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updateLinks="never" codeName="ThisWorkbook" defaultThemeVersion="124226"/>
  <mc:AlternateContent xmlns:mc="http://schemas.openxmlformats.org/markup-compatibility/2006">
    <mc:Choice Requires="x15">
      <x15ac:absPath xmlns:x15ac="http://schemas.microsoft.com/office/spreadsheetml/2010/11/ac" url="V:\60_TR43\03 Bidding Document\"/>
    </mc:Choice>
  </mc:AlternateContent>
  <xr:revisionPtr revIDLastSave="0" documentId="13_ncr:81_{23085217-EB70-42E6-9D36-CDE5B7E9E1DD}" xr6:coauthVersionLast="36" xr6:coauthVersionMax="47" xr10:uidLastSave="{00000000-0000-0000-0000-000000000000}"/>
  <workbookProtection workbookPassword="CC37" revisionsPassword="CC7D" lockStructure="1" lockRevision="1"/>
  <bookViews>
    <workbookView xWindow="-108" yWindow="-108" windowWidth="19428" windowHeight="10308" tabRatio="670" firstSheet="1" activeTab="4"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'Sch-1'!$16:$55</definedName>
    <definedName name="_xlnm._FilterDatabase" localSheetId="5" hidden="1">'Sch-2'!$A$16:$AF$53</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Cover!$A$1:$G$15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'Sch-1'!$A$1:$N$59</definedName>
    <definedName name="_xlnm.Print_Area" localSheetId="5">'Sch-2'!$A$1:$J$56</definedName>
    <definedName name="_xlnm.Print_Area" localSheetId="6">'Sch-3'!$A$1:$P$32</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'Sch-1'!$16:$55</definedName>
    <definedName name="Z_267FF044_3C5D_4FEC_AC00_A7E30583F8BB_.wvu.FilterData" localSheetId="5" hidden="1">'Sch-2'!$A$16:$AF$53</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'Sch-1'!$A$1:$N$59</definedName>
    <definedName name="Z_267FF044_3C5D_4FEC_AC00_A7E30583F8BB_.wvu.PrintArea" localSheetId="5" hidden="1">'Sch-2'!$A$1:$J$56</definedName>
    <definedName name="Z_267FF044_3C5D_4FEC_AC00_A7E30583F8BB_.wvu.PrintArea" localSheetId="6" hidden="1">'Sch-3'!$A$1:$P$32</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'Sch-3'!$36:$36</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'Sch-1'!$C$1:$C$55</definedName>
    <definedName name="Z_357C9841_BEC3_434B_AC63_C04FB4321BA3_.wvu.FilterData" localSheetId="5" hidden="1">'Sch-2'!$C$1:$C$58</definedName>
    <definedName name="Z_357C9841_BEC3_434B_AC63_C04FB4321BA3_.wvu.FilterData" localSheetId="6" hidden="1">'Sch-3'!$C$1:$C$34</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'Sch-1'!$A$1:$N$59</definedName>
    <definedName name="Z_357C9841_BEC3_434B_AC63_C04FB4321BA3_.wvu.PrintArea" localSheetId="5" hidden="1">'Sch-2'!$A$1:$J$58</definedName>
    <definedName name="Z_357C9841_BEC3_434B_AC63_C04FB4321BA3_.wvu.PrintArea" localSheetId="6" hidden="1">'Sch-3'!$A$1:$P$34</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'Sch-1'!$C$1:$C$55</definedName>
    <definedName name="Z_3C00DDA0_7DDE_4169_A739_550DAF5DCF8D_.wvu.FilterData" localSheetId="5" hidden="1">'Sch-2'!$C$1:$C$58</definedName>
    <definedName name="Z_3C00DDA0_7DDE_4169_A739_550DAF5DCF8D_.wvu.FilterData" localSheetId="6" hidden="1">'Sch-3'!$C$1:$C$34</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'Sch-1'!$A$1:$N$59</definedName>
    <definedName name="Z_3C00DDA0_7DDE_4169_A739_550DAF5DCF8D_.wvu.PrintArea" localSheetId="5" hidden="1">'Sch-2'!$A$1:$J$58</definedName>
    <definedName name="Z_3C00DDA0_7DDE_4169_A739_550DAF5DCF8D_.wvu.PrintArea" localSheetId="6" hidden="1">'Sch-3'!$A$1:$P$34</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'Sch-1'!$16:$55</definedName>
    <definedName name="Z_3FCD02EB_1C44_4646_B069_2B9945E67B1F_.wvu.FilterData" localSheetId="5" hidden="1">'Sch-2'!$A$16:$AF$53</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'Sch-1'!$A$1:$N$59</definedName>
    <definedName name="Z_3FCD02EB_1C44_4646_B069_2B9945E67B1F_.wvu.PrintArea" localSheetId="5" hidden="1">'Sch-2'!$A$1:$J$56</definedName>
    <definedName name="Z_3FCD02EB_1C44_4646_B069_2B9945E67B1F_.wvu.PrintArea" localSheetId="6" hidden="1">'Sch-3'!$A$1:$P$32</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'Sch-3'!$36:$36</definedName>
    <definedName name="Z_3FCD02EB_1C44_4646_B069_2B9945E67B1F_.wvu.Rows" localSheetId="13" hidden="1">'Sch-7'!$62:$180</definedName>
    <definedName name="Z_41FA9D67_020C_4823_83C1_8E592D62422E_.wvu.Cols" localSheetId="0" hidden="1">Basic!$I:$I</definedName>
    <definedName name="Z_41FA9D67_020C_4823_83C1_8E592D62422E_.wvu.Cols" localSheetId="18" hidden="1">'Bid Form 2nd Envelope'!$H:$AO</definedName>
    <definedName name="Z_41FA9D67_020C_4823_83C1_8E592D62422E_.wvu.Cols" localSheetId="14" hidden="1">Discount!$H:$L</definedName>
    <definedName name="Z_41FA9D67_020C_4823_83C1_8E592D62422E_.wvu.Cols" localSheetId="3" hidden="1">'Names of Bidder'!$J:$AC</definedName>
    <definedName name="Z_41FA9D67_020C_4823_83C1_8E592D62422E_.wvu.Cols" localSheetId="22" hidden="1">'N-W (Cr.)'!$A:$O,'N-W (Cr.)'!$T:$DL</definedName>
    <definedName name="Z_41FA9D67_020C_4823_83C1_8E592D62422E_.wvu.Cols" localSheetId="4" hidden="1">'Sch-1'!$O:$AE</definedName>
    <definedName name="Z_41FA9D67_020C_4823_83C1_8E592D62422E_.wvu.Cols" localSheetId="5" hidden="1">'Sch-2'!$K:$L</definedName>
    <definedName name="Z_41FA9D67_020C_4823_83C1_8E592D62422E_.wvu.Cols" localSheetId="6" hidden="1">'Sch-3'!$Q:$AB</definedName>
    <definedName name="Z_41FA9D67_020C_4823_83C1_8E592D62422E_.wvu.Cols" localSheetId="8" hidden="1">'Sch-5'!$F:$T</definedName>
    <definedName name="Z_41FA9D67_020C_4823_83C1_8E592D62422E_.wvu.Cols" localSheetId="12" hidden="1">'Sch-6 (After Discount)'!$E:$F</definedName>
    <definedName name="Z_41FA9D67_020C_4823_83C1_8E592D62422E_.wvu.Cols" localSheetId="13" hidden="1">'Sch-7'!$AA:$AG</definedName>
    <definedName name="Z_41FA9D67_020C_4823_83C1_8E592D62422E_.wvu.FilterData" localSheetId="4" hidden="1">'Sch-1'!$16:$55</definedName>
    <definedName name="Z_41FA9D67_020C_4823_83C1_8E592D62422E_.wvu.FilterData" localSheetId="5" hidden="1">'Sch-2'!$A$16:$AF$53</definedName>
    <definedName name="Z_41FA9D67_020C_4823_83C1_8E592D62422E_.wvu.PrintArea" localSheetId="18" hidden="1">'Bid Form 2nd Envelope'!$A$1:$F$67</definedName>
    <definedName name="Z_41FA9D67_020C_4823_83C1_8E592D62422E_.wvu.PrintArea" localSheetId="1" hidden="1">Cover!$A$1:$G$15</definedName>
    <definedName name="Z_41FA9D67_020C_4823_83C1_8E592D62422E_.wvu.PrintArea" localSheetId="14" hidden="1">Discount!$A$2:$G$40</definedName>
    <definedName name="Z_41FA9D67_020C_4823_83C1_8E592D62422E_.wvu.PrintArea" localSheetId="16" hidden="1">'Entry Tax'!$A$1:$E$16</definedName>
    <definedName name="Z_41FA9D67_020C_4823_83C1_8E592D62422E_.wvu.PrintArea" localSheetId="2" hidden="1">Instructions!$A$1:$C$65</definedName>
    <definedName name="Z_41FA9D67_020C_4823_83C1_8E592D62422E_.wvu.PrintArea" localSheetId="3" hidden="1">'Names of Bidder'!$B$1:$G$28</definedName>
    <definedName name="Z_41FA9D67_020C_4823_83C1_8E592D62422E_.wvu.PrintArea" localSheetId="15" hidden="1">Octroi!$A$1:$E$16</definedName>
    <definedName name="Z_41FA9D67_020C_4823_83C1_8E592D62422E_.wvu.PrintArea" localSheetId="17" hidden="1">'Other Taxes &amp; Duties'!$A$1:$F$16</definedName>
    <definedName name="Z_41FA9D67_020C_4823_83C1_8E592D62422E_.wvu.PrintArea" localSheetId="19" hidden="1">QC!$A$1:$F$28</definedName>
    <definedName name="Z_41FA9D67_020C_4823_83C1_8E592D62422E_.wvu.PrintArea" localSheetId="4" hidden="1">'Sch-1'!$A$1:$N$59</definedName>
    <definedName name="Z_41FA9D67_020C_4823_83C1_8E592D62422E_.wvu.PrintArea" localSheetId="5" hidden="1">'Sch-2'!$A$1:$J$56</definedName>
    <definedName name="Z_41FA9D67_020C_4823_83C1_8E592D62422E_.wvu.PrintArea" localSheetId="6" hidden="1">'Sch-3'!$A$1:$P$32</definedName>
    <definedName name="Z_41FA9D67_020C_4823_83C1_8E592D62422E_.wvu.PrintArea" localSheetId="7" hidden="1">'Sch-4'!$A$1:$P$26</definedName>
    <definedName name="Z_41FA9D67_020C_4823_83C1_8E592D62422E_.wvu.PrintArea" localSheetId="8" hidden="1">'Sch-5'!$A$1:$E$23</definedName>
    <definedName name="Z_41FA9D67_020C_4823_83C1_8E592D62422E_.wvu.PrintArea" localSheetId="9" hidden="1">'Sch-5 after discount'!$A$1:$E$23</definedName>
    <definedName name="Z_41FA9D67_020C_4823_83C1_8E592D62422E_.wvu.PrintArea" localSheetId="10" hidden="1">'Sch-6'!$A$1:$D$32</definedName>
    <definedName name="Z_41FA9D67_020C_4823_83C1_8E592D62422E_.wvu.PrintArea" localSheetId="12" hidden="1">'Sch-6 (After Discount)'!$A$1:$D$32</definedName>
    <definedName name="Z_41FA9D67_020C_4823_83C1_8E592D62422E_.wvu.PrintArea" localSheetId="11" hidden="1">'Sch-6 After Discount'!$A$1:$D$31</definedName>
    <definedName name="Z_41FA9D67_020C_4823_83C1_8E592D62422E_.wvu.PrintArea" localSheetId="13" hidden="1">'Sch-7'!$A$1:$M$22</definedName>
    <definedName name="Z_41FA9D67_020C_4823_83C1_8E592D62422E_.wvu.PrintTitles" localSheetId="4" hidden="1">'Sch-1'!$15:$16</definedName>
    <definedName name="Z_41FA9D67_020C_4823_83C1_8E592D62422E_.wvu.PrintTitles" localSheetId="5" hidden="1">'Sch-2'!$15:$16</definedName>
    <definedName name="Z_41FA9D67_020C_4823_83C1_8E592D62422E_.wvu.PrintTitles" localSheetId="6" hidden="1">'Sch-3'!$15:$16</definedName>
    <definedName name="Z_41FA9D67_020C_4823_83C1_8E592D62422E_.wvu.PrintTitles" localSheetId="8" hidden="1">'Sch-5'!$3:$14</definedName>
    <definedName name="Z_41FA9D67_020C_4823_83C1_8E592D62422E_.wvu.PrintTitles" localSheetId="9" hidden="1">'Sch-5 after discount'!$3:$14</definedName>
    <definedName name="Z_41FA9D67_020C_4823_83C1_8E592D62422E_.wvu.PrintTitles" localSheetId="10" hidden="1">'Sch-6'!$3:$14</definedName>
    <definedName name="Z_41FA9D67_020C_4823_83C1_8E592D62422E_.wvu.PrintTitles" localSheetId="12" hidden="1">'Sch-6 (After Discount)'!$3:$14</definedName>
    <definedName name="Z_41FA9D67_020C_4823_83C1_8E592D62422E_.wvu.PrintTitles" localSheetId="11" hidden="1">'Sch-6 After Discount'!$3:$13</definedName>
    <definedName name="Z_41FA9D67_020C_4823_83C1_8E592D62422E_.wvu.Rows" localSheetId="1" hidden="1">Cover!$7:$7</definedName>
    <definedName name="Z_41FA9D67_020C_4823_83C1_8E592D62422E_.wvu.Rows" localSheetId="14" hidden="1">Discount!$29:$32</definedName>
    <definedName name="Z_41FA9D67_020C_4823_83C1_8E592D62422E_.wvu.Rows" localSheetId="3" hidden="1">'Names of Bidder'!$19:$22</definedName>
    <definedName name="Z_41FA9D67_020C_4823_83C1_8E592D62422E_.wvu.Rows" localSheetId="19" hidden="1">QC!$14:$15</definedName>
    <definedName name="Z_41FA9D67_020C_4823_83C1_8E592D62422E_.wvu.Rows" localSheetId="6" hidden="1">'Sch-3'!$36:$36</definedName>
    <definedName name="Z_41FA9D67_020C_4823_83C1_8E592D62422E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'Sch-1'!$16:$55</definedName>
    <definedName name="Z_63D51328_7CBC_4A1E_B96D_BAE91416501B_.wvu.FilterData" localSheetId="5" hidden="1">'Sch-2'!$A$16:$AF$53</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'Sch-1'!$A$1:$N$59</definedName>
    <definedName name="Z_63D51328_7CBC_4A1E_B96D_BAE91416501B_.wvu.PrintArea" localSheetId="5" hidden="1">'Sch-2'!$A$1:$J$56</definedName>
    <definedName name="Z_63D51328_7CBC_4A1E_B96D_BAE91416501B_.wvu.PrintArea" localSheetId="6" hidden="1">'Sch-3'!$A$1:$P$32</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'Sch-1'!$16:$55</definedName>
    <definedName name="Z_755190E0_7BE9_48F9_BB5F_DF8E25D6736A_.wvu.FilterData" localSheetId="5" hidden="1">'Sch-2'!$A$16:$AF$53</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'Sch-1'!$A$1:$N$59</definedName>
    <definedName name="Z_755190E0_7BE9_48F9_BB5F_DF8E25D6736A_.wvu.PrintArea" localSheetId="5" hidden="1">'Sch-2'!$A$1:$J$56</definedName>
    <definedName name="Z_755190E0_7BE9_48F9_BB5F_DF8E25D6736A_.wvu.PrintArea" localSheetId="6" hidden="1">'Sch-3'!$A$1:$P$32</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'Sch-1'!$16:$55</definedName>
    <definedName name="Z_99CA2F10_F926_46DC_8609_4EAE5B9F3585_.wvu.FilterData" localSheetId="5" hidden="1">'Sch-2'!$A$16:$AF$53</definedName>
    <definedName name="Z_99CA2F10_F926_46DC_8609_4EAE5B9F3585_.wvu.FilterData" localSheetId="6" hidden="1">'Sch-3'!$A$16:$AE$26</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'Sch-1'!$A$1:$N$59</definedName>
    <definedName name="Z_99CA2F10_F926_46DC_8609_4EAE5B9F3585_.wvu.PrintArea" localSheetId="5" hidden="1">'Sch-2'!$A$1:$J$56</definedName>
    <definedName name="Z_99CA2F10_F926_46DC_8609_4EAE5B9F3585_.wvu.PrintArea" localSheetId="6" hidden="1">'Sch-3'!$A$1:$P$32</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'Sch-1'!$16:$55</definedName>
    <definedName name="Z_A4F9CA79_D3DE_43F5_9CDC_F14C42FDD954_.wvu.FilterData" localSheetId="5" hidden="1">'Sch-2'!$A$16:$AF$53</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'Sch-1'!$A$1:$N$59</definedName>
    <definedName name="Z_A4F9CA79_D3DE_43F5_9CDC_F14C42FDD954_.wvu.PrintArea" localSheetId="5" hidden="1">'Sch-2'!$A$1:$J$56</definedName>
    <definedName name="Z_A4F9CA79_D3DE_43F5_9CDC_F14C42FDD954_.wvu.PrintArea" localSheetId="6" hidden="1">'Sch-3'!$A$1:$P$32</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'Sch-3'!$36:$36</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'Sch-1'!$16:$55</definedName>
    <definedName name="Z_B056965A_4BE5_44B3_AB31_550AD9F023BC_.wvu.FilterData" localSheetId="5" hidden="1">'Sch-2'!$A$16:$AF$53</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'Sch-1'!$A$1:$N$59</definedName>
    <definedName name="Z_B056965A_4BE5_44B3_AB31_550AD9F023BC_.wvu.PrintArea" localSheetId="5" hidden="1">'Sch-2'!$A$1:$J$56</definedName>
    <definedName name="Z_B056965A_4BE5_44B3_AB31_550AD9F023BC_.wvu.PrintArea" localSheetId="6" hidden="1">'Sch-3'!$A$1:$P$32</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'Sch-1'!$C$1:$C$55</definedName>
    <definedName name="Z_B96E710B_6DD7_4DE1_95AB_C9EE060CD030_.wvu.FilterData" localSheetId="5" hidden="1">'Sch-2'!$C$1:$C$58</definedName>
    <definedName name="Z_B96E710B_6DD7_4DE1_95AB_C9EE060CD030_.wvu.FilterData" localSheetId="6" hidden="1">'Sch-3'!$C$1:$C$34</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'Sch-1'!$A$1:$N$59</definedName>
    <definedName name="Z_B96E710B_6DD7_4DE1_95AB_C9EE060CD030_.wvu.PrintArea" localSheetId="5" hidden="1">'Sch-2'!$A$1:$J$58</definedName>
    <definedName name="Z_B96E710B_6DD7_4DE1_95AB_C9EE060CD030_.wvu.PrintArea" localSheetId="6" hidden="1">'Sch-3'!$A$1:$P$34</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'Sch-1'!$O:$AE</definedName>
    <definedName name="Z_CCA37BAE_906F_43D5_9FD9_B13563E4B9D7_.wvu.Cols" localSheetId="5" hidden="1">'Sch-2'!$K:$L</definedName>
    <definedName name="Z_CCA37BAE_906F_43D5_9FD9_B13563E4B9D7_.wvu.Cols" localSheetId="6" hidden="1">'Sch-3'!$Q:$AB</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'Sch-1'!$16:$55</definedName>
    <definedName name="Z_CCA37BAE_906F_43D5_9FD9_B13563E4B9D7_.wvu.FilterData" localSheetId="5" hidden="1">'Sch-2'!$A$16:$AF$53</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19" hidden="1">QC!$A$1:$F$28</definedName>
    <definedName name="Z_CCA37BAE_906F_43D5_9FD9_B13563E4B9D7_.wvu.PrintArea" localSheetId="4" hidden="1">'Sch-1'!$A$1:$N$59</definedName>
    <definedName name="Z_CCA37BAE_906F_43D5_9FD9_B13563E4B9D7_.wvu.PrintArea" localSheetId="5" hidden="1">'Sch-2'!$A$1:$J$56</definedName>
    <definedName name="Z_CCA37BAE_906F_43D5_9FD9_B13563E4B9D7_.wvu.PrintArea" localSheetId="6" hidden="1">'Sch-3'!$A$1:$P$32</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9" hidden="1">QC!$14:$15</definedName>
    <definedName name="Z_CCA37BAE_906F_43D5_9FD9_B13563E4B9D7_.wvu.Rows" localSheetId="6" hidden="1">'Sch-3'!$36:$36</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'Sch-1'!$16:$55</definedName>
    <definedName name="Z_F1B559AA_B9AD_4E4C_B94A_ECBE5878008B_.wvu.FilterData" localSheetId="5" hidden="1">'Sch-2'!$A$16:$AF$53</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'Sch-1'!$A$1:$N$59</definedName>
    <definedName name="Z_F1B559AA_B9AD_4E4C_B94A_ECBE5878008B_.wvu.PrintArea" localSheetId="5" hidden="1">'Sch-2'!$A$1:$J$56</definedName>
    <definedName name="Z_F1B559AA_B9AD_4E4C_B94A_ECBE5878008B_.wvu.PrintArea" localSheetId="6" hidden="1">'Sch-3'!$A$1:$P$32</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'Sch-3'!$36:$36</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Adil Iqbal Khan {Adil Iqbal Khan} - Personal View" guid="{41FA9D67-020C-4823-83C1-8E592D62422E}" mergeInterval="0" personalView="1" maximized="1" xWindow="-9" yWindow="-9" windowWidth="1938" windowHeight="1048" tabRatio="670" activeSheetId="5"/>
    <customWorkbookView name="Umesh Kumar Yadav {उमेश कुमार यादव} - Personal View" guid="{CCA37BAE-906F-43D5-9FD9-B13563E4B9D7}" mergeInterval="0" personalView="1" maximized="1" xWindow="-8" yWindow="-8" windowWidth="1936" windowHeight="1048" tabRatio="670" activeSheetId="5"/>
    <customWorkbookView name="Satendra Singh Sengar - Personal View" guid="{A4F9CA79-D3DE-43F5-9CDC-F14C42FDD954}" mergeInterval="0" personalView="1" maximized="1" xWindow="-11" yWindow="-11" windowWidth="1942" windowHeight="1030" tabRatio="670" activeSheetId="7"/>
    <customWorkbookView name="60003018 - Personal View" guid="{F1B559AA-B9AD-4E4C-B94A-ECBE5878008B}" mergeInterval="0" personalView="1" maximized="1" xWindow="-8" yWindow="-8" windowWidth="1382" windowHeight="744" tabRatio="670" activeSheetId="15"/>
    <customWorkbookView name="Isha Khandelwal - Personal View" guid="{755190E0-7BE9-48F9-BB5F-DF8E25D6736A}" mergeInterval="0" personalView="1" maximized="1" xWindow="-8" yWindow="-8" windowWidth="1382" windowHeight="744" tabRatio="670"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xWindow="-8" yWindow="-8" windowWidth="1936" windowHeight="1056" tabRatio="670" activeSheetId="19"/>
    <customWorkbookView name="Satendra S. Sengar - Personal View" guid="{B056965A-4BE5-44B3-AB31-550AD9F023BC}" mergeInterval="0" personalView="1" maximized="1" xWindow="-8" yWindow="-8" windowWidth="1382" windowHeight="744" tabRatio="670" activeSheetId="2"/>
    <customWorkbookView name="Ankit Vaishnav {Ankit Vaishnav} - Personal View" guid="{3FCD02EB-1C44-4646-B069-2B9945E67B1F}" mergeInterval="0" personalView="1" maximized="1" xWindow="-8" yWindow="-8" windowWidth="1456" windowHeight="876" tabRatio="670" activeSheetId="13"/>
    <customWorkbookView name="Satendra Singh Sengar {सतेन्द्र सिंह सेंगर} - Personal View" guid="{267FF044-3C5D-4FEC-AC00-A7E30583F8BB}" mergeInterval="0" personalView="1" maximized="1" xWindow="-8" yWindow="-8" windowWidth="1936" windowHeight="1056" tabRatio="670" activeSheetId="7"/>
  </customWorkbookViews>
</workbook>
</file>

<file path=xl/calcChain.xml><?xml version="1.0" encoding="utf-8"?>
<calcChain xmlns="http://schemas.openxmlformats.org/spreadsheetml/2006/main">
  <c r="B21" i="7" l="1"/>
  <c r="A17" i="7"/>
  <c r="Y20" i="7"/>
  <c r="X20" i="7"/>
  <c r="Z20" i="7" s="1"/>
  <c r="W20" i="7"/>
  <c r="V20" i="7"/>
  <c r="P20" i="7"/>
  <c r="R20" i="7" s="1"/>
  <c r="Y22" i="7"/>
  <c r="W22" i="7"/>
  <c r="X22" i="7" s="1"/>
  <c r="Z22" i="7" s="1"/>
  <c r="V22" i="7"/>
  <c r="P22" i="7"/>
  <c r="Q22" i="7" s="1"/>
  <c r="Y19" i="7"/>
  <c r="X19" i="7"/>
  <c r="Z19" i="7" s="1"/>
  <c r="W19" i="7"/>
  <c r="V19" i="7"/>
  <c r="P19" i="7"/>
  <c r="Q19" i="7" s="1"/>
  <c r="B34" i="6"/>
  <c r="A34" i="6"/>
  <c r="A17" i="6"/>
  <c r="K33" i="6"/>
  <c r="J33" i="6"/>
  <c r="L33" i="6"/>
  <c r="K32" i="6"/>
  <c r="J32" i="6"/>
  <c r="L32" i="6"/>
  <c r="K31" i="6"/>
  <c r="J31" i="6"/>
  <c r="K30" i="6"/>
  <c r="J30" i="6"/>
  <c r="K29" i="6"/>
  <c r="J29" i="6"/>
  <c r="L29" i="6"/>
  <c r="K28" i="6"/>
  <c r="J28" i="6"/>
  <c r="L28" i="6"/>
  <c r="K27" i="6"/>
  <c r="J27" i="6"/>
  <c r="K26" i="6"/>
  <c r="J26" i="6"/>
  <c r="K25" i="6"/>
  <c r="J25" i="6"/>
  <c r="L25" i="6"/>
  <c r="K24" i="6"/>
  <c r="J24" i="6"/>
  <c r="L24" i="6"/>
  <c r="K23" i="6"/>
  <c r="J23" i="6"/>
  <c r="K22" i="6"/>
  <c r="J22" i="6"/>
  <c r="K21" i="6"/>
  <c r="J21" i="6"/>
  <c r="L21" i="6"/>
  <c r="K20" i="6"/>
  <c r="J20" i="6"/>
  <c r="L20" i="6"/>
  <c r="K19" i="6"/>
  <c r="J19" i="6"/>
  <c r="K42" i="6"/>
  <c r="J42" i="6"/>
  <c r="K41" i="6"/>
  <c r="J41" i="6"/>
  <c r="L41" i="6"/>
  <c r="K40" i="6"/>
  <c r="J40" i="6"/>
  <c r="L40" i="6"/>
  <c r="K39" i="6"/>
  <c r="L39" i="6" s="1"/>
  <c r="J39" i="6"/>
  <c r="K38" i="6"/>
  <c r="J38" i="6"/>
  <c r="K37" i="6"/>
  <c r="J37" i="6"/>
  <c r="L37" i="6"/>
  <c r="K36" i="6"/>
  <c r="J36" i="6"/>
  <c r="L36" i="6"/>
  <c r="K35" i="6"/>
  <c r="J35" i="6"/>
  <c r="K46" i="6"/>
  <c r="J46" i="6"/>
  <c r="K45" i="6"/>
  <c r="J45" i="6"/>
  <c r="L45" i="6"/>
  <c r="K44" i="6"/>
  <c r="J44" i="6"/>
  <c r="L44" i="6"/>
  <c r="K43" i="6"/>
  <c r="J43" i="6"/>
  <c r="K48" i="6"/>
  <c r="J48" i="6"/>
  <c r="K47" i="6"/>
  <c r="J47" i="6"/>
  <c r="L47" i="6"/>
  <c r="K49" i="6"/>
  <c r="J49" i="6"/>
  <c r="X42" i="5"/>
  <c r="AA42" i="5" s="1"/>
  <c r="V42" i="5"/>
  <c r="W42" i="5" s="1"/>
  <c r="AD42" i="5" s="1"/>
  <c r="T42" i="5"/>
  <c r="N42" i="5"/>
  <c r="P42" i="5" s="1"/>
  <c r="X41" i="5"/>
  <c r="AA41" i="5" s="1"/>
  <c r="V41" i="5"/>
  <c r="W41" i="5" s="1"/>
  <c r="AD41" i="5" s="1"/>
  <c r="T41" i="5"/>
  <c r="N41" i="5"/>
  <c r="P41" i="5" s="1"/>
  <c r="X40" i="5"/>
  <c r="AA40" i="5" s="1"/>
  <c r="V40" i="5"/>
  <c r="W40" i="5" s="1"/>
  <c r="AD40" i="5" s="1"/>
  <c r="T40" i="5"/>
  <c r="N40" i="5"/>
  <c r="P40" i="5" s="1"/>
  <c r="X39" i="5"/>
  <c r="AA39" i="5" s="1"/>
  <c r="V39" i="5"/>
  <c r="W39" i="5" s="1"/>
  <c r="AD39" i="5" s="1"/>
  <c r="T39" i="5"/>
  <c r="N39" i="5"/>
  <c r="P39" i="5" s="1"/>
  <c r="X38" i="5"/>
  <c r="AA38" i="5" s="1"/>
  <c r="V38" i="5"/>
  <c r="W38" i="5" s="1"/>
  <c r="AD38" i="5" s="1"/>
  <c r="T38" i="5"/>
  <c r="N38" i="5"/>
  <c r="P38" i="5" s="1"/>
  <c r="X37" i="5"/>
  <c r="AA37" i="5" s="1"/>
  <c r="V37" i="5"/>
  <c r="W37" i="5" s="1"/>
  <c r="AD37" i="5" s="1"/>
  <c r="T37" i="5"/>
  <c r="N37" i="5"/>
  <c r="P37" i="5" s="1"/>
  <c r="X36" i="5"/>
  <c r="AA36" i="5" s="1"/>
  <c r="V36" i="5"/>
  <c r="W36" i="5" s="1"/>
  <c r="AD36" i="5" s="1"/>
  <c r="T36" i="5"/>
  <c r="N36" i="5"/>
  <c r="P36" i="5" s="1"/>
  <c r="X35" i="5"/>
  <c r="AA35" i="5" s="1"/>
  <c r="V35" i="5"/>
  <c r="W35" i="5" s="1"/>
  <c r="AD35" i="5" s="1"/>
  <c r="T35" i="5"/>
  <c r="N35" i="5"/>
  <c r="P35" i="5" s="1"/>
  <c r="X34" i="5"/>
  <c r="Y34" i="5" s="1"/>
  <c r="V34" i="5"/>
  <c r="W34" i="5" s="1"/>
  <c r="T34" i="5"/>
  <c r="P34" i="5"/>
  <c r="AA33" i="5"/>
  <c r="Z33" i="5"/>
  <c r="X33" i="5"/>
  <c r="Y33" i="5" s="1"/>
  <c r="V33" i="5"/>
  <c r="W33" i="5" s="1"/>
  <c r="AD33" i="5" s="1"/>
  <c r="T33" i="5"/>
  <c r="N33" i="5"/>
  <c r="P33" i="5" s="1"/>
  <c r="AA32" i="5"/>
  <c r="Z32" i="5"/>
  <c r="X32" i="5"/>
  <c r="Y32" i="5" s="1"/>
  <c r="V32" i="5"/>
  <c r="W32" i="5" s="1"/>
  <c r="AD32" i="5" s="1"/>
  <c r="T32" i="5"/>
  <c r="N32" i="5"/>
  <c r="P32" i="5" s="1"/>
  <c r="AA31" i="5"/>
  <c r="Z31" i="5"/>
  <c r="X31" i="5"/>
  <c r="Y31" i="5" s="1"/>
  <c r="V31" i="5"/>
  <c r="W31" i="5" s="1"/>
  <c r="AD31" i="5" s="1"/>
  <c r="T31" i="5"/>
  <c r="N31" i="5"/>
  <c r="P31" i="5" s="1"/>
  <c r="AA30" i="5"/>
  <c r="Z30" i="5"/>
  <c r="X30" i="5"/>
  <c r="Y30" i="5" s="1"/>
  <c r="V30" i="5"/>
  <c r="W30" i="5" s="1"/>
  <c r="AD30" i="5" s="1"/>
  <c r="T30" i="5"/>
  <c r="N30" i="5"/>
  <c r="AA29" i="5"/>
  <c r="Z29" i="5"/>
  <c r="X29" i="5"/>
  <c r="Y29" i="5" s="1"/>
  <c r="V29" i="5"/>
  <c r="W29" i="5" s="1"/>
  <c r="T29" i="5"/>
  <c r="N29" i="5"/>
  <c r="AA28" i="5"/>
  <c r="Z28" i="5"/>
  <c r="X28" i="5"/>
  <c r="Y28" i="5" s="1"/>
  <c r="V28" i="5"/>
  <c r="W28" i="5" s="1"/>
  <c r="T28" i="5"/>
  <c r="N28" i="5"/>
  <c r="AA27" i="5"/>
  <c r="Z27" i="5"/>
  <c r="X27" i="5"/>
  <c r="Y27" i="5" s="1"/>
  <c r="V27" i="5"/>
  <c r="W27" i="5" s="1"/>
  <c r="T27" i="5"/>
  <c r="N27" i="5"/>
  <c r="AA26" i="5"/>
  <c r="Z26" i="5"/>
  <c r="X26" i="5"/>
  <c r="Y26" i="5" s="1"/>
  <c r="V26" i="5"/>
  <c r="W26" i="5" s="1"/>
  <c r="T26" i="5"/>
  <c r="N26" i="5"/>
  <c r="AA25" i="5"/>
  <c r="Z25" i="5"/>
  <c r="X25" i="5"/>
  <c r="Y25" i="5" s="1"/>
  <c r="V25" i="5"/>
  <c r="W25" i="5" s="1"/>
  <c r="T25" i="5"/>
  <c r="N25" i="5"/>
  <c r="AA24" i="5"/>
  <c r="Z24" i="5"/>
  <c r="X24" i="5"/>
  <c r="Y24" i="5" s="1"/>
  <c r="V24" i="5"/>
  <c r="W24" i="5" s="1"/>
  <c r="T24" i="5"/>
  <c r="N24" i="5"/>
  <c r="AA23" i="5"/>
  <c r="Z23" i="5"/>
  <c r="X23" i="5"/>
  <c r="Y23" i="5" s="1"/>
  <c r="V23" i="5"/>
  <c r="W23" i="5" s="1"/>
  <c r="T23" i="5"/>
  <c r="N23" i="5"/>
  <c r="AA22" i="5"/>
  <c r="Z22" i="5"/>
  <c r="X22" i="5"/>
  <c r="Y22" i="5" s="1"/>
  <c r="V22" i="5"/>
  <c r="W22" i="5" s="1"/>
  <c r="T22" i="5"/>
  <c r="N22" i="5"/>
  <c r="AA21" i="5"/>
  <c r="Z21" i="5"/>
  <c r="X21" i="5"/>
  <c r="Y21" i="5" s="1"/>
  <c r="V21" i="5"/>
  <c r="W21" i="5" s="1"/>
  <c r="T21" i="5"/>
  <c r="N21" i="5"/>
  <c r="AA20" i="5"/>
  <c r="Z20" i="5"/>
  <c r="X20" i="5"/>
  <c r="Y20" i="5" s="1"/>
  <c r="V20" i="5"/>
  <c r="W20" i="5" s="1"/>
  <c r="T20" i="5"/>
  <c r="N20" i="5"/>
  <c r="AA19" i="5"/>
  <c r="Z19" i="5"/>
  <c r="X19" i="5"/>
  <c r="Y19" i="5" s="1"/>
  <c r="V19" i="5"/>
  <c r="W19" i="5" s="1"/>
  <c r="T19" i="5"/>
  <c r="N19" i="5"/>
  <c r="AA49" i="5"/>
  <c r="Z49" i="5"/>
  <c r="X49" i="5"/>
  <c r="Y49" i="5" s="1"/>
  <c r="V49" i="5"/>
  <c r="W49" i="5" s="1"/>
  <c r="AD49" i="5" s="1"/>
  <c r="T49" i="5"/>
  <c r="N49" i="5"/>
  <c r="P49" i="5" s="1"/>
  <c r="X48" i="5"/>
  <c r="Z48" i="5" s="1"/>
  <c r="W48" i="5"/>
  <c r="V48" i="5"/>
  <c r="T48" i="5"/>
  <c r="N48" i="5"/>
  <c r="P48" i="5" s="1"/>
  <c r="AA47" i="5"/>
  <c r="X47" i="5"/>
  <c r="Z47" i="5" s="1"/>
  <c r="V47" i="5"/>
  <c r="W47" i="5" s="1"/>
  <c r="AD47" i="5" s="1"/>
  <c r="T47" i="5"/>
  <c r="N47" i="5"/>
  <c r="P47" i="5" s="1"/>
  <c r="X46" i="5"/>
  <c r="Z46" i="5" s="1"/>
  <c r="W46" i="5"/>
  <c r="V46" i="5"/>
  <c r="T46" i="5"/>
  <c r="N46" i="5"/>
  <c r="P46" i="5" s="1"/>
  <c r="AA45" i="5"/>
  <c r="X45" i="5"/>
  <c r="Z45" i="5" s="1"/>
  <c r="V45" i="5"/>
  <c r="W45" i="5" s="1"/>
  <c r="AD45" i="5" s="1"/>
  <c r="T45" i="5"/>
  <c r="N45" i="5"/>
  <c r="P45" i="5" s="1"/>
  <c r="X44" i="5"/>
  <c r="Z44" i="5" s="1"/>
  <c r="W44" i="5"/>
  <c r="V44" i="5"/>
  <c r="T44" i="5"/>
  <c r="N44" i="5"/>
  <c r="P44" i="5" s="1"/>
  <c r="AA43" i="5"/>
  <c r="X43" i="5"/>
  <c r="Z43" i="5" s="1"/>
  <c r="V43" i="5"/>
  <c r="W43" i="5" s="1"/>
  <c r="AD43" i="5" s="1"/>
  <c r="T43" i="5"/>
  <c r="N43" i="5"/>
  <c r="P43" i="5" s="1"/>
  <c r="R22" i="7" l="1"/>
  <c r="Q20" i="7"/>
  <c r="R19" i="7"/>
  <c r="L48" i="6"/>
  <c r="L46" i="6"/>
  <c r="L42" i="6"/>
  <c r="L22" i="6"/>
  <c r="L26" i="6"/>
  <c r="L30" i="6"/>
  <c r="L43" i="6"/>
  <c r="L19" i="6"/>
  <c r="L23" i="6"/>
  <c r="L27" i="6"/>
  <c r="L31" i="6"/>
  <c r="L38" i="6"/>
  <c r="L35" i="6"/>
  <c r="L49" i="6"/>
  <c r="AD46" i="5"/>
  <c r="AD34" i="5"/>
  <c r="Y35" i="5"/>
  <c r="AB35" i="5" s="1"/>
  <c r="Y36" i="5"/>
  <c r="Y37" i="5"/>
  <c r="Y38" i="5"/>
  <c r="Y39" i="5"/>
  <c r="AB39" i="5" s="1"/>
  <c r="Y40" i="5"/>
  <c r="Y41" i="5"/>
  <c r="Y42" i="5"/>
  <c r="AA44" i="5"/>
  <c r="AD44" i="5" s="1"/>
  <c r="AA46" i="5"/>
  <c r="AA48" i="5"/>
  <c r="Z34" i="5"/>
  <c r="Z35" i="5"/>
  <c r="AC35" i="5" s="1"/>
  <c r="Z36" i="5"/>
  <c r="Z37" i="5"/>
  <c r="Z38" i="5"/>
  <c r="Z39" i="5"/>
  <c r="AC39" i="5" s="1"/>
  <c r="Z40" i="5"/>
  <c r="Z41" i="5"/>
  <c r="Z42" i="5"/>
  <c r="AD48" i="5"/>
  <c r="AA34" i="5"/>
  <c r="P22" i="5"/>
  <c r="O22" i="5"/>
  <c r="AD22" i="5"/>
  <c r="AC22" i="5"/>
  <c r="AB22" i="5"/>
  <c r="AD26" i="5"/>
  <c r="AC26" i="5"/>
  <c r="AB26" i="5"/>
  <c r="P30" i="5"/>
  <c r="O30" i="5"/>
  <c r="P19" i="5"/>
  <c r="O19" i="5"/>
  <c r="AD19" i="5"/>
  <c r="AC19" i="5"/>
  <c r="AB19" i="5"/>
  <c r="P23" i="5"/>
  <c r="O23" i="5"/>
  <c r="AD23" i="5"/>
  <c r="AC23" i="5"/>
  <c r="AB23" i="5"/>
  <c r="P27" i="5"/>
  <c r="O27" i="5"/>
  <c r="AD27" i="5"/>
  <c r="AC27" i="5"/>
  <c r="AB27" i="5"/>
  <c r="P20" i="5"/>
  <c r="O20" i="5"/>
  <c r="AD20" i="5"/>
  <c r="AC20" i="5"/>
  <c r="AB20" i="5"/>
  <c r="P24" i="5"/>
  <c r="O24" i="5"/>
  <c r="AD24" i="5"/>
  <c r="AC24" i="5"/>
  <c r="AB24" i="5"/>
  <c r="P28" i="5"/>
  <c r="O28" i="5"/>
  <c r="AD28" i="5"/>
  <c r="AC28" i="5"/>
  <c r="AB28" i="5"/>
  <c r="P26" i="5"/>
  <c r="O26" i="5"/>
  <c r="P21" i="5"/>
  <c r="O21" i="5"/>
  <c r="AD21" i="5"/>
  <c r="AC21" i="5"/>
  <c r="AB21" i="5"/>
  <c r="P25" i="5"/>
  <c r="O25" i="5"/>
  <c r="AD25" i="5"/>
  <c r="AC25" i="5"/>
  <c r="AB25" i="5"/>
  <c r="P29" i="5"/>
  <c r="O29" i="5"/>
  <c r="AD29" i="5"/>
  <c r="AC29" i="5"/>
  <c r="AB29" i="5"/>
  <c r="AB30" i="5"/>
  <c r="O31" i="5"/>
  <c r="AB31" i="5"/>
  <c r="O32" i="5"/>
  <c r="AB32" i="5"/>
  <c r="O33" i="5"/>
  <c r="AB33" i="5"/>
  <c r="O34" i="5"/>
  <c r="AB34" i="5"/>
  <c r="O35" i="5"/>
  <c r="O36" i="5"/>
  <c r="AB36" i="5"/>
  <c r="O37" i="5"/>
  <c r="AB37" i="5"/>
  <c r="O38" i="5"/>
  <c r="AB38" i="5"/>
  <c r="O39" i="5"/>
  <c r="O40" i="5"/>
  <c r="AB40" i="5"/>
  <c r="O41" i="5"/>
  <c r="AB41" i="5"/>
  <c r="O42" i="5"/>
  <c r="AB42" i="5"/>
  <c r="AC30" i="5"/>
  <c r="AC31" i="5"/>
  <c r="AC32" i="5"/>
  <c r="AC33" i="5"/>
  <c r="AC34" i="5"/>
  <c r="AC36" i="5"/>
  <c r="AC37" i="5"/>
  <c r="AC38" i="5"/>
  <c r="AC40" i="5"/>
  <c r="AC41" i="5"/>
  <c r="AC42" i="5"/>
  <c r="O43" i="5"/>
  <c r="O44" i="5"/>
  <c r="O45" i="5"/>
  <c r="O46" i="5"/>
  <c r="O47" i="5"/>
  <c r="O48" i="5"/>
  <c r="O49" i="5"/>
  <c r="AB49" i="5"/>
  <c r="Y43" i="5"/>
  <c r="AB43" i="5" s="1"/>
  <c r="AC43" i="5"/>
  <c r="Y44" i="5"/>
  <c r="AB44" i="5" s="1"/>
  <c r="AC44" i="5"/>
  <c r="Y45" i="5"/>
  <c r="AB45" i="5" s="1"/>
  <c r="AC45" i="5"/>
  <c r="Y46" i="5"/>
  <c r="AB46" i="5" s="1"/>
  <c r="AC46" i="5"/>
  <c r="Y47" i="5"/>
  <c r="AB47" i="5" s="1"/>
  <c r="AC47" i="5"/>
  <c r="Y48" i="5"/>
  <c r="AB48" i="5" s="1"/>
  <c r="AC48" i="5"/>
  <c r="AC49" i="5"/>
  <c r="Y24" i="7" l="1"/>
  <c r="W24" i="7"/>
  <c r="X24" i="7" s="1"/>
  <c r="V24" i="7"/>
  <c r="P24" i="7"/>
  <c r="Y23" i="7"/>
  <c r="W23" i="7"/>
  <c r="X23" i="7" s="1"/>
  <c r="V23" i="7"/>
  <c r="P23" i="7"/>
  <c r="Q23" i="7" s="1"/>
  <c r="Y18" i="7"/>
  <c r="W18" i="7"/>
  <c r="X18" i="7" s="1"/>
  <c r="V18" i="7"/>
  <c r="P18" i="7"/>
  <c r="K50" i="6"/>
  <c r="L50" i="6" s="1"/>
  <c r="J50" i="6"/>
  <c r="K18" i="6"/>
  <c r="L18" i="6" s="1"/>
  <c r="J18" i="6"/>
  <c r="B17" i="6"/>
  <c r="B17" i="7" s="1"/>
  <c r="X50" i="5"/>
  <c r="Z50" i="5" s="1"/>
  <c r="V50" i="5"/>
  <c r="W50" i="5" s="1"/>
  <c r="T50" i="5"/>
  <c r="N50" i="5"/>
  <c r="X18" i="5"/>
  <c r="Z18" i="5" s="1"/>
  <c r="V18" i="5"/>
  <c r="W18" i="5" s="1"/>
  <c r="T18" i="5"/>
  <c r="N18" i="5"/>
  <c r="J52" i="6" l="1"/>
  <c r="P18" i="5"/>
  <c r="N52" i="5"/>
  <c r="Q18" i="7"/>
  <c r="P26" i="7"/>
  <c r="R24" i="7"/>
  <c r="P50" i="5"/>
  <c r="Q24" i="7"/>
  <c r="R18" i="7"/>
  <c r="Z24" i="7"/>
  <c r="Z18" i="7"/>
  <c r="Z23" i="7"/>
  <c r="R23" i="7"/>
  <c r="AA50" i="5"/>
  <c r="AD50" i="5" s="1"/>
  <c r="O50" i="5"/>
  <c r="Y50" i="5"/>
  <c r="AB50" i="5" s="1"/>
  <c r="AC50" i="5"/>
  <c r="AA18" i="5"/>
  <c r="AD18" i="5" s="1"/>
  <c r="O18" i="5"/>
  <c r="Y18" i="5"/>
  <c r="AB18" i="5" s="1"/>
  <c r="AC18" i="5"/>
  <c r="AD53" i="5" l="1"/>
  <c r="AC53" i="5"/>
  <c r="AB53" i="5"/>
  <c r="W53" i="5"/>
  <c r="X26" i="7" l="1"/>
  <c r="F8" i="20" s="1"/>
  <c r="Z26" i="7"/>
  <c r="F19" i="20" s="1"/>
  <c r="L52" i="6"/>
  <c r="F7" i="20" s="1"/>
  <c r="W52" i="5"/>
  <c r="F6" i="20" s="1"/>
  <c r="F20" i="20"/>
  <c r="I14" i="20"/>
  <c r="F9" i="20"/>
  <c r="AD52" i="5" l="1"/>
  <c r="F18" i="20" s="1"/>
  <c r="AC52" i="5"/>
  <c r="F17" i="20" s="1"/>
  <c r="AB52"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C57" i="5"/>
  <c r="C55" i="6" s="1"/>
  <c r="K57" i="5"/>
  <c r="O31" i="7" s="1"/>
  <c r="N24" i="8" s="1"/>
  <c r="C58" i="5"/>
  <c r="C32" i="7" s="1"/>
  <c r="C24" i="8" s="1"/>
  <c r="K58" i="5"/>
  <c r="O32" i="7" s="1"/>
  <c r="N25" i="8" s="1"/>
  <c r="K6" i="4"/>
  <c r="Z7" i="5" s="1"/>
  <c r="AA6" i="4"/>
  <c r="B7" i="4"/>
  <c r="B9" i="4"/>
  <c r="A8" i="6" s="1"/>
  <c r="B10" i="4"/>
  <c r="B14" i="4"/>
  <c r="B15" i="4"/>
  <c r="H27" i="4"/>
  <c r="G27" i="4" s="1"/>
  <c r="B2" i="2"/>
  <c r="F2" i="2"/>
  <c r="B3" i="2"/>
  <c r="A1" i="7" s="1"/>
  <c r="D8" i="20" l="1"/>
  <c r="D6" i="20"/>
  <c r="A3" i="13"/>
  <c r="A3" i="5"/>
  <c r="H5" i="21"/>
  <c r="H7" i="21" s="1"/>
  <c r="Z10" i="5"/>
  <c r="C11" i="14"/>
  <c r="A7" i="5"/>
  <c r="A7" i="13" s="1"/>
  <c r="B51" i="19"/>
  <c r="B53" i="19"/>
  <c r="B50" i="19"/>
  <c r="E52" i="19"/>
  <c r="F49" i="19"/>
  <c r="I56"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55" i="6"/>
  <c r="A8" i="9"/>
  <c r="A1" i="9"/>
  <c r="A1" i="12"/>
  <c r="AG7" i="19"/>
  <c r="AG8" i="19" s="1"/>
  <c r="C31" i="7"/>
  <c r="C23" i="8" s="1"/>
  <c r="A1" i="19"/>
  <c r="C56" i="6"/>
  <c r="A1" i="8"/>
  <c r="A8" i="5"/>
  <c r="AG9" i="19"/>
  <c r="V26" i="7"/>
  <c r="J7" i="15"/>
  <c r="I25" i="15" s="1"/>
  <c r="T52" i="5"/>
  <c r="J8" i="15" l="1"/>
  <c r="J26" i="15" s="1"/>
  <c r="N54" i="5"/>
  <c r="A7" i="6"/>
  <c r="A7" i="10"/>
  <c r="A7" i="8"/>
  <c r="B7" i="14"/>
  <c r="A7" i="7"/>
  <c r="A7" i="9"/>
  <c r="A7" i="11"/>
  <c r="B40" i="19"/>
  <c r="B8" i="14"/>
  <c r="A7" i="12"/>
  <c r="I16" i="15"/>
  <c r="D17" i="11"/>
  <c r="E17" i="13" s="1"/>
  <c r="R26" i="7"/>
  <c r="D17" i="9" s="1"/>
  <c r="D19" i="20" s="1"/>
  <c r="D19" i="11"/>
  <c r="E19" i="13" s="1"/>
  <c r="P36" i="7"/>
  <c r="P52" i="5"/>
  <c r="D15" i="9" s="1"/>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20" i="7" l="1"/>
  <c r="T20" i="7" s="1"/>
  <c r="U20" i="7" s="1"/>
  <c r="S19" i="7"/>
  <c r="T19" i="7" s="1"/>
  <c r="U19" i="7" s="1"/>
  <c r="S22" i="7"/>
  <c r="T22" i="7" s="1"/>
  <c r="U22" i="7" s="1"/>
  <c r="S24" i="7"/>
  <c r="T24" i="7" s="1"/>
  <c r="U24" i="7" s="1"/>
  <c r="S18" i="7"/>
  <c r="T18" i="7" s="1"/>
  <c r="U18" i="7" s="1"/>
  <c r="S23" i="7"/>
  <c r="T23" i="7" s="1"/>
  <c r="U23" i="7" s="1"/>
  <c r="F19" i="13"/>
  <c r="D19" i="13" s="1"/>
  <c r="I35" i="15"/>
  <c r="I36" i="15" s="1"/>
  <c r="F17" i="13" s="1"/>
  <c r="D17" i="13" s="1"/>
  <c r="I31" i="15"/>
  <c r="I32" i="15" s="1"/>
  <c r="H35" i="15"/>
  <c r="H36" i="15" s="1"/>
  <c r="Q42" i="5" l="1"/>
  <c r="R42" i="5" s="1"/>
  <c r="S42" i="5" s="1"/>
  <c r="Q41" i="5"/>
  <c r="R41" i="5" s="1"/>
  <c r="S41" i="5" s="1"/>
  <c r="Q40" i="5"/>
  <c r="R40" i="5" s="1"/>
  <c r="S40" i="5" s="1"/>
  <c r="Q39" i="5"/>
  <c r="R39" i="5" s="1"/>
  <c r="S39" i="5" s="1"/>
  <c r="Q38" i="5"/>
  <c r="R38" i="5" s="1"/>
  <c r="S38" i="5" s="1"/>
  <c r="Q37" i="5"/>
  <c r="R37" i="5" s="1"/>
  <c r="S37" i="5" s="1"/>
  <c r="Q36" i="5"/>
  <c r="R36" i="5" s="1"/>
  <c r="S36" i="5" s="1"/>
  <c r="Q35" i="5"/>
  <c r="R35" i="5" s="1"/>
  <c r="S35" i="5" s="1"/>
  <c r="Q34" i="5"/>
  <c r="R34" i="5" s="1"/>
  <c r="S34" i="5" s="1"/>
  <c r="Q33" i="5"/>
  <c r="R33" i="5" s="1"/>
  <c r="S33" i="5" s="1"/>
  <c r="Q32" i="5"/>
  <c r="R32" i="5" s="1"/>
  <c r="S32" i="5" s="1"/>
  <c r="Q31" i="5"/>
  <c r="R31" i="5" s="1"/>
  <c r="S31" i="5" s="1"/>
  <c r="Q30" i="5"/>
  <c r="R30" i="5" s="1"/>
  <c r="S30" i="5" s="1"/>
  <c r="Q29" i="5"/>
  <c r="R29" i="5" s="1"/>
  <c r="S29" i="5" s="1"/>
  <c r="Q28" i="5"/>
  <c r="R28" i="5" s="1"/>
  <c r="S28" i="5" s="1"/>
  <c r="Q27" i="5"/>
  <c r="R27" i="5" s="1"/>
  <c r="S27" i="5" s="1"/>
  <c r="Q26" i="5"/>
  <c r="R26" i="5" s="1"/>
  <c r="S26" i="5" s="1"/>
  <c r="Q25" i="5"/>
  <c r="R25" i="5" s="1"/>
  <c r="S25" i="5" s="1"/>
  <c r="Q24" i="5"/>
  <c r="R24" i="5" s="1"/>
  <c r="S24" i="5" s="1"/>
  <c r="Q23" i="5"/>
  <c r="R23" i="5" s="1"/>
  <c r="S23" i="5" s="1"/>
  <c r="Q22" i="5"/>
  <c r="R22" i="5" s="1"/>
  <c r="S22" i="5" s="1"/>
  <c r="Q21" i="5"/>
  <c r="R21" i="5" s="1"/>
  <c r="S21" i="5" s="1"/>
  <c r="Q20" i="5"/>
  <c r="R20" i="5" s="1"/>
  <c r="S20" i="5" s="1"/>
  <c r="Q19" i="5"/>
  <c r="R19" i="5" s="1"/>
  <c r="S19" i="5" s="1"/>
  <c r="Q49" i="5"/>
  <c r="R49" i="5" s="1"/>
  <c r="S49" i="5" s="1"/>
  <c r="Q48" i="5"/>
  <c r="R48" i="5" s="1"/>
  <c r="S48" i="5" s="1"/>
  <c r="Q47" i="5"/>
  <c r="R47" i="5" s="1"/>
  <c r="S47" i="5" s="1"/>
  <c r="Q46" i="5"/>
  <c r="R46" i="5" s="1"/>
  <c r="S46" i="5" s="1"/>
  <c r="Q45" i="5"/>
  <c r="R45" i="5" s="1"/>
  <c r="S45" i="5" s="1"/>
  <c r="Q44" i="5"/>
  <c r="R44" i="5" s="1"/>
  <c r="S44" i="5" s="1"/>
  <c r="Q43" i="5"/>
  <c r="R43" i="5" s="1"/>
  <c r="S43" i="5" s="1"/>
  <c r="Q50" i="5"/>
  <c r="R50" i="5" s="1"/>
  <c r="S50" i="5" s="1"/>
  <c r="Q18" i="5"/>
  <c r="R18" i="5" s="1"/>
  <c r="S18" i="5" s="1"/>
  <c r="F15" i="13"/>
  <c r="D15" i="13" s="1"/>
  <c r="U26" i="7"/>
  <c r="D17" i="10" s="1"/>
  <c r="S52" i="5" l="1"/>
  <c r="D15" i="10" s="1"/>
  <c r="D19" i="10" s="1"/>
  <c r="D23" i="13" s="1"/>
  <c r="D28" i="13" s="1"/>
  <c r="H18" i="19" s="1"/>
  <c r="R52"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<sst xmlns="http://schemas.openxmlformats.org/spreadsheetml/2006/main" count="1483" uniqueCount="556">
  <si>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</si>
  <si>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</si>
  <si>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</si>
  <si>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</si>
  <si>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</si>
  <si>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</si>
  <si>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</si>
  <si>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</si>
  <si>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</si>
  <si>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</si>
  <si>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</si>
  <si>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</si>
  <si>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</si>
  <si>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</si>
  <si>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</si>
  <si>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</si>
  <si>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</si>
  <si>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</si>
  <si>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</si>
  <si>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</si>
  <si>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</si>
  <si>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</si>
  <si>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</si>
  <si>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</si>
  <si>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</si>
  <si>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</si>
  <si>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</si>
  <si>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</si>
  <si>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</si>
  <si>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</si>
  <si>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</si>
  <si>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</si>
  <si>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</si>
  <si>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</si>
  <si>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</si>
  <si>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</si>
  <si>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</si>
  <si>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</si>
  <si>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</si>
  <si>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</si>
  <si>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</si>
  <si>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</si>
  <si>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</si>
  <si>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</si>
  <si>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</si>
  <si>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</si>
  <si>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</si>
  <si>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</si>
  <si>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</si>
  <si>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</si>
  <si>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</si>
  <si>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</si>
  <si>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</si>
  <si>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</si>
  <si>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</si>
  <si>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</si>
  <si>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</si>
  <si>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</si>
  <si>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</si>
  <si>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</si>
  <si>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</si>
  <si>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</si>
  <si>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</si>
  <si>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</si>
  <si>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</si>
  <si>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</si>
  <si>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</si>
  <si>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</si>
  <si>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</si>
  <si>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</si>
  <si>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</si>
  <si>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</si>
  <si>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</si>
  <si>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</si>
  <si>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</si>
  <si>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</si>
  <si>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</si>
  <si>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</si>
  <si>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</si>
  <si>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</si>
  <si>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</si>
  <si>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</si>
  <si>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</si>
  <si>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</si>
  <si>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</si>
  <si>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</si>
  <si>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</si>
  <si>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</si>
  <si>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</si>
  <si>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</si>
  <si>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</si>
  <si>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</si>
  <si>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</si>
  <si>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</si>
  <si>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</si>
  <si>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</si>
  <si>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</si>
  <si>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</si>
  <si>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</si>
  <si>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</si>
  <si>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</si>
  <si>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</si>
  <si>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</si>
  <si>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</si>
  <si>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</si>
  <si>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</si>
  <si>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</si>
  <si>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</si>
  <si>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</si>
  <si>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</si>
  <si>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</si>
  <si>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</si>
  <si>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</si>
  <si>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</si>
  <si>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</si>
  <si>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</si>
  <si>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</si>
  <si>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</si>
  <si>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</si>
  <si>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</si>
  <si>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</si>
  <si>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</si>
  <si>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</si>
  <si>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</si>
  <si>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</si>
  <si>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</si>
  <si>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</si>
  <si>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</si>
  <si>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</si>
  <si>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</si>
  <si>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</si>
  <si>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</si>
  <si>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</si>
  <si>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</si>
  <si>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</si>
  <si>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</si>
  <si>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</si>
  <si>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</si>
  <si>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</si>
  <si>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</si>
  <si>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</si>
  <si>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</si>
  <si>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</si>
  <si>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</si>
  <si>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</si>
  <si>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</si>
  <si>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</si>
  <si>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</si>
  <si>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</si>
  <si>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</si>
  <si>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</si>
  <si>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</si>
  <si>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</si>
  <si>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</si>
  <si>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</si>
  <si>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</si>
  <si>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</si>
  <si>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</si>
  <si>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</si>
  <si>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</si>
  <si>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</si>
  <si>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</si>
  <si>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</si>
  <si>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</si>
  <si>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</si>
  <si>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</si>
  <si>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</si>
  <si>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</si>
  <si>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</si>
  <si>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</si>
  <si>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</si>
  <si>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</si>
  <si>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</si>
  <si>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</si>
  <si>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</si>
  <si>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</si>
  <si>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</si>
  <si>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</si>
  <si>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</si>
  <si>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</si>
  <si>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</si>
  <si>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</si>
  <si>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</si>
  <si>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</si>
  <si>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</si>
  <si>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</si>
  <si>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</si>
  <si>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</si>
  <si>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</si>
  <si>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</si>
  <si>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</si>
  <si>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</si>
  <si>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</si>
  <si>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</si>
  <si>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</si>
  <si>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</si>
  <si>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</si>
  <si>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</si>
  <si>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</si>
  <si>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</si>
  <si>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</si>
  <si>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</si>
  <si>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</si>
  <si>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</si>
  <si>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</si>
  <si>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</si>
  <si>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</si>
  <si>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</si>
  <si>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</si>
  <si>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</si>
  <si>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</si>
  <si>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</si>
  <si>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</si>
  <si>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</si>
  <si>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</si>
  <si>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</si>
  <si>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</si>
  <si>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</si>
  <si>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</si>
  <si>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</si>
  <si>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</si>
  <si>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</si>
  <si>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</si>
  <si>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</si>
  <si>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</si>
  <si>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</si>
  <si>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</si>
  <si>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</si>
  <si>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</si>
  <si>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</si>
  <si>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</si>
  <si>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</si>
  <si>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</si>
  <si>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</si>
  <si>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</si>
  <si>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</si>
  <si>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</si>
  <si>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</si>
  <si>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</si>
  <si>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</si>
  <si>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</si>
  <si>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</si>
  <si>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</si>
  <si>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</si>
  <si>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</si>
  <si>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</si>
  <si>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</si>
  <si>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</si>
  <si>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</si>
  <si>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</si>
  <si>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</si>
  <si>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</si>
  <si>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</si>
  <si>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</si>
  <si>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</si>
  <si>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</si>
  <si>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</si>
  <si>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</si>
  <si>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</si>
  <si>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</si>
  <si>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</si>
  <si>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</si>
  <si>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</si>
  <si>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</si>
  <si>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</si>
  <si>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</si>
  <si>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</si>
  <si>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</si>
  <si>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</si>
  <si>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</si>
  <si>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</si>
  <si>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</si>
  <si>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</si>
  <si>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</si>
  <si>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</si>
  <si>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</si>
  <si>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</si>
  <si>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</si>
  <si>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</si>
  <si>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</si>
  <si>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</si>
  <si>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</si>
  <si>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</si>
  <si>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</si>
  <si>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</si>
  <si>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</si>
  <si>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</si>
  <si>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</si>
  <si>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</si>
  <si>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</si>
  <si>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</si>
  <si>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</si>
  <si>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</si>
  <si>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</si>
  <si>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</si>
  <si>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</si>
  <si>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</si>
  <si>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</si>
  <si>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</si>
  <si>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</si>
  <si>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</si>
  <si>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</si>
  <si>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</si>
  <si>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</si>
  <si>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</si>
  <si>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</si>
  <si>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</si>
  <si>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</si>
  <si>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</si>
  <si>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</si>
  <si>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</si>
  <si>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</si>
  <si>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</si>
  <si>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</si>
  <si>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</si>
  <si>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</si>
  <si>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</si>
  <si>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</si>
  <si>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</si>
  <si>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</si>
  <si>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</si>
  <si>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</si>
  <si>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</si>
  <si>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</si>
  <si>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</si>
  <si>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</si>
  <si>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</si>
  <si>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</si>
  <si>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</si>
  <si>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</si>
  <si>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</si>
  <si>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</si>
  <si>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</si>
  <si>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</si>
  <si>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</si>
  <si>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</si>
  <si>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</si>
  <si>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</si>
  <si>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</si>
  <si>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</si>
  <si>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</si>
  <si>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</si>
  <si>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</si>
  <si>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</si>
  <si>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</si>
  <si>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</si>
  <si>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</si>
  <si>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</si>
  <si>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</si>
  <si>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</si>
  <si>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</si>
  <si>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</si>
  <si>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</si>
  <si>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</si>
  <si>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</si>
  <si>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</si>
  <si>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</si>
  <si>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</si>
  <si>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</si>
  <si>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</si>
  <si>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</si>
  <si>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</si>
  <si>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</si>
  <si>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</si>
  <si>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</si>
  <si>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</si>
  <si>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</si>
  <si>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</si>
  <si>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</si>
  <si>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</si>
  <si>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</si>
  <si>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</si>
  <si>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</si>
  <si>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</si>
  <si>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</si>
  <si>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</si>
  <si>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</si>
  <si>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</si>
  <si>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</si>
  <si>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</si>
  <si>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</si>
  <si>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</si>
  <si>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</si>
  <si>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</si>
  <si>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</si>
  <si>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</si>
  <si>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</si>
  <si>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</si>
  <si>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</si>
  <si>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</si>
  <si>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</si>
  <si>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</si>
  <si>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</si>
  <si>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</si>
  <si>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</si>
  <si>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</si>
  <si>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</si>
  <si>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</si>
  <si>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</si>
  <si>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</si>
  <si>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</si>
  <si>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</si>
  <si>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</si>
  <si>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</si>
  <si>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</si>
  <si>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</si>
  <si>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</si>
  <si>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</si>
  <si>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</si>
  <si>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</si>
  <si>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</si>
  <si>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</si>
  <si>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</si>
  <si>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</si>
  <si>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</si>
  <si>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</si>
  <si>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</si>
  <si>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</si>
  <si>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</si>
  <si>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</si>
  <si>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</si>
  <si>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</si>
  <si>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</si>
  <si>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</si>
  <si>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</si>
  <si>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</si>
  <si>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</si>
  <si>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</si>
  <si>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</si>
  <si>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</si>
  <si>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</si>
  <si>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</si>
  <si>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</si>
  <si>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</si>
  <si>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</si>
  <si>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</si>
  <si>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</si>
  <si>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</si>
  <si>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</si>
  <si>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</si>
  <si>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</si>
  <si>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</si>
  <si>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</si>
  <si>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</si>
  <si>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</si>
  <si>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</si>
  <si>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</si>
  <si>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</si>
  <si>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</si>
  <si>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</si>
  <si>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</si>
  <si>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</si>
  <si>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</si>
  <si>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</si>
  <si>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</si>
  <si>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</si>
  <si>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</si>
  <si>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</si>
  <si>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</si>
  <si>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</si>
  <si>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</si>
  <si>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</si>
  <si>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</si>
  <si>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</si>
  <si>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</si>
  <si>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</si>
  <si>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</si>
  <si>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</si>
  <si>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</si>
  <si>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</si>
  <si>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</si>
  <si>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</si>
  <si>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</si>
  <si>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</si>
  <si>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</si>
  <si>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</si>
  <si>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</si>
  <si>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</si>
  <si>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</si>
  <si>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</si>
  <si>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</si>
  <si>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</si>
  <si>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</si>
  <si>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</si>
  <si>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</si>
  <si>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</si>
  <si>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</si>
  <si>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</si>
  <si>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</si>
  <si>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</si>
  <si>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</si>
  <si>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</si>
  <si>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</si>
  <si>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</si>
  <si>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</si>
  <si>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</si>
  <si>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</si>
  <si>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</si>
  <si>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</si>
  <si>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</si>
  <si>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</si>
  <si>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</si>
  <si>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</si>
  <si>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</si>
  <si>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</si>
  <si>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</si>
  <si>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</si>
  <si>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</si>
  <si>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</si>
  <si>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</si>
  <si>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</si>
  <si>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</si>
  <si>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</si>
  <si>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</si>
  <si>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</si>
  <si>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</si>
  <si>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t>DIGITAL RTCC RELAY</t>
  </si>
  <si>
    <r>
      <t xml:space="preserve">Specify type of Bidder
</t>
    </r>
    <r>
      <rPr>
        <i/>
        <sz val="12"/>
        <rFont val="Univers"/>
        <family val="2"/>
      </rPr>
      <t>[Select from drop down menu]</t>
    </r>
  </si>
  <si>
    <t>Date:</t>
  </si>
  <si>
    <t>Place:</t>
  </si>
  <si>
    <t>Printed Name:</t>
  </si>
  <si>
    <t xml:space="preserve">Designation: </t>
  </si>
  <si>
    <t>Designation:</t>
  </si>
  <si>
    <r>
      <t>Discount on lum-sum basis on total price quoted by us without GST.</t>
    </r>
    <r>
      <rPr>
        <sz val="11"/>
        <rFont val="Univers"/>
        <family val="2"/>
      </rPr>
      <t xml:space="preserve"> 
[The discount shall be proportionately applicable on all the items of all the Schdules i.e. Sch-1 (without type test charges), Sch-2, Sch-3, Sch-4 &amp; Sch-7] </t>
    </r>
    <r>
      <rPr>
        <b/>
        <sz val="11"/>
        <rFont val="Univers"/>
        <family val="2"/>
      </rPr>
      <t>In Rs.</t>
    </r>
  </si>
  <si>
    <r>
      <t>Discount on percent basis on total price quoted by us without GST.</t>
    </r>
    <r>
      <rPr>
        <sz val="11"/>
        <rFont val="Univers"/>
        <family val="2"/>
      </rPr>
      <t xml:space="preserve"> [The discount shall be applicable on all the items of all the Schdules i.e. Sch-1 (without type test charges), Sch-2 , Sch-3, Sch-4 &amp; Sch-7] </t>
    </r>
    <r>
      <rPr>
        <b/>
        <sz val="11"/>
        <rFont val="Univers"/>
        <family val="2"/>
      </rPr>
      <t>In Percent (%)</t>
    </r>
  </si>
  <si>
    <r>
      <t xml:space="preserve">Discount on lum-sum basis on the Schedules as given below : </t>
    </r>
    <r>
      <rPr>
        <sz val="11"/>
        <rFont val="Univers"/>
        <family val="2"/>
      </rPr>
      <t xml:space="preserve">[The discount shall be proportionately applicable on all the relevent items of the respective Schdules.] </t>
    </r>
    <r>
      <rPr>
        <b/>
        <sz val="11"/>
        <rFont val="Univers"/>
        <family val="2"/>
      </rPr>
      <t>In Rs.</t>
    </r>
  </si>
  <si>
    <r>
      <t>Discount on percent basis on the Schedules as given below :</t>
    </r>
    <r>
      <rPr>
        <sz val="11"/>
        <rFont val="Univers"/>
        <family val="2"/>
      </rPr>
      <t xml:space="preserve"> [The discount shall be applicable on all the relevent items of the respective Schdules.] </t>
    </r>
    <r>
      <rPr>
        <b/>
        <sz val="11"/>
        <rFont val="Univers"/>
        <family val="2"/>
      </rPr>
      <t>In Percent (%)</t>
    </r>
  </si>
  <si>
    <r>
      <t xml:space="preserve">Type Test Charges 
</t>
    </r>
    <r>
      <rPr>
        <sz val="10"/>
        <rFont val="Univers"/>
        <family val="2"/>
      </rPr>
      <t>[Total of this Schedule is included in Schedule - 1 above.]</t>
    </r>
  </si>
  <si>
    <t>Printed Name          :</t>
  </si>
  <si>
    <t>Designation             :</t>
  </si>
  <si>
    <t>TR-43-Kotputli</t>
  </si>
  <si>
    <t xml:space="preserve">ICT-SUPPLY                              </t>
  </si>
  <si>
    <t xml:space="preserve">MANDATORY SPARE                         </t>
  </si>
  <si>
    <t>500MVA, 400KV/220/33 KV, 3-phase Autotransformer excluding insulatingoil</t>
  </si>
  <si>
    <t>Insulating Oil for 500MVA, 400KV/220/33 KV, 3-phase Autotransformer</t>
  </si>
  <si>
    <t>420KV, 1250A RIP BUSHING WITH METAL PARTS AND GASKETS</t>
  </si>
  <si>
    <t>245KV, 2000A RIP BUSHING WITH METAL PARTS AND GASKETS</t>
  </si>
  <si>
    <t>36kV, 2000A Bushing with metal parts andgaskets for Transformer</t>
  </si>
  <si>
    <t>Oil cooler pump with motor for 400kV Transformer</t>
  </si>
  <si>
    <t>Cooler fan with motor for 400kV Transformer</t>
  </si>
  <si>
    <t>Local winding temperature indicator (WTI) with contact</t>
  </si>
  <si>
    <t>OTI complete with contacts &amp; sensing device</t>
  </si>
  <si>
    <t>Oil flow indicator for 400kV T/F with flow switch</t>
  </si>
  <si>
    <t>Buchholz Relay (Main Tank) complete with float and  contacts forTransformer</t>
  </si>
  <si>
    <t>Magnetic Oil Level Gauge</t>
  </si>
  <si>
    <t>Starters, contactors, switches and relays for electrical controlpanels of 400kV T/F (one set of each type)</t>
  </si>
  <si>
    <t>SPARES INSULATING OIL TO BE HANDED OVER TO OWNER AFTER COMMISSIONING</t>
  </si>
  <si>
    <t xml:space="preserve">KL </t>
  </si>
  <si>
    <t>52kV, 3150A Bushing with metal parts andgaskets</t>
  </si>
  <si>
    <t>TR-43-BIKANER-II</t>
  </si>
  <si>
    <t xml:space="preserve">ICT-SERVICE                             </t>
  </si>
  <si>
    <t>500MVA, 400KV/220/33 KV, 3-phase Autotransformer excluding insulating oil</t>
  </si>
  <si>
    <t>Service-DIGITAL RTCC RELAY</t>
  </si>
  <si>
    <t>400kV Transformer Package TR-43 for (i) 1×500 MVA, 400/220kV ICT at Kotputli S/S; and (ii) 5×500MVA, 400/220kV, ICT at Bikaner-II associated with Transmission system for evacuation of power from Rajasthan REZ Ph-IV (Part-1) (Bikaner Complex) PART-E.</t>
  </si>
  <si>
    <t>SPEC. NO.: CC/NT/TR/DOM/A00/22/00539</t>
  </si>
  <si>
    <t>TR-43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</si>
</sst>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97">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b/>
      <u/>
      <sz val="12"/>
      <name val="Book Antiqua"/>
      <family val="1"/>
    </font>
    <font>
      <b/>
      <sz val="12"/>
      <color indexed="12"/>
      <name val="Book Antiqua"/>
      <family val="1"/>
    </font>
    <font>
      <b/>
      <sz val="10"/>
      <name val="Book Antiqua"/>
      <family val="1"/>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b/>
      <i/>
      <sz val="12"/>
      <name val="Book Antiqua"/>
      <family val="1"/>
    </font>
    <font>
      <b/>
      <sz val="13"/>
      <name val="Book Antiqua"/>
      <family val="1"/>
    </font>
    <font>
      <b/>
      <u/>
      <sz val="13"/>
      <name val="Book Antiqua"/>
      <family val="1"/>
    </font>
    <font>
      <i/>
      <sz val="11"/>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b/>
      <i/>
      <sz val="11"/>
      <color theme="1"/>
      <name val="Book Antiqua"/>
      <family val="1"/>
    </font>
    <font>
      <u/>
      <sz val="11"/>
      <color theme="10"/>
      <name val="Calibri"/>
      <family val="2"/>
      <scheme val="minor"/>
    </font>
    <font>
      <sz val="10"/>
      <name val="Univers"/>
      <family val="2"/>
    </font>
    <font>
      <b/>
      <sz val="12"/>
      <name val="Univers"/>
      <family val="2"/>
    </font>
    <font>
      <sz val="12"/>
      <name val="Univers"/>
      <family val="2"/>
    </font>
    <font>
      <sz val="18"/>
      <color indexed="10"/>
      <name val="Univers"/>
      <family val="2"/>
    </font>
    <font>
      <b/>
      <sz val="12"/>
      <color indexed="16"/>
      <name val="Univers"/>
      <family val="2"/>
    </font>
    <font>
      <b/>
      <u/>
      <sz val="12"/>
      <name val="Univers"/>
      <family val="2"/>
    </font>
    <font>
      <b/>
      <sz val="12"/>
      <color indexed="12"/>
      <name val="Univers"/>
      <family val="2"/>
    </font>
    <font>
      <b/>
      <sz val="16"/>
      <color indexed="12"/>
      <name val="Univers"/>
      <family val="2"/>
    </font>
    <font>
      <b/>
      <sz val="10"/>
      <name val="Univers"/>
      <family val="2"/>
    </font>
    <font>
      <sz val="11"/>
      <color indexed="12"/>
      <name val="Univers"/>
      <family val="2"/>
    </font>
    <font>
      <sz val="12"/>
      <color indexed="9"/>
      <name val="Univers"/>
      <family val="2"/>
    </font>
    <font>
      <b/>
      <sz val="12"/>
      <color indexed="9"/>
      <name val="Univers"/>
      <family val="2"/>
    </font>
    <font>
      <i/>
      <sz val="12"/>
      <name val="Univers"/>
      <family val="2"/>
    </font>
    <font>
      <sz val="12"/>
      <color indexed="8"/>
      <name val="Univers"/>
      <family val="2"/>
    </font>
    <font>
      <sz val="12"/>
      <color theme="1"/>
      <name val="Univers"/>
      <family val="2"/>
    </font>
    <font>
      <b/>
      <sz val="12"/>
      <color indexed="10"/>
      <name val="Univers"/>
      <family val="2"/>
    </font>
    <font>
      <sz val="12"/>
      <color theme="0"/>
      <name val="Univers"/>
      <family val="2"/>
    </font>
    <font>
      <b/>
      <sz val="14"/>
      <name val="Univers"/>
      <family val="2"/>
    </font>
    <font>
      <b/>
      <sz val="12"/>
      <color theme="1"/>
      <name val="Univers"/>
      <family val="2"/>
    </font>
    <font>
      <b/>
      <i/>
      <sz val="12"/>
      <name val="Univers"/>
      <family val="2"/>
    </font>
    <font>
      <i/>
      <sz val="12"/>
      <color theme="1"/>
      <name val="Univers"/>
      <family val="2"/>
    </font>
    <font>
      <u/>
      <sz val="11"/>
      <color theme="10"/>
      <name val="Univers"/>
      <family val="2"/>
    </font>
    <font>
      <u/>
      <sz val="12"/>
      <color theme="10"/>
      <name val="Univers"/>
      <family val="2"/>
    </font>
    <font>
      <i/>
      <sz val="12"/>
      <color indexed="9"/>
      <name val="Univers"/>
      <family val="2"/>
    </font>
    <font>
      <b/>
      <sz val="11"/>
      <color theme="1"/>
      <name val="Univers"/>
      <family val="2"/>
    </font>
    <font>
      <b/>
      <sz val="13"/>
      <name val="Univers"/>
      <family val="2"/>
    </font>
    <font>
      <sz val="11"/>
      <color theme="1"/>
      <name val="Univers"/>
      <family val="2"/>
    </font>
    <font>
      <sz val="11"/>
      <name val="Univers"/>
      <family val="2"/>
    </font>
    <font>
      <b/>
      <sz val="11"/>
      <name val="Univers"/>
      <family val="2"/>
    </font>
    <font>
      <b/>
      <sz val="11"/>
      <color indexed="8"/>
      <name val="Univers"/>
      <family val="2"/>
    </font>
    <font>
      <b/>
      <sz val="12"/>
      <color indexed="8"/>
      <name val="Univers"/>
      <family val="2"/>
    </font>
    <font>
      <b/>
      <sz val="10"/>
      <color indexed="8"/>
      <name val="Univers"/>
      <family val="2"/>
    </font>
    <font>
      <sz val="10"/>
      <color indexed="8"/>
      <name val="Univers"/>
      <family val="2"/>
    </font>
    <font>
      <sz val="10"/>
      <color indexed="9"/>
      <name val="Univers"/>
      <family val="2"/>
    </font>
    <font>
      <sz val="11"/>
      <color indexed="8"/>
      <name val="Univers"/>
      <family val="2"/>
    </font>
    <font>
      <sz val="11"/>
      <color indexed="9"/>
      <name val="Univers"/>
      <family val="2"/>
    </font>
    <font>
      <b/>
      <i/>
      <sz val="11"/>
      <name val="Univers"/>
      <family val="2"/>
    </font>
    <font>
      <b/>
      <i/>
      <sz val="13"/>
      <color indexed="8"/>
      <name val="Univers"/>
      <family val="2"/>
    </font>
    <font>
      <b/>
      <sz val="11"/>
      <color indexed="9"/>
      <name val="Univers"/>
      <family val="2"/>
    </font>
    <font>
      <sz val="13"/>
      <name val="Univers"/>
      <family val="2"/>
    </font>
    <font>
      <b/>
      <sz val="12"/>
      <color theme="0"/>
      <name val="Univers"/>
      <family val="2"/>
    </font>
    <font>
      <sz val="12"/>
      <color indexed="56"/>
      <name val="Univers"/>
      <family val="2"/>
    </font>
    <font>
      <sz val="12"/>
      <color indexed="10"/>
      <name val="Univers"/>
      <family val="2"/>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44"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53" fillId="0" borderId="0" applyNumberFormat="0" applyFill="0" applyBorder="0" applyAlignment="0" applyProtection="0"/>
  </cellStyleXfs>
  <cellXfs count="1246">
    <xf numFmtId="0" fontId="0" fillId="0" borderId="0" xfId="0"/>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5" fillId="0" borderId="0" xfId="0" applyFont="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applyAlignment="1" applyProtection="1">
      <alignment vertical="center"/>
      <protection hidden="1"/>
    </xf>
    <xf numFmtId="0" fontId="2" fillId="0" borderId="0"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25"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2"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2"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0"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1"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3"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4" fillId="0" borderId="0" xfId="73" applyProtection="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44"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33"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34"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29" fillId="0" borderId="0" xfId="115" applyFont="1" applyBorder="1" applyAlignment="1" applyProtection="1">
      <alignment horizontal="justify" vertical="center" wrapText="1"/>
      <protection hidden="1"/>
    </xf>
    <xf numFmtId="0" fontId="29"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45" fillId="0" borderId="0" xfId="114" applyFont="1" applyBorder="1" applyAlignment="1" applyProtection="1">
      <alignment vertical="top"/>
      <protection hidden="1"/>
    </xf>
    <xf numFmtId="0" fontId="46" fillId="0" borderId="0" xfId="114" applyFont="1" applyBorder="1" applyAlignment="1" applyProtection="1">
      <alignment vertical="top"/>
      <protection hidden="1"/>
    </xf>
    <xf numFmtId="2" fontId="46" fillId="0" borderId="0" xfId="114" applyNumberFormat="1" applyFont="1" applyBorder="1" applyAlignment="1" applyProtection="1">
      <alignment vertical="top"/>
      <protection hidden="1"/>
    </xf>
    <xf numFmtId="174" fontId="45"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2" fillId="0" borderId="0" xfId="115" applyFont="1" applyAlignment="1" applyProtection="1">
      <alignment vertical="center" wrapText="1"/>
      <protection hidden="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4" fillId="0" borderId="9" xfId="0" applyFont="1" applyBorder="1" applyAlignment="1" applyProtection="1">
      <alignment horizontal="center" vertical="center"/>
      <protection locked="0"/>
    </xf>
    <xf numFmtId="0" fontId="2" fillId="0" borderId="0" xfId="115" applyFont="1" applyFill="1" applyBorder="1" applyAlignment="1" applyProtection="1">
      <alignment horizontal="center" vertical="center"/>
    </xf>
    <xf numFmtId="0" fontId="47" fillId="0" borderId="0" xfId="0" applyFont="1"/>
    <xf numFmtId="4" fontId="7" fillId="0" borderId="0" xfId="106" applyNumberFormat="1" applyFont="1" applyAlignment="1" applyProtection="1">
      <alignment horizontal="left" vertical="center" indent="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48" fillId="0" borderId="9" xfId="0" applyFont="1" applyBorder="1" applyAlignment="1">
      <alignment horizontal="center" vertical="center" wrapText="1"/>
    </xf>
    <xf numFmtId="0" fontId="48"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47" fillId="0" borderId="9" xfId="0" applyFont="1" applyBorder="1" applyAlignment="1">
      <alignment vertical="center"/>
    </xf>
    <xf numFmtId="0" fontId="47" fillId="0" borderId="9" xfId="0" applyFont="1" applyBorder="1"/>
    <xf numFmtId="0" fontId="50" fillId="0" borderId="9" xfId="0" applyFont="1" applyBorder="1" applyAlignment="1">
      <alignment horizontal="center" vertical="center"/>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49" fillId="11" borderId="9" xfId="0" applyFont="1" applyFill="1" applyBorder="1" applyAlignment="1">
      <alignment horizontal="center" vertical="top" wrapText="1"/>
    </xf>
    <xf numFmtId="0" fontId="49"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49" fillId="0" borderId="9" xfId="0" applyFont="1" applyBorder="1" applyAlignment="1">
      <alignment horizontal="center" vertical="top" wrapText="1"/>
    </xf>
    <xf numFmtId="0" fontId="49" fillId="0" borderId="9" xfId="0" applyFont="1" applyBorder="1" applyAlignment="1">
      <alignment vertical="top" wrapText="1"/>
    </xf>
    <xf numFmtId="0" fontId="48"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51" fillId="0" borderId="9" xfId="0" applyFont="1" applyBorder="1" applyAlignment="1">
      <alignment horizontal="center" vertical="center"/>
    </xf>
    <xf numFmtId="0" fontId="48" fillId="0" borderId="9" xfId="0" applyFont="1" applyBorder="1"/>
    <xf numFmtId="0" fontId="1" fillId="0" borderId="0" xfId="0" applyNumberFormat="1" applyFont="1" applyFill="1" applyBorder="1" applyAlignment="1" applyProtection="1">
      <alignment vertical="center" wrapText="1"/>
    </xf>
    <xf numFmtId="0" fontId="2" fillId="0" borderId="0" xfId="109" applyFont="1" applyAlignment="1" applyProtection="1">
      <alignment vertical="center"/>
      <protection hidden="1"/>
    </xf>
    <xf numFmtId="0" fontId="2" fillId="0" borderId="0" xfId="109" applyFont="1" applyProtection="1">
      <protection hidden="1"/>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1" fillId="0" borderId="0" xfId="0" applyNumberFormat="1" applyFont="1" applyFill="1" applyBorder="1" applyAlignment="1" applyProtection="1">
      <alignment vertical="center" wrapText="1"/>
    </xf>
    <xf numFmtId="0" fontId="21"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50" fillId="0" borderId="9" xfId="0" applyFont="1" applyBorder="1" applyAlignment="1">
      <alignment horizontal="right" vertical="center"/>
    </xf>
    <xf numFmtId="0" fontId="36" fillId="11" borderId="9" xfId="0" applyNumberFormat="1" applyFont="1" applyFill="1" applyBorder="1" applyAlignment="1" applyProtection="1">
      <alignment horizontal="center" vertical="center"/>
    </xf>
    <xf numFmtId="0" fontId="52" fillId="11" borderId="9" xfId="0" applyFont="1" applyFill="1" applyBorder="1" applyAlignment="1">
      <alignment horizontal="center" vertical="top" wrapText="1"/>
    </xf>
    <xf numFmtId="0" fontId="36" fillId="11" borderId="9" xfId="0" applyNumberFormat="1" applyFont="1" applyFill="1" applyBorder="1" applyAlignment="1" applyProtection="1">
      <alignment horizontal="center" vertical="center" wrapText="1"/>
    </xf>
    <xf numFmtId="0" fontId="40" fillId="0" borderId="0" xfId="112" applyNumberFormat="1" applyFont="1" applyFill="1" applyBorder="1" applyAlignment="1" applyProtection="1">
      <alignment horizontal="center" vertical="top"/>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41"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43"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Border="1" applyAlignment="1">
      <alignment horizontal="center" vertical="top" wrapText="1"/>
    </xf>
    <xf numFmtId="0" fontId="1" fillId="0" borderId="0" xfId="126" applyFont="1" applyBorder="1" applyAlignment="1">
      <alignment horizontal="center" wrapText="1"/>
    </xf>
    <xf numFmtId="0" fontId="1" fillId="0" borderId="48" xfId="126" applyFont="1" applyBorder="1" applyAlignment="1">
      <alignment horizontal="center" wrapText="1"/>
    </xf>
    <xf numFmtId="1" fontId="2" fillId="0" borderId="0" xfId="126" applyNumberFormat="1" applyFont="1" applyBorder="1" applyAlignment="1">
      <alignment vertical="top" wrapText="1"/>
    </xf>
    <xf numFmtId="1" fontId="1" fillId="4" borderId="3" xfId="126" applyNumberFormat="1" applyFont="1" applyFill="1" applyBorder="1" applyAlignment="1">
      <alignment horizontal="center" vertical="top" wrapText="1"/>
    </xf>
    <xf numFmtId="43"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43"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43" fontId="1" fillId="0" borderId="0" xfId="127" applyFont="1"/>
    <xf numFmtId="43"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43"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37" fillId="4" borderId="9" xfId="126" applyFont="1" applyFill="1" applyBorder="1" applyAlignment="1">
      <alignment horizontal="right" vertical="top" wrapText="1"/>
    </xf>
    <xf numFmtId="1" fontId="37" fillId="0" borderId="9" xfId="126" quotePrefix="1" applyNumberFormat="1" applyFont="1" applyFill="1" applyBorder="1" applyAlignment="1">
      <alignment horizontal="right" vertical="center" wrapText="1"/>
    </xf>
    <xf numFmtId="1" fontId="2" fillId="0" borderId="0" xfId="126" applyNumberFormat="1" applyFont="1" applyAlignment="1">
      <alignment vertical="top"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Border="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0" fontId="4" fillId="0" borderId="0" xfId="73" applyAlignment="1">
      <alignment vertical="top" wrapText="1"/>
    </xf>
    <xf numFmtId="0" fontId="4" fillId="0" borderId="0" xfId="73" applyAlignment="1">
      <alignment horizontal="left" vertical="top"/>
    </xf>
    <xf numFmtId="0" fontId="47" fillId="0" borderId="0" xfId="0" applyFont="1" applyAlignment="1">
      <alignment vertical="top"/>
    </xf>
    <xf numFmtId="0" fontId="54" fillId="0" borderId="9" xfId="114" quotePrefix="1" applyFont="1" applyBorder="1" applyAlignment="1" applyProtection="1">
      <alignment horizontal="left" vertical="center"/>
      <protection hidden="1"/>
    </xf>
    <xf numFmtId="0" fontId="55" fillId="0" borderId="9" xfId="114" applyFont="1" applyBorder="1" applyAlignment="1" applyProtection="1">
      <alignment vertical="center"/>
      <protection hidden="1"/>
    </xf>
    <xf numFmtId="0" fontId="56" fillId="0" borderId="0" xfId="114" applyFont="1" applyBorder="1" applyAlignment="1" applyProtection="1">
      <alignment vertical="center"/>
      <protection hidden="1"/>
    </xf>
    <xf numFmtId="0" fontId="56" fillId="0" borderId="0" xfId="114" applyFont="1" applyAlignment="1" applyProtection="1">
      <alignment vertical="center"/>
      <protection hidden="1"/>
    </xf>
    <xf numFmtId="0" fontId="56" fillId="0" borderId="0" xfId="114" applyFont="1" applyProtection="1">
      <protection hidden="1"/>
    </xf>
    <xf numFmtId="0" fontId="54" fillId="0" borderId="0" xfId="114" applyFont="1" applyProtection="1">
      <protection hidden="1"/>
    </xf>
    <xf numFmtId="0" fontId="60" fillId="0" borderId="11" xfId="114" applyFont="1" applyBorder="1" applyAlignment="1" applyProtection="1">
      <alignment horizontal="center" vertical="center"/>
      <protection hidden="1"/>
    </xf>
    <xf numFmtId="0" fontId="54" fillId="0" borderId="0" xfId="114" applyFont="1"/>
    <xf numFmtId="0" fontId="54" fillId="0" borderId="0" xfId="114" quotePrefix="1" applyFont="1" applyAlignment="1">
      <alignment horizontal="left"/>
    </xf>
    <xf numFmtId="0" fontId="54" fillId="0" borderId="0" xfId="114" applyFont="1" applyAlignment="1" applyProtection="1">
      <alignment vertical="center"/>
      <protection hidden="1"/>
    </xf>
    <xf numFmtId="0" fontId="56" fillId="0" borderId="12" xfId="114" applyFont="1" applyBorder="1" applyAlignment="1" applyProtection="1">
      <alignment vertical="center"/>
      <protection hidden="1"/>
    </xf>
    <xf numFmtId="0" fontId="56" fillId="0" borderId="13" xfId="114" applyFont="1" applyBorder="1" applyAlignment="1" applyProtection="1">
      <alignment vertical="center"/>
      <protection hidden="1"/>
    </xf>
    <xf numFmtId="0" fontId="56" fillId="0" borderId="14" xfId="114" applyFont="1" applyBorder="1" applyAlignment="1" applyProtection="1">
      <alignment vertical="center"/>
      <protection hidden="1"/>
    </xf>
    <xf numFmtId="0" fontId="56" fillId="0" borderId="5" xfId="114" applyFont="1" applyBorder="1" applyAlignment="1" applyProtection="1">
      <alignment vertical="center"/>
      <protection hidden="1"/>
    </xf>
    <xf numFmtId="0" fontId="56" fillId="0" borderId="15" xfId="114" applyFont="1" applyBorder="1" applyAlignment="1" applyProtection="1">
      <alignment vertical="center"/>
      <protection hidden="1"/>
    </xf>
    <xf numFmtId="0" fontId="62" fillId="0" borderId="13" xfId="114" applyFont="1" applyBorder="1" applyAlignment="1" applyProtection="1">
      <alignment vertical="center"/>
      <protection hidden="1"/>
    </xf>
    <xf numFmtId="0" fontId="54" fillId="0" borderId="13" xfId="114" applyFont="1" applyBorder="1" applyAlignment="1" applyProtection="1">
      <alignment vertical="center"/>
      <protection hidden="1"/>
    </xf>
    <xf numFmtId="0" fontId="61" fillId="0" borderId="0" xfId="114" applyFont="1" applyBorder="1" applyAlignment="1" applyProtection="1">
      <alignment vertical="center"/>
      <protection hidden="1"/>
    </xf>
    <xf numFmtId="0" fontId="54" fillId="0" borderId="15" xfId="114" applyFont="1" applyBorder="1" applyAlignment="1" applyProtection="1">
      <alignment vertical="center"/>
      <protection hidden="1"/>
    </xf>
    <xf numFmtId="0" fontId="56" fillId="0" borderId="0" xfId="109" applyFont="1" applyAlignment="1" applyProtection="1">
      <alignment vertical="center"/>
      <protection hidden="1"/>
    </xf>
    <xf numFmtId="0" fontId="60" fillId="0" borderId="0" xfId="109" applyFont="1" applyAlignment="1" applyProtection="1">
      <alignment horizontal="center" vertical="center" wrapText="1"/>
      <protection hidden="1"/>
    </xf>
    <xf numFmtId="0" fontId="64" fillId="0" borderId="0" xfId="109" applyFont="1" applyAlignment="1" applyProtection="1">
      <alignment vertical="center"/>
      <protection hidden="1"/>
    </xf>
    <xf numFmtId="0" fontId="56" fillId="0" borderId="0" xfId="109" applyFont="1" applyProtection="1">
      <protection hidden="1"/>
    </xf>
    <xf numFmtId="0" fontId="56" fillId="0" borderId="0" xfId="109" applyFont="1" applyAlignment="1" applyProtection="1">
      <alignment horizontal="center"/>
      <protection hidden="1"/>
    </xf>
    <xf numFmtId="0" fontId="64" fillId="0" borderId="0" xfId="109" applyFont="1" applyProtection="1">
      <protection hidden="1"/>
    </xf>
    <xf numFmtId="0" fontId="55" fillId="0" borderId="0" xfId="109" applyFont="1" applyBorder="1" applyAlignment="1" applyProtection="1">
      <alignment horizontal="center" vertical="center"/>
      <protection hidden="1"/>
    </xf>
    <xf numFmtId="0" fontId="56" fillId="0" borderId="0" xfId="109" applyFont="1" applyAlignment="1" applyProtection="1">
      <alignment horizontal="justify" vertical="center"/>
      <protection hidden="1"/>
    </xf>
    <xf numFmtId="0" fontId="56" fillId="0" borderId="0" xfId="109" applyFont="1" applyAlignment="1" applyProtection="1">
      <alignment horizontal="center" vertical="center"/>
      <protection hidden="1"/>
    </xf>
    <xf numFmtId="0" fontId="56" fillId="0" borderId="9" xfId="109" applyFont="1" applyBorder="1" applyAlignment="1" applyProtection="1">
      <alignment horizontal="center" vertical="center"/>
      <protection hidden="1"/>
    </xf>
    <xf numFmtId="0" fontId="67" fillId="0" borderId="0" xfId="109" applyFont="1" applyAlignment="1" applyProtection="1">
      <alignment horizontal="center" vertical="center"/>
      <protection hidden="1"/>
    </xf>
    <xf numFmtId="0" fontId="56" fillId="0" borderId="0" xfId="109" applyFont="1" applyBorder="1" applyProtection="1">
      <protection hidden="1"/>
    </xf>
    <xf numFmtId="0" fontId="56" fillId="0" borderId="24" xfId="109" applyFont="1" applyBorder="1" applyAlignment="1" applyProtection="1">
      <alignment vertical="center" wrapText="1"/>
      <protection hidden="1"/>
    </xf>
    <xf numFmtId="0" fontId="56" fillId="0" borderId="3" xfId="109" applyFont="1" applyBorder="1" applyAlignment="1" applyProtection="1">
      <alignment vertical="center" wrapText="1"/>
      <protection hidden="1"/>
    </xf>
    <xf numFmtId="0" fontId="56" fillId="0" borderId="0" xfId="109" applyFont="1" applyAlignment="1" applyProtection="1">
      <alignment vertical="center" wrapText="1"/>
      <protection hidden="1"/>
    </xf>
    <xf numFmtId="0" fontId="56" fillId="0" borderId="30" xfId="109" applyFont="1" applyBorder="1" applyAlignment="1" applyProtection="1">
      <alignment vertical="center"/>
      <protection hidden="1"/>
    </xf>
    <xf numFmtId="0" fontId="56" fillId="0" borderId="31" xfId="109" applyFont="1" applyBorder="1" applyAlignment="1" applyProtection="1">
      <alignment vertical="center"/>
      <protection hidden="1"/>
    </xf>
    <xf numFmtId="0" fontId="56" fillId="0" borderId="11" xfId="109" applyFont="1" applyBorder="1" applyAlignment="1" applyProtection="1">
      <alignment vertical="center"/>
      <protection hidden="1"/>
    </xf>
    <xf numFmtId="0" fontId="56" fillId="0" borderId="20" xfId="109" applyFont="1" applyBorder="1" applyAlignment="1" applyProtection="1">
      <alignment vertical="center"/>
      <protection hidden="1"/>
    </xf>
    <xf numFmtId="0" fontId="56" fillId="0" borderId="32" xfId="109" applyFont="1" applyBorder="1" applyAlignment="1" applyProtection="1">
      <alignment vertical="center"/>
      <protection hidden="1"/>
    </xf>
    <xf numFmtId="0" fontId="56" fillId="0" borderId="33" xfId="109" applyFont="1" applyBorder="1" applyAlignment="1" applyProtection="1">
      <alignment vertical="center"/>
      <protection hidden="1"/>
    </xf>
    <xf numFmtId="0" fontId="56" fillId="0" borderId="14" xfId="109" applyFont="1" applyBorder="1" applyAlignment="1" applyProtection="1">
      <alignment vertical="center"/>
      <protection hidden="1"/>
    </xf>
    <xf numFmtId="0" fontId="56" fillId="0" borderId="15" xfId="109" applyFont="1" applyBorder="1" applyAlignment="1" applyProtection="1">
      <alignment vertical="center"/>
      <protection hidden="1"/>
    </xf>
    <xf numFmtId="0" fontId="56" fillId="0" borderId="0" xfId="109" applyFont="1" applyBorder="1" applyAlignment="1" applyProtection="1">
      <alignment vertical="center"/>
      <protection hidden="1"/>
    </xf>
    <xf numFmtId="0" fontId="56" fillId="0" borderId="24" xfId="109" applyFont="1" applyBorder="1" applyAlignment="1" applyProtection="1">
      <alignment horizontal="left" vertical="center"/>
      <protection hidden="1"/>
    </xf>
    <xf numFmtId="0" fontId="56" fillId="0" borderId="25" xfId="109" applyFont="1" applyBorder="1" applyAlignment="1" applyProtection="1">
      <alignment horizontal="left" vertical="center"/>
      <protection hidden="1"/>
    </xf>
    <xf numFmtId="0" fontId="56" fillId="0" borderId="0" xfId="109" applyFont="1" applyBorder="1" applyAlignment="1" applyProtection="1">
      <alignment horizontal="left" vertical="center"/>
      <protection hidden="1"/>
    </xf>
    <xf numFmtId="0" fontId="56" fillId="0" borderId="0" xfId="109" applyFont="1" applyAlignment="1" applyProtection="1">
      <alignment horizontal="left" vertical="center"/>
      <protection hidden="1"/>
    </xf>
    <xf numFmtId="1" fontId="56" fillId="3" borderId="17" xfId="109" applyNumberFormat="1" applyFont="1" applyFill="1" applyBorder="1" applyAlignment="1" applyProtection="1">
      <alignment horizontal="center" vertical="center"/>
      <protection locked="0"/>
    </xf>
    <xf numFmtId="175" fontId="68" fillId="3" borderId="17" xfId="109" applyNumberFormat="1" applyFont="1" applyFill="1" applyBorder="1" applyAlignment="1" applyProtection="1">
      <alignment horizontal="center" vertical="center"/>
      <protection locked="0"/>
    </xf>
    <xf numFmtId="0" fontId="69" fillId="0" borderId="0" xfId="109" applyFont="1" applyAlignment="1" applyProtection="1">
      <alignment horizontal="center" vertical="center"/>
      <protection hidden="1"/>
    </xf>
    <xf numFmtId="0" fontId="55" fillId="0" borderId="0" xfId="0" applyNumberFormat="1" applyFont="1" applyFill="1" applyBorder="1" applyAlignment="1" applyProtection="1">
      <alignment horizontal="left" vertical="center"/>
    </xf>
    <xf numFmtId="0" fontId="55" fillId="0" borderId="0" xfId="0" applyNumberFormat="1" applyFont="1" applyFill="1" applyBorder="1" applyAlignment="1" applyProtection="1">
      <alignment horizontal="center" vertical="center"/>
    </xf>
    <xf numFmtId="0" fontId="55" fillId="0" borderId="0" xfId="0" applyNumberFormat="1" applyFont="1" applyFill="1" applyBorder="1" applyAlignment="1" applyProtection="1">
      <alignment horizontal="center" vertical="center" wrapText="1"/>
    </xf>
    <xf numFmtId="0" fontId="56" fillId="0" borderId="0" xfId="0" applyNumberFormat="1" applyFont="1" applyFill="1" applyBorder="1" applyAlignment="1" applyProtection="1">
      <alignment horizontal="center" vertical="center" wrapText="1"/>
    </xf>
    <xf numFmtId="0" fontId="68" fillId="0" borderId="0" xfId="0" applyFont="1" applyBorder="1" applyAlignment="1" applyProtection="1">
      <alignment horizontal="center" vertical="center"/>
    </xf>
    <xf numFmtId="0" fontId="56" fillId="0" borderId="0" xfId="0" applyNumberFormat="1" applyFont="1" applyFill="1" applyBorder="1" applyAlignment="1" applyProtection="1">
      <alignment horizontal="center" vertical="center"/>
    </xf>
    <xf numFmtId="0" fontId="65" fillId="0" borderId="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56" fillId="0" borderId="0" xfId="115" applyFont="1" applyBorder="1" applyAlignment="1" applyProtection="1">
      <alignment horizontal="center" vertical="center" wrapText="1"/>
    </xf>
    <xf numFmtId="0" fontId="56" fillId="0" borderId="0" xfId="0" applyNumberFormat="1" applyFont="1" applyFill="1" applyBorder="1" applyAlignment="1" applyProtection="1">
      <alignment horizontal="left" vertical="center"/>
    </xf>
    <xf numFmtId="0" fontId="55" fillId="0" borderId="0" xfId="115" applyFont="1" applyBorder="1" applyAlignment="1" applyProtection="1">
      <alignment horizontal="center" vertical="center"/>
    </xf>
    <xf numFmtId="0" fontId="55" fillId="0" borderId="0" xfId="0" applyNumberFormat="1" applyFont="1" applyFill="1" applyBorder="1" applyAlignment="1" applyProtection="1">
      <alignment vertical="center" wrapText="1"/>
    </xf>
    <xf numFmtId="0" fontId="56" fillId="0" borderId="0" xfId="115" applyFont="1" applyBorder="1" applyAlignment="1" applyProtection="1">
      <alignment horizontal="left" vertical="center"/>
    </xf>
    <xf numFmtId="0" fontId="70" fillId="0" borderId="0" xfId="0" applyFont="1" applyBorder="1" applyAlignment="1" applyProtection="1">
      <alignment horizontal="center" vertical="center"/>
    </xf>
    <xf numFmtId="0" fontId="55" fillId="0" borderId="0" xfId="115" applyFont="1" applyFill="1" applyBorder="1" applyAlignment="1" applyProtection="1">
      <alignment horizontal="left" vertical="center"/>
    </xf>
    <xf numFmtId="0" fontId="55" fillId="0" borderId="0" xfId="115" applyFont="1" applyFill="1" applyBorder="1" applyAlignment="1" applyProtection="1">
      <alignment horizontal="center" vertical="center"/>
    </xf>
    <xf numFmtId="0" fontId="56" fillId="0" borderId="0" xfId="115" applyFont="1" applyFill="1" applyBorder="1" applyAlignment="1" applyProtection="1">
      <alignment horizontal="center" vertical="center"/>
    </xf>
    <xf numFmtId="0" fontId="56" fillId="0" borderId="0" xfId="115" applyFont="1" applyFill="1" applyBorder="1" applyAlignment="1" applyProtection="1">
      <alignment horizontal="center" vertical="center" wrapText="1"/>
    </xf>
    <xf numFmtId="0" fontId="72" fillId="0" borderId="0" xfId="0" applyFont="1" applyBorder="1" applyAlignment="1" applyProtection="1">
      <alignment horizontal="center" vertical="center"/>
    </xf>
    <xf numFmtId="0" fontId="55" fillId="0" borderId="9" xfId="0" applyNumberFormat="1" applyFont="1" applyFill="1" applyBorder="1" applyAlignment="1" applyProtection="1">
      <alignment horizontal="center" vertical="center" wrapText="1"/>
    </xf>
    <xf numFmtId="0" fontId="55"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xf>
    <xf numFmtId="0" fontId="73" fillId="0" borderId="9" xfId="0" applyNumberFormat="1" applyFont="1" applyFill="1" applyBorder="1" applyAlignment="1" applyProtection="1">
      <alignment horizontal="center" vertical="center" wrapText="1"/>
    </xf>
    <xf numFmtId="0" fontId="74" fillId="0" borderId="0" xfId="0" applyFont="1" applyBorder="1" applyAlignment="1" applyProtection="1">
      <alignment horizontal="center" vertical="center"/>
    </xf>
    <xf numFmtId="0" fontId="56" fillId="13" borderId="9" xfId="0" applyNumberFormat="1" applyFont="1" applyFill="1" applyBorder="1" applyAlignment="1" applyProtection="1">
      <alignment horizontal="center" vertical="center"/>
    </xf>
    <xf numFmtId="0" fontId="68" fillId="13" borderId="0" xfId="0" applyFont="1" applyFill="1" applyBorder="1" applyAlignment="1" applyProtection="1">
      <alignment horizontal="right" vertical="center"/>
      <protection locked="0"/>
    </xf>
    <xf numFmtId="2" fontId="68" fillId="13" borderId="0" xfId="0" applyNumberFormat="1" applyFont="1" applyFill="1" applyBorder="1" applyAlignment="1" applyProtection="1">
      <alignment horizontal="right" vertical="center"/>
      <protection locked="0"/>
    </xf>
    <xf numFmtId="43" fontId="68" fillId="13" borderId="0" xfId="0" applyNumberFormat="1" applyFont="1" applyFill="1" applyBorder="1" applyAlignment="1" applyProtection="1">
      <alignment horizontal="center" vertical="center"/>
    </xf>
    <xf numFmtId="0" fontId="68" fillId="13" borderId="0" xfId="0" applyFont="1" applyFill="1" applyBorder="1" applyAlignment="1" applyProtection="1">
      <alignment horizontal="center" vertical="center"/>
    </xf>
    <xf numFmtId="0" fontId="68" fillId="13" borderId="0" xfId="0" applyFont="1" applyFill="1" applyBorder="1" applyAlignment="1" applyProtection="1">
      <alignment horizontal="center" vertical="center" wrapText="1"/>
    </xf>
    <xf numFmtId="0" fontId="68" fillId="0" borderId="9" xfId="0" applyFont="1" applyFill="1" applyBorder="1" applyAlignment="1">
      <alignment horizontal="center" vertical="top" wrapText="1"/>
    </xf>
    <xf numFmtId="0" fontId="68" fillId="0" borderId="9" xfId="0" applyFont="1" applyFill="1" applyBorder="1" applyAlignment="1">
      <alignment horizontal="justify" vertical="top" wrapText="1"/>
    </xf>
    <xf numFmtId="0" fontId="68" fillId="0" borderId="0" xfId="0" applyFont="1" applyBorder="1" applyAlignment="1" applyProtection="1">
      <alignment horizontal="right" vertical="center"/>
      <protection locked="0"/>
    </xf>
    <xf numFmtId="2" fontId="68" fillId="0" borderId="0" xfId="0" applyNumberFormat="1" applyFont="1" applyBorder="1" applyAlignment="1" applyProtection="1">
      <alignment horizontal="right" vertical="center"/>
      <protection locked="0"/>
    </xf>
    <xf numFmtId="43" fontId="68" fillId="0" borderId="0" xfId="0" applyNumberFormat="1" applyFont="1" applyBorder="1" applyAlignment="1" applyProtection="1">
      <alignment horizontal="center" vertical="center"/>
    </xf>
    <xf numFmtId="164" fontId="68" fillId="0" borderId="0" xfId="0" applyNumberFormat="1" applyFont="1" applyBorder="1" applyAlignment="1" applyProtection="1">
      <alignment horizontal="center" vertical="center"/>
    </xf>
    <xf numFmtId="0" fontId="56" fillId="0" borderId="9" xfId="0" applyNumberFormat="1" applyFont="1" applyFill="1" applyBorder="1" applyAlignment="1" applyProtection="1">
      <alignment horizontal="center" vertical="center"/>
    </xf>
    <xf numFmtId="4" fontId="55" fillId="12" borderId="9" xfId="8" applyNumberFormat="1" applyFont="1" applyFill="1" applyBorder="1" applyAlignment="1" applyProtection="1">
      <alignment horizontal="right" vertical="center"/>
    </xf>
    <xf numFmtId="164" fontId="68" fillId="0" borderId="0" xfId="8" applyFont="1" applyBorder="1" applyAlignment="1">
      <alignment horizontal="right" vertical="center"/>
    </xf>
    <xf numFmtId="164" fontId="72" fillId="0" borderId="0" xfId="8" applyFont="1" applyBorder="1" applyAlignment="1">
      <alignment horizontal="right" vertical="center"/>
    </xf>
    <xf numFmtId="164" fontId="68" fillId="0" borderId="0" xfId="8" applyFont="1" applyBorder="1" applyAlignment="1" applyProtection="1">
      <alignment horizontal="right" vertical="center"/>
      <protection locked="0"/>
    </xf>
    <xf numFmtId="4" fontId="72" fillId="0" borderId="0" xfId="8" applyNumberFormat="1" applyFont="1" applyBorder="1" applyAlignment="1" applyProtection="1">
      <alignment horizontal="right" vertical="center"/>
      <protection locked="0"/>
    </xf>
    <xf numFmtId="164" fontId="72" fillId="0" borderId="0" xfId="8" applyFont="1" applyBorder="1" applyAlignment="1" applyProtection="1">
      <alignment horizontal="right" vertical="center"/>
      <protection locked="0"/>
    </xf>
    <xf numFmtId="0" fontId="68" fillId="0" borderId="0" xfId="0" applyFont="1" applyBorder="1" applyAlignment="1">
      <alignment horizontal="center" vertical="center"/>
    </xf>
    <xf numFmtId="0" fontId="68" fillId="0" borderId="0" xfId="0" applyFont="1" applyBorder="1" applyAlignment="1" applyProtection="1">
      <alignment horizontal="center" vertical="center"/>
      <protection locked="0"/>
    </xf>
    <xf numFmtId="0" fontId="68" fillId="0" borderId="0" xfId="0" applyFont="1" applyBorder="1" applyAlignment="1" applyProtection="1">
      <alignment horizontal="center" vertical="center" wrapText="1"/>
    </xf>
    <xf numFmtId="0" fontId="68" fillId="0" borderId="0" xfId="0" applyFont="1" applyBorder="1" applyAlignment="1" applyProtection="1">
      <alignment vertical="center"/>
    </xf>
    <xf numFmtId="2" fontId="68" fillId="0" borderId="0" xfId="0" applyNumberFormat="1" applyFont="1" applyBorder="1" applyAlignment="1" applyProtection="1">
      <alignment horizontal="center" vertical="center"/>
    </xf>
    <xf numFmtId="0" fontId="68" fillId="0" borderId="9" xfId="0" applyFont="1" applyFill="1" applyBorder="1" applyAlignment="1">
      <alignment horizontal="center" vertical="center" wrapText="1"/>
    </xf>
    <xf numFmtId="0" fontId="68" fillId="3" borderId="9" xfId="109" applyFont="1" applyFill="1" applyBorder="1" applyAlignment="1" applyProtection="1">
      <alignment vertical="center" wrapText="1"/>
      <protection locked="0"/>
    </xf>
    <xf numFmtId="10" fontId="56" fillId="0" borderId="9" xfId="111" applyNumberFormat="1" applyFont="1" applyFill="1" applyBorder="1" applyAlignment="1" applyProtection="1">
      <alignment horizontal="center" vertical="center" wrapText="1"/>
      <protection locked="0" hidden="1"/>
    </xf>
    <xf numFmtId="0" fontId="68" fillId="0" borderId="9" xfId="0" applyFont="1" applyFill="1" applyBorder="1" applyAlignment="1">
      <alignment horizontal="justify" vertical="center" wrapText="1"/>
    </xf>
    <xf numFmtId="164" fontId="68" fillId="3" borderId="9" xfId="8" applyFont="1" applyFill="1" applyBorder="1" applyAlignment="1" applyProtection="1">
      <alignment horizontal="right" vertical="center" wrapText="1"/>
      <protection locked="0"/>
    </xf>
    <xf numFmtId="164" fontId="68" fillId="9" borderId="9" xfId="8" applyFont="1" applyFill="1" applyBorder="1" applyAlignment="1" applyProtection="1">
      <alignment horizontal="right" vertical="center" wrapText="1"/>
    </xf>
    <xf numFmtId="0" fontId="76" fillId="13" borderId="0" xfId="128" applyFont="1" applyFill="1" applyBorder="1" applyAlignment="1" applyProtection="1">
      <alignment horizontal="center" vertical="center"/>
    </xf>
    <xf numFmtId="0" fontId="72" fillId="13" borderId="0" xfId="0" applyFont="1" applyFill="1" applyAlignment="1">
      <alignment vertical="center"/>
    </xf>
    <xf numFmtId="0" fontId="68" fillId="13" borderId="9" xfId="0" applyFont="1" applyFill="1" applyBorder="1" applyAlignment="1">
      <alignment horizontal="center" vertical="center" wrapText="1"/>
    </xf>
    <xf numFmtId="0" fontId="55" fillId="0" borderId="5" xfId="0" applyNumberFormat="1" applyFont="1" applyFill="1" applyBorder="1" applyAlignment="1" applyProtection="1">
      <alignment vertical="center"/>
    </xf>
    <xf numFmtId="0"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center" vertical="center" wrapText="1"/>
    </xf>
    <xf numFmtId="0" fontId="55" fillId="0" borderId="5" xfId="0" applyNumberFormat="1" applyFont="1" applyFill="1" applyBorder="1" applyAlignment="1" applyProtection="1">
      <alignment vertical="center" wrapText="1"/>
    </xf>
    <xf numFmtId="0" fontId="55" fillId="0" borderId="5" xfId="0" applyNumberFormat="1" applyFont="1" applyFill="1" applyBorder="1" applyAlignment="1" applyProtection="1">
      <alignment horizontal="right" vertical="center" wrapText="1"/>
    </xf>
    <xf numFmtId="0" fontId="64" fillId="0" borderId="0" xfId="0" applyFont="1" applyBorder="1" applyAlignment="1" applyProtection="1">
      <alignment vertical="center" wrapText="1"/>
    </xf>
    <xf numFmtId="0" fontId="64" fillId="0" borderId="0" xfId="0" applyFont="1" applyAlignment="1" applyProtection="1">
      <alignment vertical="center" wrapText="1"/>
    </xf>
    <xf numFmtId="0" fontId="56" fillId="0" borderId="0" xfId="0" applyFont="1" applyAlignment="1" applyProtection="1">
      <alignment vertical="center" wrapText="1"/>
    </xf>
    <xf numFmtId="0"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vertical="center" wrapText="1"/>
    </xf>
    <xf numFmtId="0" fontId="64" fillId="0" borderId="0" xfId="0" applyFont="1" applyBorder="1" applyAlignment="1" applyProtection="1">
      <alignment horizontal="left" vertical="center" wrapText="1"/>
    </xf>
    <xf numFmtId="0" fontId="56" fillId="0" borderId="0" xfId="111" applyNumberFormat="1" applyFont="1" applyFill="1" applyBorder="1" applyAlignment="1" applyProtection="1">
      <alignment horizontal="center" vertical="center" wrapText="1"/>
    </xf>
    <xf numFmtId="0" fontId="56" fillId="0" borderId="0" xfId="111" applyNumberFormat="1" applyFont="1" applyFill="1" applyBorder="1" applyAlignment="1" applyProtection="1">
      <alignment horizontal="left" vertical="center" wrapText="1"/>
    </xf>
    <xf numFmtId="0" fontId="56" fillId="0" borderId="0" xfId="111" applyNumberFormat="1" applyFont="1" applyFill="1" applyBorder="1" applyAlignment="1" applyProtection="1">
      <alignment vertical="center" wrapText="1"/>
    </xf>
    <xf numFmtId="0" fontId="55" fillId="0" borderId="0" xfId="115" applyFont="1" applyAlignment="1" applyProtection="1">
      <alignment vertical="center"/>
    </xf>
    <xf numFmtId="0" fontId="55" fillId="0" borderId="0" xfId="115" applyFont="1" applyFill="1" applyAlignment="1" applyProtection="1">
      <alignment horizontal="left" vertical="center"/>
    </xf>
    <xf numFmtId="0" fontId="55" fillId="0" borderId="0" xfId="115" applyFont="1" applyFill="1" applyAlignment="1" applyProtection="1">
      <alignment horizontal="center" vertical="center"/>
    </xf>
    <xf numFmtId="0" fontId="56" fillId="0" borderId="0" xfId="115" applyFont="1" applyFill="1" applyAlignment="1" applyProtection="1">
      <alignment vertical="center" wrapText="1"/>
    </xf>
    <xf numFmtId="0" fontId="56" fillId="0" borderId="0" xfId="115" applyFont="1" applyFill="1" applyAlignment="1" applyProtection="1">
      <alignment horizontal="center" vertical="center"/>
    </xf>
    <xf numFmtId="0" fontId="65" fillId="0" borderId="0" xfId="0" applyFont="1" applyBorder="1" applyAlignment="1" applyProtection="1">
      <alignment vertical="center" wrapText="1"/>
    </xf>
    <xf numFmtId="0" fontId="65" fillId="0" borderId="0" xfId="0" applyFont="1" applyAlignment="1" applyProtection="1">
      <alignment vertical="center" wrapText="1"/>
    </xf>
    <xf numFmtId="0" fontId="55" fillId="0" borderId="0" xfId="0" applyFont="1" applyAlignment="1" applyProtection="1">
      <alignment vertical="center" wrapText="1"/>
    </xf>
    <xf numFmtId="0" fontId="56" fillId="0" borderId="0" xfId="115" applyFont="1" applyFill="1" applyAlignment="1" applyProtection="1">
      <alignment vertical="center" wrapText="1"/>
      <protection hidden="1"/>
    </xf>
    <xf numFmtId="0" fontId="55" fillId="0" borderId="0" xfId="115" applyFont="1" applyFill="1" applyBorder="1" applyAlignment="1" applyProtection="1">
      <alignment horizontal="left" vertical="center" wrapText="1"/>
      <protection hidden="1"/>
    </xf>
    <xf numFmtId="0" fontId="55" fillId="0" borderId="0" xfId="115" applyFont="1" applyFill="1" applyBorder="1" applyAlignment="1" applyProtection="1">
      <alignment horizontal="center" vertical="center" wrapText="1"/>
      <protection hidden="1"/>
    </xf>
    <xf numFmtId="0" fontId="55" fillId="0" borderId="6" xfId="111" applyNumberFormat="1" applyFont="1" applyFill="1" applyBorder="1" applyAlignment="1" applyProtection="1">
      <alignment vertical="center" wrapText="1"/>
    </xf>
    <xf numFmtId="0" fontId="55" fillId="0" borderId="10" xfId="111" applyNumberFormat="1" applyFont="1" applyFill="1" applyBorder="1" applyAlignment="1" applyProtection="1">
      <alignment vertical="center" wrapText="1"/>
    </xf>
    <xf numFmtId="0" fontId="55" fillId="0" borderId="7" xfId="111" applyNumberFormat="1" applyFont="1" applyFill="1" applyBorder="1" applyAlignment="1" applyProtection="1">
      <alignment horizontal="center" vertical="center" wrapText="1"/>
    </xf>
    <xf numFmtId="0" fontId="55" fillId="0" borderId="8" xfId="111" applyNumberFormat="1" applyFont="1" applyFill="1" applyBorder="1" applyAlignment="1" applyProtection="1">
      <alignment horizontal="center" vertical="center" wrapText="1"/>
    </xf>
    <xf numFmtId="0" fontId="77" fillId="0" borderId="0" xfId="0" applyFont="1" applyBorder="1" applyAlignment="1" applyProtection="1">
      <alignment vertical="center" wrapText="1"/>
    </xf>
    <xf numFmtId="0" fontId="77" fillId="0" borderId="0" xfId="0" applyFont="1" applyAlignment="1" applyProtection="1">
      <alignment vertical="center" wrapText="1"/>
    </xf>
    <xf numFmtId="0" fontId="66" fillId="0" borderId="0" xfId="0" applyFont="1" applyAlignment="1" applyProtection="1">
      <alignment vertical="center" wrapText="1"/>
    </xf>
    <xf numFmtId="0" fontId="56" fillId="14" borderId="9" xfId="111" applyNumberFormat="1" applyFont="1" applyFill="1" applyBorder="1" applyAlignment="1" applyProtection="1">
      <alignment horizontal="center" vertical="center" wrapText="1"/>
    </xf>
    <xf numFmtId="0" fontId="68" fillId="14" borderId="9" xfId="0" applyFont="1" applyFill="1" applyBorder="1" applyAlignment="1">
      <alignment vertical="top" wrapText="1"/>
    </xf>
    <xf numFmtId="0" fontId="68" fillId="14" borderId="9" xfId="0" applyFont="1" applyFill="1" applyBorder="1" applyAlignment="1">
      <alignment horizontal="center" vertical="top" wrapText="1"/>
    </xf>
    <xf numFmtId="164" fontId="68" fillId="14" borderId="9" xfId="8" applyFont="1" applyFill="1" applyBorder="1" applyAlignment="1" applyProtection="1">
      <alignment horizontal="right" vertical="top" wrapText="1"/>
    </xf>
    <xf numFmtId="0" fontId="68" fillId="13" borderId="0" xfId="0" applyFont="1" applyFill="1" applyBorder="1" applyAlignment="1" applyProtection="1">
      <alignment horizontal="left" vertical="center"/>
    </xf>
    <xf numFmtId="0" fontId="68" fillId="13" borderId="0" xfId="0" applyFont="1" applyFill="1" applyBorder="1" applyAlignment="1" applyProtection="1">
      <alignment horizontal="left" vertical="center" wrapText="1"/>
    </xf>
    <xf numFmtId="0" fontId="64" fillId="14" borderId="9" xfId="0" applyFont="1" applyFill="1" applyBorder="1" applyAlignment="1" applyProtection="1">
      <alignment vertical="center" wrapText="1"/>
    </xf>
    <xf numFmtId="0" fontId="56" fillId="14" borderId="9" xfId="0" applyFont="1" applyFill="1" applyBorder="1" applyAlignment="1" applyProtection="1">
      <alignment vertical="center" wrapText="1"/>
    </xf>
    <xf numFmtId="0" fontId="56" fillId="0" borderId="9" xfId="111" applyNumberFormat="1" applyFont="1" applyFill="1" applyBorder="1" applyAlignment="1" applyProtection="1">
      <alignment horizontal="center" vertical="top" wrapText="1"/>
    </xf>
    <xf numFmtId="164" fontId="64" fillId="0" borderId="9" xfId="0" applyNumberFormat="1" applyFont="1" applyBorder="1" applyAlignment="1" applyProtection="1">
      <alignment vertical="center" wrapText="1"/>
    </xf>
    <xf numFmtId="43" fontId="64" fillId="0" borderId="9" xfId="0" applyNumberFormat="1" applyFont="1" applyBorder="1" applyAlignment="1" applyProtection="1">
      <alignment vertical="center" wrapText="1"/>
    </xf>
    <xf numFmtId="0" fontId="64" fillId="0" borderId="9" xfId="0" applyFont="1" applyBorder="1" applyAlignment="1" applyProtection="1">
      <alignment vertical="center" wrapText="1"/>
    </xf>
    <xf numFmtId="0" fontId="56" fillId="0" borderId="9" xfId="0" applyFont="1" applyBorder="1" applyAlignment="1" applyProtection="1">
      <alignment vertical="center" wrapText="1"/>
    </xf>
    <xf numFmtId="0" fontId="56" fillId="10" borderId="18" xfId="111" applyNumberFormat="1" applyFont="1" applyFill="1" applyBorder="1" applyAlignment="1" applyProtection="1">
      <alignment horizontal="center" vertical="center" wrapText="1"/>
      <protection locked="0"/>
    </xf>
    <xf numFmtId="0" fontId="68" fillId="10" borderId="18" xfId="0" applyFont="1" applyFill="1" applyBorder="1" applyAlignment="1">
      <alignment vertical="center" wrapText="1"/>
    </xf>
    <xf numFmtId="4" fontId="72" fillId="10" borderId="18" xfId="8" applyNumberFormat="1" applyFont="1" applyFill="1" applyBorder="1" applyAlignment="1" applyProtection="1">
      <alignment horizontal="right" vertical="center" wrapText="1"/>
    </xf>
    <xf numFmtId="0" fontId="68" fillId="0" borderId="0" xfId="0" applyFont="1" applyAlignment="1" applyProtection="1">
      <alignment vertical="center" wrapText="1"/>
    </xf>
    <xf numFmtId="43" fontId="65" fillId="0" borderId="0" xfId="0" applyNumberFormat="1" applyFont="1" applyBorder="1" applyAlignment="1" applyProtection="1">
      <alignment vertical="center" wrapText="1"/>
    </xf>
    <xf numFmtId="0" fontId="56" fillId="0" borderId="0" xfId="111" applyNumberFormat="1" applyFont="1" applyFill="1" applyBorder="1" applyAlignment="1" applyProtection="1">
      <alignment horizontal="center" vertical="center" wrapText="1"/>
      <protection locked="0"/>
    </xf>
    <xf numFmtId="0" fontId="55" fillId="0" borderId="0" xfId="0" applyNumberFormat="1" applyFont="1" applyFill="1" applyBorder="1" applyAlignment="1" applyProtection="1">
      <alignment horizontal="left" vertical="center" wrapText="1"/>
    </xf>
    <xf numFmtId="0" fontId="68" fillId="0" borderId="0" xfId="0" applyFont="1" applyAlignment="1" applyProtection="1">
      <alignment horizontal="center" vertical="center"/>
    </xf>
    <xf numFmtId="0" fontId="55" fillId="0" borderId="0" xfId="0" applyNumberFormat="1" applyFont="1" applyFill="1" applyBorder="1" applyAlignment="1" applyProtection="1">
      <alignment horizontal="justify" vertical="center" wrapText="1"/>
    </xf>
    <xf numFmtId="175" fontId="55" fillId="0" borderId="0" xfId="0" applyNumberFormat="1" applyFont="1" applyFill="1" applyBorder="1" applyAlignment="1" applyProtection="1">
      <alignment horizontal="justify" vertical="center" wrapText="1"/>
    </xf>
    <xf numFmtId="0" fontId="55" fillId="0" borderId="0" xfId="0" applyFont="1" applyBorder="1" applyAlignment="1" applyProtection="1">
      <alignment horizontal="right" vertical="center" wrapText="1"/>
    </xf>
    <xf numFmtId="0" fontId="55" fillId="0" borderId="0" xfId="0" applyFont="1" applyFill="1" applyBorder="1" applyAlignment="1" applyProtection="1">
      <alignment horizontal="left" vertical="center" wrapText="1"/>
    </xf>
    <xf numFmtId="0" fontId="68" fillId="0" borderId="0" xfId="0" applyFont="1" applyBorder="1" applyAlignment="1" applyProtection="1">
      <alignment vertical="center" wrapText="1"/>
    </xf>
    <xf numFmtId="0" fontId="64" fillId="0" borderId="0" xfId="0" applyNumberFormat="1" applyFont="1" applyFill="1" applyBorder="1" applyAlignment="1" applyProtection="1">
      <alignment horizontal="center" vertical="center" wrapText="1"/>
    </xf>
    <xf numFmtId="0" fontId="64" fillId="0" borderId="0" xfId="0" applyNumberFormat="1" applyFont="1" applyFill="1" applyBorder="1" applyAlignment="1" applyProtection="1">
      <alignment horizontal="justify" vertical="center" wrapText="1"/>
    </xf>
    <xf numFmtId="165" fontId="55" fillId="0" borderId="5" xfId="0" applyNumberFormat="1" applyFont="1" applyFill="1" applyBorder="1" applyAlignment="1" applyProtection="1">
      <alignment horizontal="left" vertical="center"/>
    </xf>
    <xf numFmtId="165" fontId="55" fillId="0" borderId="5" xfId="0" applyNumberFormat="1" applyFont="1" applyFill="1" applyBorder="1" applyAlignment="1" applyProtection="1">
      <alignment horizontal="left" vertical="center" wrapText="1"/>
    </xf>
    <xf numFmtId="0" fontId="55" fillId="0" borderId="5" xfId="0" applyNumberFormat="1" applyFont="1" applyFill="1" applyBorder="1" applyAlignment="1" applyProtection="1">
      <alignment horizontal="justify" vertical="center" wrapText="1"/>
    </xf>
    <xf numFmtId="0" fontId="55" fillId="0" borderId="5" xfId="0" applyNumberFormat="1" applyFont="1" applyFill="1" applyBorder="1" applyAlignment="1" applyProtection="1">
      <alignment horizontal="center" vertical="center"/>
    </xf>
    <xf numFmtId="0" fontId="55" fillId="0" borderId="5" xfId="0" applyNumberFormat="1" applyFont="1" applyFill="1" applyBorder="1" applyAlignment="1" applyProtection="1">
      <alignment horizontal="right" vertical="center"/>
    </xf>
    <xf numFmtId="0" fontId="64" fillId="0" borderId="0" xfId="0" applyFont="1" applyAlignment="1" applyProtection="1">
      <alignment vertical="center"/>
    </xf>
    <xf numFmtId="0" fontId="56" fillId="0" borderId="0" xfId="0" applyFont="1" applyAlignment="1" applyProtection="1">
      <alignment vertical="center"/>
    </xf>
    <xf numFmtId="0" fontId="56" fillId="0" borderId="0" xfId="0" applyFont="1" applyAlignment="1" applyProtection="1">
      <alignment horizontal="center" vertical="center"/>
    </xf>
    <xf numFmtId="165" fontId="56" fillId="0" borderId="0" xfId="0" applyNumberFormat="1" applyFont="1" applyFill="1" applyBorder="1" applyAlignment="1" applyProtection="1">
      <alignment horizontal="left" vertical="center"/>
    </xf>
    <xf numFmtId="165" fontId="56" fillId="0" borderId="0" xfId="0" applyNumberFormat="1" applyFont="1" applyFill="1" applyBorder="1" applyAlignment="1" applyProtection="1">
      <alignment horizontal="left" vertical="center" wrapText="1"/>
    </xf>
    <xf numFmtId="0" fontId="56" fillId="0" borderId="0" xfId="0" applyNumberFormat="1" applyFont="1" applyFill="1" applyBorder="1" applyAlignment="1" applyProtection="1">
      <alignment horizontal="justify" vertical="center" wrapText="1"/>
    </xf>
    <xf numFmtId="0" fontId="56" fillId="0" borderId="0" xfId="0" applyNumberFormat="1" applyFont="1" applyFill="1" applyBorder="1" applyAlignment="1" applyProtection="1">
      <alignment vertical="center"/>
    </xf>
    <xf numFmtId="165" fontId="56" fillId="0" borderId="0" xfId="111" applyNumberFormat="1" applyFont="1" applyFill="1" applyBorder="1" applyAlignment="1" applyProtection="1">
      <alignment vertical="center" wrapText="1"/>
    </xf>
    <xf numFmtId="0" fontId="56" fillId="0" borderId="0" xfId="111" applyNumberFormat="1" applyFont="1" applyFill="1" applyBorder="1" applyAlignment="1" applyProtection="1">
      <alignment vertical="center"/>
    </xf>
    <xf numFmtId="0" fontId="56" fillId="0" borderId="0" xfId="111" applyNumberFormat="1" applyFont="1" applyFill="1" applyBorder="1" applyAlignment="1" applyProtection="1">
      <alignment horizontal="center" vertical="center"/>
    </xf>
    <xf numFmtId="165" fontId="55" fillId="0" borderId="0" xfId="115" applyNumberFormat="1" applyFont="1" applyAlignment="1" applyProtection="1">
      <alignment vertical="center" wrapText="1"/>
      <protection hidden="1"/>
    </xf>
    <xf numFmtId="0" fontId="56" fillId="0" borderId="0" xfId="115" applyFont="1" applyAlignment="1" applyProtection="1">
      <alignment vertical="center" wrapText="1"/>
      <protection hidden="1"/>
    </xf>
    <xf numFmtId="0" fontId="56" fillId="0" borderId="0" xfId="0" applyNumberFormat="1" applyFont="1" applyFill="1" applyBorder="1" applyAlignment="1" applyProtection="1">
      <alignment horizontal="left" vertical="center"/>
      <protection hidden="1"/>
    </xf>
    <xf numFmtId="0" fontId="56" fillId="0" borderId="0" xfId="115" applyFont="1" applyAlignment="1" applyProtection="1">
      <alignment horizontal="center" vertical="center"/>
      <protection hidden="1"/>
    </xf>
    <xf numFmtId="0" fontId="55" fillId="0" borderId="0" xfId="111" applyNumberFormat="1" applyFont="1" applyFill="1" applyBorder="1" applyAlignment="1" applyProtection="1">
      <alignment vertical="center" wrapText="1"/>
    </xf>
    <xf numFmtId="0" fontId="56" fillId="0" borderId="0" xfId="115" applyFont="1" applyBorder="1" applyAlignment="1" applyProtection="1">
      <alignment horizontal="left" vertical="center"/>
      <protection hidden="1"/>
    </xf>
    <xf numFmtId="0" fontId="56" fillId="0" borderId="0" xfId="115" applyFont="1" applyFill="1" applyBorder="1" applyAlignment="1" applyProtection="1">
      <alignment horizontal="left" vertical="center" wrapText="1"/>
    </xf>
    <xf numFmtId="165" fontId="56" fillId="0" borderId="0" xfId="115" applyNumberFormat="1" applyFont="1" applyFill="1" applyAlignment="1" applyProtection="1">
      <alignment vertical="center"/>
      <protection hidden="1"/>
    </xf>
    <xf numFmtId="165" fontId="56" fillId="0" borderId="0" xfId="115" applyNumberFormat="1" applyFont="1" applyFill="1" applyAlignment="1" applyProtection="1">
      <alignment vertical="center" wrapText="1"/>
      <protection hidden="1"/>
    </xf>
    <xf numFmtId="0" fontId="56" fillId="0" borderId="0" xfId="115" applyFont="1" applyFill="1" applyBorder="1" applyAlignment="1" applyProtection="1">
      <alignment horizontal="left" vertical="center"/>
    </xf>
    <xf numFmtId="165" fontId="55" fillId="0" borderId="9" xfId="111" applyNumberFormat="1" applyFont="1" applyFill="1" applyBorder="1" applyAlignment="1" applyProtection="1">
      <alignment vertical="center" wrapText="1"/>
    </xf>
    <xf numFmtId="0" fontId="55" fillId="0" borderId="9" xfId="111" applyNumberFormat="1" applyFont="1" applyFill="1" applyBorder="1" applyAlignment="1" applyProtection="1">
      <alignment vertical="center" wrapText="1"/>
    </xf>
    <xf numFmtId="0" fontId="78" fillId="0" borderId="9" xfId="0" applyFont="1" applyFill="1" applyBorder="1" applyAlignment="1">
      <alignment horizontal="center" vertical="center" wrapText="1"/>
    </xf>
    <xf numFmtId="0" fontId="78" fillId="0" borderId="9" xfId="0" applyFont="1" applyFill="1" applyBorder="1" applyAlignment="1">
      <alignment vertical="center" wrapText="1"/>
    </xf>
    <xf numFmtId="0" fontId="55" fillId="0" borderId="9" xfId="111" applyNumberFormat="1" applyFont="1" applyFill="1" applyBorder="1" applyAlignment="1" applyProtection="1">
      <alignment horizontal="center" vertical="center" wrapText="1"/>
    </xf>
    <xf numFmtId="0" fontId="55" fillId="0" borderId="9" xfId="111" applyNumberFormat="1" applyFont="1" applyFill="1" applyBorder="1" applyAlignment="1" applyProtection="1">
      <alignment horizontal="center" vertical="center"/>
    </xf>
    <xf numFmtId="0" fontId="64" fillId="10" borderId="0" xfId="0" applyFont="1" applyFill="1" applyAlignment="1" applyProtection="1">
      <alignment vertical="center"/>
    </xf>
    <xf numFmtId="0" fontId="79" fillId="8" borderId="9" xfId="0" applyFont="1" applyFill="1" applyBorder="1" applyAlignment="1" applyProtection="1">
      <alignment horizontal="center" vertical="center" wrapText="1"/>
      <protection locked="0"/>
    </xf>
    <xf numFmtId="0" fontId="79" fillId="8" borderId="9" xfId="0" applyFont="1" applyFill="1" applyBorder="1" applyAlignment="1" applyProtection="1">
      <alignment horizontal="center" vertical="center"/>
      <protection locked="0"/>
    </xf>
    <xf numFmtId="0" fontId="56" fillId="10" borderId="0" xfId="0" applyFont="1" applyFill="1" applyAlignment="1" applyProtection="1">
      <alignment vertical="center"/>
    </xf>
    <xf numFmtId="0" fontId="68" fillId="14" borderId="9" xfId="0" applyFont="1" applyFill="1" applyBorder="1" applyAlignment="1" applyProtection="1">
      <alignment horizontal="center" vertical="center"/>
      <protection locked="0"/>
    </xf>
    <xf numFmtId="0" fontId="56" fillId="14" borderId="9" xfId="0" applyFont="1" applyFill="1" applyBorder="1" applyAlignment="1" applyProtection="1">
      <alignment horizontal="center" vertical="center"/>
      <protection locked="0"/>
    </xf>
    <xf numFmtId="178" fontId="56" fillId="14" borderId="9" xfId="0" applyNumberFormat="1" applyFont="1" applyFill="1" applyBorder="1" applyAlignment="1" applyProtection="1">
      <alignment vertical="center"/>
      <protection locked="0"/>
    </xf>
    <xf numFmtId="0" fontId="56" fillId="14" borderId="9" xfId="0" applyFont="1" applyFill="1" applyBorder="1" applyAlignment="1" applyProtection="1">
      <alignment vertical="center"/>
      <protection locked="0"/>
    </xf>
    <xf numFmtId="43" fontId="64" fillId="14" borderId="9" xfId="0" applyNumberFormat="1" applyFont="1" applyFill="1" applyBorder="1" applyAlignment="1" applyProtection="1">
      <alignment vertical="center"/>
      <protection locked="0"/>
    </xf>
    <xf numFmtId="0" fontId="75" fillId="13" borderId="0" xfId="128" applyFont="1" applyFill="1" applyBorder="1" applyAlignment="1" applyProtection="1">
      <alignment horizontal="left" vertical="center"/>
    </xf>
    <xf numFmtId="0" fontId="64" fillId="14" borderId="9" xfId="0" applyFont="1" applyFill="1" applyBorder="1" applyAlignment="1" applyProtection="1">
      <alignment vertical="center"/>
      <protection locked="0"/>
    </xf>
    <xf numFmtId="0" fontId="64" fillId="14" borderId="9" xfId="0" applyFont="1" applyFill="1" applyBorder="1" applyAlignment="1" applyProtection="1">
      <alignment vertical="center"/>
    </xf>
    <xf numFmtId="0" fontId="56" fillId="14" borderId="9" xfId="0" applyFont="1" applyFill="1" applyBorder="1" applyAlignment="1" applyProtection="1">
      <alignment vertical="center"/>
    </xf>
    <xf numFmtId="1" fontId="56" fillId="0" borderId="9" xfId="111" applyNumberFormat="1" applyFont="1" applyFill="1" applyBorder="1" applyAlignment="1" applyProtection="1">
      <alignment horizontal="center" vertical="top" wrapText="1"/>
    </xf>
    <xf numFmtId="0" fontId="68" fillId="0" borderId="9" xfId="0" applyFont="1" applyBorder="1" applyAlignment="1">
      <alignment horizontal="center" vertical="top" wrapText="1"/>
    </xf>
    <xf numFmtId="0" fontId="68" fillId="0" borderId="9" xfId="0" applyFont="1" applyBorder="1" applyAlignment="1" applyProtection="1">
      <alignment horizontal="center" vertical="center"/>
      <protection locked="0"/>
    </xf>
    <xf numFmtId="0" fontId="56" fillId="0" borderId="9" xfId="0" applyFont="1" applyBorder="1" applyAlignment="1" applyProtection="1">
      <alignment horizontal="center" vertical="center"/>
      <protection locked="0"/>
    </xf>
    <xf numFmtId="178" fontId="56" fillId="0" borderId="9" xfId="0" applyNumberFormat="1" applyFont="1" applyBorder="1" applyAlignment="1" applyProtection="1">
      <alignment vertical="center"/>
      <protection locked="0"/>
    </xf>
    <xf numFmtId="0" fontId="56" fillId="0" borderId="9" xfId="0" applyFont="1" applyBorder="1" applyAlignment="1" applyProtection="1">
      <alignment vertical="center"/>
      <protection locked="0"/>
    </xf>
    <xf numFmtId="43" fontId="64" fillId="0" borderId="9" xfId="0" applyNumberFormat="1" applyFont="1" applyBorder="1" applyAlignment="1" applyProtection="1">
      <alignment vertical="center"/>
      <protection locked="0"/>
    </xf>
    <xf numFmtId="164" fontId="64" fillId="0" borderId="9" xfId="0" applyNumberFormat="1" applyFont="1" applyBorder="1" applyAlignment="1" applyProtection="1">
      <alignment vertical="center"/>
      <protection locked="0"/>
    </xf>
    <xf numFmtId="0" fontId="64" fillId="0" borderId="9" xfId="0" applyFont="1" applyBorder="1" applyAlignment="1" applyProtection="1">
      <alignment vertical="center"/>
      <protection locked="0"/>
    </xf>
    <xf numFmtId="0" fontId="64" fillId="0" borderId="9" xfId="0" applyFont="1" applyBorder="1" applyAlignment="1" applyProtection="1">
      <alignment vertical="center"/>
    </xf>
    <xf numFmtId="0" fontId="56" fillId="0" borderId="9" xfId="0" applyFont="1" applyBorder="1" applyAlignment="1" applyProtection="1">
      <alignment vertical="center"/>
    </xf>
    <xf numFmtId="165" fontId="71" fillId="10" borderId="18" xfId="111" applyNumberFormat="1" applyFont="1" applyFill="1" applyBorder="1" applyAlignment="1" applyProtection="1">
      <alignment vertical="center" wrapText="1"/>
      <protection locked="0"/>
    </xf>
    <xf numFmtId="2" fontId="71" fillId="10" borderId="18" xfId="0" applyNumberFormat="1" applyFont="1" applyFill="1" applyBorder="1" applyAlignment="1" applyProtection="1">
      <alignment horizontal="right" vertical="center" wrapText="1"/>
    </xf>
    <xf numFmtId="39" fontId="71" fillId="10" borderId="18" xfId="8" applyNumberFormat="1" applyFont="1" applyFill="1" applyBorder="1" applyAlignment="1" applyProtection="1">
      <alignment horizontal="right" vertical="center" wrapText="1"/>
    </xf>
    <xf numFmtId="0" fontId="68" fillId="0" borderId="0" xfId="0" applyFont="1" applyAlignment="1">
      <alignment vertical="center"/>
    </xf>
    <xf numFmtId="164" fontId="55" fillId="0" borderId="0" xfId="8" applyFont="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43" fontId="64" fillId="0" borderId="0" xfId="0" applyNumberFormat="1" applyFont="1" applyAlignment="1" applyProtection="1">
      <alignment vertical="center"/>
      <protection locked="0"/>
    </xf>
    <xf numFmtId="0" fontId="64" fillId="0" borderId="0" xfId="0" applyFont="1" applyAlignment="1" applyProtection="1">
      <alignment vertical="center"/>
      <protection locked="0"/>
    </xf>
    <xf numFmtId="43" fontId="65" fillId="0" borderId="0" xfId="0" applyNumberFormat="1" applyFont="1" applyAlignment="1" applyProtection="1">
      <alignment vertical="center"/>
      <protection locked="0"/>
    </xf>
    <xf numFmtId="165" fontId="56" fillId="0" borderId="0" xfId="111" applyNumberFormat="1" applyFont="1" applyFill="1" applyBorder="1" applyAlignment="1" applyProtection="1">
      <alignment vertical="center"/>
    </xf>
    <xf numFmtId="0" fontId="68" fillId="0" borderId="16" xfId="0" applyFont="1" applyBorder="1" applyAlignment="1" applyProtection="1"/>
    <xf numFmtId="0" fontId="80" fillId="0" borderId="16" xfId="0" applyFont="1" applyBorder="1" applyAlignment="1" applyProtection="1"/>
    <xf numFmtId="0" fontId="80" fillId="0" borderId="0" xfId="0" applyFont="1" applyAlignment="1" applyProtection="1">
      <alignment vertical="center"/>
    </xf>
    <xf numFmtId="0" fontId="80" fillId="0" borderId="0" xfId="0" applyFont="1" applyAlignment="1" applyProtection="1">
      <alignment horizontal="center" vertical="center"/>
    </xf>
    <xf numFmtId="0" fontId="80" fillId="0" borderId="0" xfId="0" applyFont="1" applyAlignment="1">
      <alignment vertical="center"/>
    </xf>
    <xf numFmtId="0" fontId="72" fillId="13" borderId="0" xfId="0" applyFont="1" applyFill="1" applyBorder="1" applyAlignment="1" applyProtection="1">
      <alignment horizontal="left" vertical="center" wrapText="1"/>
    </xf>
    <xf numFmtId="0" fontId="65" fillId="0" borderId="0" xfId="0" applyFont="1" applyAlignment="1" applyProtection="1">
      <alignment vertical="center"/>
      <protection locked="0"/>
    </xf>
    <xf numFmtId="0" fontId="78" fillId="0" borderId="0" xfId="0" applyFont="1" applyAlignment="1" applyProtection="1">
      <alignment horizontal="center" vertical="center"/>
    </xf>
    <xf numFmtId="0" fontId="78" fillId="0" borderId="0" xfId="0" applyFont="1" applyAlignment="1" applyProtection="1">
      <alignment vertical="center"/>
    </xf>
    <xf numFmtId="165" fontId="55" fillId="0" borderId="0" xfId="0" applyNumberFormat="1" applyFont="1" applyFill="1" applyBorder="1" applyAlignment="1" applyProtection="1">
      <alignment horizontal="justify" vertical="center"/>
    </xf>
    <xf numFmtId="175" fontId="55" fillId="0" borderId="0" xfId="0" applyNumberFormat="1" applyFont="1" applyFill="1" applyBorder="1" applyAlignment="1" applyProtection="1">
      <alignment horizontal="justify" vertical="center"/>
    </xf>
    <xf numFmtId="14" fontId="56" fillId="0" borderId="0" xfId="0" applyNumberFormat="1" applyFont="1" applyFill="1" applyBorder="1" applyAlignment="1" applyProtection="1">
      <alignment horizontal="left" vertical="center"/>
    </xf>
    <xf numFmtId="0" fontId="55" fillId="0" borderId="0" xfId="0" applyFont="1" applyAlignment="1" applyProtection="1">
      <alignment horizontal="right" vertical="center"/>
    </xf>
    <xf numFmtId="0" fontId="81" fillId="0" borderId="0" xfId="0" applyFont="1" applyAlignment="1" applyProtection="1">
      <alignment horizontal="center" vertical="center"/>
    </xf>
    <xf numFmtId="0" fontId="55" fillId="0" borderId="0" xfId="0" applyFont="1" applyFill="1" applyBorder="1" applyAlignment="1" applyProtection="1">
      <alignment vertical="center" wrapText="1"/>
    </xf>
    <xf numFmtId="165" fontId="64" fillId="0" borderId="0" xfId="0" applyNumberFormat="1" applyFont="1" applyFill="1" applyBorder="1" applyAlignment="1" applyProtection="1">
      <alignment horizontal="center" vertical="center"/>
    </xf>
    <xf numFmtId="0" fontId="64" fillId="0" borderId="0" xfId="0" applyNumberFormat="1" applyFont="1" applyFill="1" applyBorder="1" applyAlignment="1" applyProtection="1">
      <alignment horizontal="justify" vertical="center"/>
    </xf>
    <xf numFmtId="0" fontId="64" fillId="0" borderId="0" xfId="0" applyNumberFormat="1" applyFont="1" applyFill="1" applyBorder="1" applyAlignment="1" applyProtection="1">
      <alignment vertical="center"/>
    </xf>
    <xf numFmtId="0" fontId="64" fillId="0" borderId="0" xfId="0" applyNumberFormat="1" applyFont="1" applyFill="1" applyBorder="1" applyAlignment="1" applyProtection="1">
      <alignment vertical="center" wrapText="1"/>
    </xf>
    <xf numFmtId="43" fontId="56" fillId="0" borderId="0" xfId="111" applyNumberFormat="1" applyFont="1" applyFill="1" applyBorder="1" applyAlignment="1" applyProtection="1">
      <alignment vertical="center"/>
    </xf>
    <xf numFmtId="1" fontId="56" fillId="14" borderId="9" xfId="111" applyNumberFormat="1" applyFont="1" applyFill="1" applyBorder="1" applyAlignment="1" applyProtection="1">
      <alignment horizontal="center" vertical="center" wrapText="1"/>
    </xf>
    <xf numFmtId="0" fontId="68" fillId="14" borderId="9" xfId="0" applyFont="1" applyFill="1" applyBorder="1" applyAlignment="1">
      <alignment horizontal="center" vertical="center" wrapText="1"/>
    </xf>
    <xf numFmtId="0" fontId="68" fillId="14" borderId="9" xfId="109" applyFont="1" applyFill="1" applyBorder="1" applyAlignment="1" applyProtection="1">
      <alignment horizontal="center" vertical="center" wrapText="1"/>
      <protection locked="0"/>
    </xf>
    <xf numFmtId="10" fontId="56" fillId="14" borderId="9" xfId="111" applyNumberFormat="1" applyFont="1" applyFill="1" applyBorder="1" applyAlignment="1" applyProtection="1">
      <alignment horizontal="center" vertical="center" wrapText="1"/>
      <protection locked="0" hidden="1"/>
    </xf>
    <xf numFmtId="0" fontId="68" fillId="14" borderId="9" xfId="0" applyFont="1" applyFill="1" applyBorder="1" applyAlignment="1">
      <alignment vertical="center" wrapText="1"/>
    </xf>
    <xf numFmtId="2" fontId="56" fillId="14" borderId="9" xfId="111" applyNumberFormat="1" applyFont="1" applyFill="1" applyBorder="1" applyAlignment="1" applyProtection="1">
      <alignment horizontal="right" vertical="center" wrapText="1"/>
    </xf>
    <xf numFmtId="1" fontId="56" fillId="0" borderId="9" xfId="111" applyNumberFormat="1" applyFont="1" applyFill="1" applyBorder="1" applyAlignment="1" applyProtection="1">
      <alignment horizontal="center" vertical="center" wrapText="1"/>
    </xf>
    <xf numFmtId="0" fontId="68" fillId="0" borderId="9" xfId="0" applyFont="1" applyBorder="1" applyAlignment="1">
      <alignment horizontal="center" vertical="center" wrapText="1"/>
    </xf>
    <xf numFmtId="0" fontId="68" fillId="3" borderId="9" xfId="109" applyFont="1" applyFill="1" applyBorder="1" applyAlignment="1" applyProtection="1">
      <alignment horizontal="center" vertical="center" wrapText="1"/>
      <protection locked="0"/>
    </xf>
    <xf numFmtId="0" fontId="68" fillId="0" borderId="9" xfId="0" applyFont="1" applyBorder="1" applyAlignment="1">
      <alignment horizontal="justify" vertical="center" wrapText="1"/>
    </xf>
    <xf numFmtId="2" fontId="56" fillId="0" borderId="9" xfId="111" applyNumberFormat="1" applyFont="1" applyFill="1" applyBorder="1" applyAlignment="1" applyProtection="1">
      <alignment horizontal="right" vertical="center" wrapText="1"/>
    </xf>
    <xf numFmtId="0" fontId="83"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center"/>
      <protection hidden="1"/>
    </xf>
    <xf numFmtId="0" fontId="84" fillId="0" borderId="0" xfId="113" applyNumberFormat="1" applyFont="1" applyFill="1" applyBorder="1" applyAlignment="1" applyProtection="1">
      <alignment horizontal="center" vertical="top"/>
      <protection hidden="1"/>
    </xf>
    <xf numFmtId="0" fontId="65" fillId="0" borderId="0" xfId="113" applyNumberFormat="1" applyFont="1" applyFill="1" applyBorder="1" applyAlignment="1" applyProtection="1">
      <alignment horizontal="center" vertical="top"/>
      <protection hidden="1"/>
    </xf>
    <xf numFmtId="0" fontId="55" fillId="0" borderId="0" xfId="113" applyNumberFormat="1" applyFont="1" applyFill="1" applyBorder="1" applyAlignment="1" applyProtection="1">
      <alignment horizontal="center" vertical="top"/>
      <protection hidden="1"/>
    </xf>
    <xf numFmtId="0" fontId="82" fillId="0" borderId="5" xfId="73" applyNumberFormat="1" applyFont="1" applyFill="1" applyBorder="1" applyAlignment="1" applyProtection="1">
      <alignment horizontal="left" vertical="center"/>
      <protection hidden="1"/>
    </xf>
    <xf numFmtId="0" fontId="82" fillId="0" borderId="5" xfId="73" applyNumberFormat="1" applyFont="1" applyFill="1" applyBorder="1" applyAlignment="1" applyProtection="1">
      <alignment horizontal="justify" vertical="center"/>
      <protection hidden="1"/>
    </xf>
    <xf numFmtId="0" fontId="82" fillId="0" borderId="5" xfId="73" applyNumberFormat="1" applyFont="1" applyFill="1" applyBorder="1" applyAlignment="1" applyProtection="1">
      <alignment horizontal="center" vertical="center"/>
      <protection hidden="1"/>
    </xf>
    <xf numFmtId="0" fontId="82" fillId="0" borderId="5" xfId="73" applyNumberFormat="1" applyFont="1" applyFill="1" applyBorder="1" applyAlignment="1" applyProtection="1">
      <alignment horizontal="right" vertical="center"/>
      <protection hidden="1"/>
    </xf>
    <xf numFmtId="0" fontId="83"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center"/>
      <protection hidden="1"/>
    </xf>
    <xf numFmtId="0" fontId="85" fillId="0" borderId="0" xfId="113" applyNumberFormat="1" applyFont="1" applyFill="1" applyBorder="1" applyAlignment="1" applyProtection="1">
      <alignment vertical="top"/>
      <protection hidden="1"/>
    </xf>
    <xf numFmtId="0" fontId="86" fillId="0" borderId="0" xfId="113" applyNumberFormat="1" applyFont="1" applyFill="1" applyBorder="1" applyAlignment="1" applyProtection="1">
      <alignment vertical="top"/>
      <protection hidden="1"/>
    </xf>
    <xf numFmtId="0" fontId="87" fillId="0" borderId="0" xfId="113"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top"/>
      <protection hidden="1"/>
    </xf>
    <xf numFmtId="0" fontId="81" fillId="0" borderId="0" xfId="73" applyNumberFormat="1" applyFont="1" applyFill="1" applyBorder="1" applyAlignment="1" applyProtection="1">
      <alignment horizontal="left" vertical="center"/>
      <protection hidden="1"/>
    </xf>
    <xf numFmtId="0" fontId="81" fillId="0" borderId="0" xfId="73" applyNumberFormat="1" applyFont="1" applyFill="1" applyBorder="1" applyAlignment="1" applyProtection="1">
      <alignment horizontal="justify" vertical="center"/>
      <protection hidden="1"/>
    </xf>
    <xf numFmtId="0" fontId="81" fillId="0" borderId="0" xfId="73" applyNumberFormat="1" applyFont="1" applyFill="1" applyBorder="1" applyAlignment="1" applyProtection="1">
      <alignment horizontal="center" vertical="center"/>
      <protection hidden="1"/>
    </xf>
    <xf numFmtId="0" fontId="81" fillId="0" borderId="0" xfId="73" applyNumberFormat="1" applyFont="1" applyFill="1" applyBorder="1" applyAlignment="1" applyProtection="1">
      <alignment vertical="center"/>
      <protection hidden="1"/>
    </xf>
    <xf numFmtId="0" fontId="81" fillId="0" borderId="0" xfId="73" applyNumberFormat="1" applyFont="1" applyFill="1" applyBorder="1" applyAlignment="1" applyProtection="1">
      <alignment horizontal="left" vertical="center" indent="1"/>
      <protection hidden="1"/>
    </xf>
    <xf numFmtId="0" fontId="82" fillId="0" borderId="0" xfId="73" applyFont="1" applyFill="1" applyAlignment="1" applyProtection="1">
      <alignment horizontal="center" vertical="center"/>
      <protection hidden="1"/>
    </xf>
    <xf numFmtId="0" fontId="81" fillId="0" borderId="0" xfId="115" applyFont="1" applyBorder="1" applyAlignment="1" applyProtection="1">
      <alignment horizontal="left" vertical="center" indent="1"/>
      <protection hidden="1"/>
    </xf>
    <xf numFmtId="0" fontId="56" fillId="0" borderId="9" xfId="113" applyNumberFormat="1" applyFont="1" applyFill="1" applyBorder="1" applyAlignment="1" applyProtection="1">
      <alignment vertical="center"/>
      <protection hidden="1"/>
    </xf>
    <xf numFmtId="4" fontId="67" fillId="0" borderId="9" xfId="8" applyNumberFormat="1" applyFont="1" applyFill="1" applyBorder="1" applyAlignment="1" applyProtection="1">
      <alignment vertical="top"/>
      <protection hidden="1"/>
    </xf>
    <xf numFmtId="2" fontId="84" fillId="0" borderId="0" xfId="113" applyNumberFormat="1" applyFont="1" applyFill="1" applyBorder="1" applyAlignment="1" applyProtection="1">
      <alignment vertical="top"/>
      <protection hidden="1"/>
    </xf>
    <xf numFmtId="43" fontId="85" fillId="0" borderId="0" xfId="113" applyNumberFormat="1" applyFont="1" applyFill="1" applyBorder="1" applyAlignment="1" applyProtection="1">
      <alignment vertical="top"/>
      <protection hidden="1"/>
    </xf>
    <xf numFmtId="0" fontId="55" fillId="0" borderId="9" xfId="113" applyNumberFormat="1" applyFont="1" applyFill="1" applyBorder="1" applyAlignment="1" applyProtection="1">
      <alignment vertical="center"/>
      <protection hidden="1"/>
    </xf>
    <xf numFmtId="4" fontId="84" fillId="0" borderId="9" xfId="8" applyNumberFormat="1" applyFont="1" applyFill="1" applyBorder="1" applyAlignment="1" applyProtection="1">
      <alignment vertical="top"/>
      <protection hidden="1"/>
    </xf>
    <xf numFmtId="0" fontId="54" fillId="0" borderId="0" xfId="113" applyNumberFormat="1" applyFont="1" applyFill="1" applyBorder="1" applyAlignment="1" applyProtection="1">
      <alignment vertical="center"/>
      <protection hidden="1"/>
    </xf>
    <xf numFmtId="0" fontId="81" fillId="0" borderId="0" xfId="113" applyFont="1" applyAlignment="1" applyProtection="1">
      <alignment vertical="top"/>
      <protection hidden="1"/>
    </xf>
    <xf numFmtId="0" fontId="82" fillId="0" borderId="0" xfId="113" applyFont="1" applyAlignment="1" applyProtection="1">
      <alignment vertical="top"/>
      <protection hidden="1"/>
    </xf>
    <xf numFmtId="0" fontId="81" fillId="0" borderId="0" xfId="113" applyFont="1" applyAlignment="1" applyProtection="1">
      <alignment vertical="center"/>
      <protection hidden="1"/>
    </xf>
    <xf numFmtId="0" fontId="81" fillId="0" borderId="0" xfId="113" applyFont="1" applyAlignment="1" applyProtection="1">
      <alignment vertical="center" wrapText="1"/>
      <protection hidden="1"/>
    </xf>
    <xf numFmtId="43" fontId="83" fillId="0" borderId="0" xfId="113" applyNumberFormat="1" applyFont="1" applyFill="1" applyBorder="1" applyAlignment="1" applyProtection="1">
      <alignment vertical="center"/>
      <protection hidden="1"/>
    </xf>
    <xf numFmtId="0" fontId="83" fillId="0" borderId="0" xfId="113" applyNumberFormat="1" applyFont="1" applyFill="1" applyBorder="1" applyAlignment="1" applyProtection="1">
      <alignment vertical="top"/>
      <protection hidden="1"/>
    </xf>
    <xf numFmtId="0" fontId="55" fillId="0" borderId="34" xfId="73" applyFont="1" applyBorder="1" applyAlignment="1" applyProtection="1">
      <alignment horizontal="center" vertical="top" wrapText="1"/>
      <protection hidden="1"/>
    </xf>
    <xf numFmtId="0" fontId="55" fillId="0" borderId="35" xfId="73" applyFont="1" applyBorder="1" applyAlignment="1" applyProtection="1">
      <alignment horizontal="center" vertical="top" wrapText="1"/>
      <protection hidden="1"/>
    </xf>
    <xf numFmtId="0" fontId="85" fillId="0" borderId="0" xfId="113" applyNumberFormat="1" applyFont="1" applyFill="1" applyBorder="1" applyAlignment="1" applyProtection="1">
      <alignment vertical="top" wrapText="1"/>
      <protection hidden="1"/>
    </xf>
    <xf numFmtId="0" fontId="81" fillId="0" borderId="0" xfId="113" applyNumberFormat="1" applyFont="1" applyFill="1" applyBorder="1" applyAlignment="1" applyProtection="1">
      <alignment vertical="center"/>
      <protection hidden="1"/>
    </xf>
    <xf numFmtId="0" fontId="81" fillId="0" borderId="9" xfId="113" applyFont="1" applyBorder="1" applyAlignment="1" applyProtection="1">
      <alignment horizontal="center" vertical="top"/>
      <protection hidden="1"/>
    </xf>
    <xf numFmtId="4" fontId="81" fillId="3" borderId="9" xfId="113" applyNumberFormat="1" applyFont="1" applyFill="1" applyBorder="1" applyAlignment="1" applyProtection="1">
      <alignment horizontal="right" vertical="center"/>
      <protection locked="0"/>
    </xf>
    <xf numFmtId="164" fontId="56" fillId="0" borderId="18" xfId="8" applyFont="1" applyBorder="1" applyAlignment="1" applyProtection="1">
      <alignment horizontal="right" vertical="top" wrapText="1"/>
      <protection hidden="1"/>
    </xf>
    <xf numFmtId="164" fontId="56" fillId="0" borderId="14" xfId="8" applyFont="1" applyBorder="1" applyAlignment="1" applyProtection="1">
      <alignment horizontal="right" vertical="top" wrapText="1"/>
      <protection hidden="1"/>
    </xf>
    <xf numFmtId="10" fontId="81" fillId="3" borderId="9" xfId="113" applyNumberFormat="1" applyFont="1" applyFill="1" applyBorder="1" applyAlignment="1" applyProtection="1">
      <alignment horizontal="right" vertical="center"/>
      <protection locked="0"/>
    </xf>
    <xf numFmtId="164" fontId="56" fillId="0" borderId="9" xfId="8" applyFont="1" applyBorder="1" applyAlignment="1" applyProtection="1">
      <alignment horizontal="right" vertical="top" wrapText="1"/>
      <protection hidden="1"/>
    </xf>
    <xf numFmtId="164" fontId="56" fillId="0" borderId="24" xfId="8" applyFont="1" applyBorder="1" applyAlignment="1" applyProtection="1">
      <alignment horizontal="right" vertical="top" wrapText="1"/>
      <protection hidden="1"/>
    </xf>
    <xf numFmtId="0" fontId="81" fillId="0" borderId="0" xfId="113" applyNumberFormat="1" applyFont="1" applyFill="1" applyBorder="1" applyAlignment="1" applyProtection="1">
      <alignment vertical="top"/>
      <protection hidden="1"/>
    </xf>
    <xf numFmtId="0" fontId="81" fillId="0" borderId="17" xfId="113" applyFont="1" applyBorder="1" applyAlignment="1" applyProtection="1">
      <alignment horizontal="center" vertical="top"/>
      <protection hidden="1"/>
    </xf>
    <xf numFmtId="0" fontId="81" fillId="0" borderId="17" xfId="113" applyNumberFormat="1" applyFont="1" applyFill="1" applyBorder="1" applyAlignment="1" applyProtection="1">
      <alignment horizontal="right" vertical="top"/>
      <protection hidden="1"/>
    </xf>
    <xf numFmtId="0" fontId="88" fillId="0" borderId="0" xfId="113" applyNumberFormat="1" applyFont="1" applyFill="1" applyBorder="1" applyAlignment="1" applyProtection="1">
      <alignment vertical="top"/>
      <protection hidden="1"/>
    </xf>
    <xf numFmtId="0" fontId="89" fillId="0" borderId="0" xfId="113" applyNumberFormat="1" applyFont="1" applyFill="1" applyBorder="1" applyAlignment="1" applyProtection="1">
      <alignment vertical="top"/>
      <protection hidden="1"/>
    </xf>
    <xf numFmtId="0" fontId="82" fillId="0" borderId="19" xfId="113" applyFont="1" applyBorder="1" applyAlignment="1" applyProtection="1">
      <alignment horizontal="center" vertical="center" wrapText="1"/>
      <protection hidden="1"/>
    </xf>
    <xf numFmtId="0" fontId="81" fillId="0" borderId="20" xfId="113" applyFont="1" applyBorder="1" applyAlignment="1" applyProtection="1">
      <alignment horizontal="right" vertical="center"/>
      <protection hidden="1"/>
    </xf>
    <xf numFmtId="4" fontId="81" fillId="3" borderId="9" xfId="113" applyNumberFormat="1" applyFont="1" applyFill="1" applyBorder="1" applyAlignment="1" applyProtection="1">
      <alignment horizontal="right" vertical="center" wrapText="1"/>
      <protection locked="0"/>
    </xf>
    <xf numFmtId="164" fontId="56" fillId="0" borderId="35" xfId="8" applyFont="1" applyBorder="1" applyAlignment="1" applyProtection="1">
      <alignment horizontal="right" vertical="top" wrapText="1"/>
      <protection hidden="1"/>
    </xf>
    <xf numFmtId="164" fontId="56" fillId="0" borderId="16" xfId="8" applyFont="1" applyBorder="1" applyAlignment="1" applyProtection="1">
      <alignment horizontal="right" vertical="top" wrapText="1"/>
      <protection hidden="1"/>
    </xf>
    <xf numFmtId="0" fontId="83" fillId="0" borderId="0" xfId="113" applyNumberFormat="1" applyFont="1" applyFill="1" applyBorder="1" applyAlignment="1" applyProtection="1">
      <alignment horizontal="left" vertical="center" indent="3"/>
      <protection hidden="1"/>
    </xf>
    <xf numFmtId="177" fontId="83" fillId="0" borderId="0" xfId="113" applyNumberFormat="1" applyFont="1" applyFill="1" applyBorder="1" applyAlignment="1" applyProtection="1">
      <alignment vertical="top"/>
      <protection hidden="1"/>
    </xf>
    <xf numFmtId="164" fontId="56" fillId="0" borderId="12" xfId="8" applyFont="1" applyBorder="1" applyAlignment="1" applyProtection="1">
      <alignment horizontal="right" vertical="top" wrapText="1"/>
      <protection hidden="1"/>
    </xf>
    <xf numFmtId="164" fontId="56" fillId="0" borderId="55" xfId="8" applyFont="1" applyBorder="1" applyAlignment="1" applyProtection="1">
      <alignment horizontal="right" vertical="top" wrapText="1"/>
      <protection hidden="1"/>
    </xf>
    <xf numFmtId="4" fontId="81" fillId="9" borderId="9" xfId="113" applyNumberFormat="1" applyFont="1" applyFill="1" applyBorder="1" applyAlignment="1" applyProtection="1">
      <alignment horizontal="right" vertical="center" wrapText="1"/>
    </xf>
    <xf numFmtId="0" fontId="82" fillId="0" borderId="18" xfId="113" applyFont="1" applyBorder="1" applyAlignment="1" applyProtection="1">
      <alignment horizontal="center" vertical="center" wrapText="1"/>
      <protection hidden="1"/>
    </xf>
    <xf numFmtId="0" fontId="81" fillId="0" borderId="21" xfId="113" applyFont="1" applyBorder="1" applyAlignment="1" applyProtection="1">
      <alignment horizontal="right" vertical="center"/>
      <protection hidden="1"/>
    </xf>
    <xf numFmtId="164" fontId="56" fillId="0" borderId="25" xfId="8" applyFont="1" applyBorder="1" applyAlignment="1" applyProtection="1">
      <alignment horizontal="right" vertical="top" wrapText="1"/>
      <protection hidden="1"/>
    </xf>
    <xf numFmtId="0" fontId="82" fillId="0" borderId="0" xfId="113" applyFont="1" applyAlignment="1" applyProtection="1">
      <alignment horizontal="center" vertical="center" wrapText="1"/>
      <protection hidden="1"/>
    </xf>
    <xf numFmtId="10" fontId="81" fillId="3" borderId="9" xfId="113" applyNumberFormat="1" applyFont="1" applyFill="1" applyBorder="1" applyAlignment="1" applyProtection="1">
      <alignment horizontal="right" vertical="center" wrapText="1"/>
      <protection locked="0"/>
    </xf>
    <xf numFmtId="164" fontId="56" fillId="0" borderId="56" xfId="8" applyFont="1" applyBorder="1" applyAlignment="1" applyProtection="1">
      <alignment horizontal="right" vertical="top" wrapText="1"/>
      <protection hidden="1"/>
    </xf>
    <xf numFmtId="164" fontId="56" fillId="0" borderId="0" xfId="8" applyFont="1" applyBorder="1" applyAlignment="1" applyProtection="1">
      <alignment horizontal="right" vertical="top" wrapText="1"/>
      <protection hidden="1"/>
    </xf>
    <xf numFmtId="10" fontId="81" fillId="9" borderId="9" xfId="113" applyNumberFormat="1" applyFont="1" applyFill="1" applyBorder="1" applyAlignment="1" applyProtection="1">
      <alignment horizontal="right" vertical="center" wrapText="1"/>
    </xf>
    <xf numFmtId="0" fontId="81" fillId="0" borderId="16" xfId="113" applyFont="1" applyBorder="1" applyAlignment="1" applyProtection="1">
      <alignment vertical="center"/>
      <protection hidden="1"/>
    </xf>
    <xf numFmtId="164" fontId="56" fillId="0" borderId="9" xfId="8" applyFont="1" applyBorder="1" applyAlignment="1" applyProtection="1">
      <alignment horizontal="center" vertical="top" wrapText="1"/>
      <protection hidden="1"/>
    </xf>
    <xf numFmtId="0" fontId="81" fillId="0" borderId="0" xfId="113" applyFont="1" applyBorder="1" applyAlignment="1" applyProtection="1">
      <alignment horizontal="center" vertical="center"/>
      <protection hidden="1"/>
    </xf>
    <xf numFmtId="164" fontId="56" fillId="0" borderId="0" xfId="8" applyFont="1" applyBorder="1" applyAlignment="1" applyProtection="1">
      <alignment vertical="top" wrapText="1"/>
      <protection hidden="1"/>
    </xf>
    <xf numFmtId="164" fontId="55" fillId="0" borderId="17" xfId="8" applyFont="1" applyBorder="1" applyAlignment="1" applyProtection="1">
      <alignment vertical="top" wrapText="1"/>
      <protection hidden="1"/>
    </xf>
    <xf numFmtId="0" fontId="82" fillId="0" borderId="0" xfId="113" applyFont="1" applyBorder="1" applyAlignment="1" applyProtection="1">
      <alignment horizontal="center" vertical="center" wrapText="1"/>
      <protection hidden="1"/>
    </xf>
    <xf numFmtId="164" fontId="56" fillId="0" borderId="36" xfId="8" applyFont="1" applyBorder="1" applyAlignment="1" applyProtection="1">
      <alignment vertical="top" wrapText="1"/>
      <protection hidden="1"/>
    </xf>
    <xf numFmtId="164" fontId="56" fillId="0" borderId="57" xfId="8" applyFont="1" applyBorder="1" applyAlignment="1" applyProtection="1">
      <alignment vertical="top" wrapText="1"/>
      <protection hidden="1"/>
    </xf>
    <xf numFmtId="164" fontId="83" fillId="0" borderId="0" xfId="8" applyFont="1" applyFill="1" applyBorder="1" applyAlignment="1" applyProtection="1">
      <alignment vertical="top" wrapText="1"/>
      <protection hidden="1"/>
    </xf>
    <xf numFmtId="0" fontId="81" fillId="0" borderId="0" xfId="113" applyNumberFormat="1" applyFont="1" applyFill="1" applyBorder="1" applyAlignment="1" applyProtection="1">
      <alignment horizontal="left" vertical="center" indent="6"/>
      <protection hidden="1"/>
    </xf>
    <xf numFmtId="0" fontId="81" fillId="0" borderId="0" xfId="113" applyFont="1" applyBorder="1" applyAlignment="1" applyProtection="1">
      <alignment horizontal="justify" vertical="center"/>
      <protection hidden="1"/>
    </xf>
    <xf numFmtId="0" fontId="81" fillId="0" borderId="0" xfId="113" applyNumberFormat="1" applyFont="1" applyFill="1" applyBorder="1" applyAlignment="1" applyProtection="1">
      <alignment vertical="center" wrapText="1"/>
      <protection hidden="1"/>
    </xf>
    <xf numFmtId="0" fontId="81" fillId="0" borderId="0" xfId="73" applyFont="1" applyAlignment="1" applyProtection="1">
      <alignment vertical="center"/>
      <protection hidden="1"/>
    </xf>
    <xf numFmtId="164" fontId="55" fillId="0" borderId="38" xfId="8" applyFont="1" applyBorder="1" applyAlignment="1" applyProtection="1">
      <alignment vertical="top" wrapText="1"/>
      <protection hidden="1"/>
    </xf>
    <xf numFmtId="164" fontId="55" fillId="0" borderId="58" xfId="8" applyFont="1" applyBorder="1" applyAlignment="1" applyProtection="1">
      <alignment vertical="top" wrapText="1"/>
      <protection hidden="1"/>
    </xf>
    <xf numFmtId="164" fontId="55" fillId="0" borderId="39" xfId="8" applyFont="1" applyBorder="1" applyAlignment="1" applyProtection="1">
      <alignment vertical="top" wrapText="1"/>
      <protection hidden="1"/>
    </xf>
    <xf numFmtId="37" fontId="83" fillId="0" borderId="0" xfId="113" applyNumberFormat="1" applyFont="1" applyFill="1" applyBorder="1" applyAlignment="1" applyProtection="1">
      <alignment vertical="top"/>
      <protection hidden="1"/>
    </xf>
    <xf numFmtId="0" fontId="81" fillId="0" borderId="0" xfId="107" applyFont="1" applyAlignment="1" applyProtection="1">
      <alignment vertical="center"/>
      <protection hidden="1"/>
    </xf>
    <xf numFmtId="165" fontId="81" fillId="0" borderId="0" xfId="73" applyNumberFormat="1" applyFont="1" applyAlignment="1" applyProtection="1">
      <alignment horizontal="center" vertical="center"/>
      <protection hidden="1"/>
    </xf>
    <xf numFmtId="0" fontId="81" fillId="0" borderId="0" xfId="73" applyFont="1" applyAlignment="1" applyProtection="1">
      <alignment horizontal="justify" vertical="center"/>
      <protection hidden="1"/>
    </xf>
    <xf numFmtId="0" fontId="81" fillId="0" borderId="0" xfId="73" applyFont="1" applyAlignment="1" applyProtection="1">
      <alignment horizontal="right" vertical="center"/>
      <protection hidden="1"/>
    </xf>
    <xf numFmtId="179" fontId="56" fillId="0" borderId="36" xfId="73" applyNumberFormat="1" applyFont="1" applyBorder="1" applyAlignment="1" applyProtection="1">
      <alignment vertical="top" wrapText="1"/>
      <protection hidden="1"/>
    </xf>
    <xf numFmtId="179" fontId="56" fillId="0" borderId="37" xfId="73" applyNumberFormat="1" applyFont="1" applyBorder="1" applyAlignment="1" applyProtection="1">
      <alignment vertical="top" wrapText="1"/>
      <protection hidden="1"/>
    </xf>
    <xf numFmtId="0" fontId="91" fillId="0" borderId="0" xfId="113" applyNumberFormat="1" applyFont="1" applyFill="1" applyBorder="1" applyAlignment="1" applyProtection="1">
      <alignment vertical="top"/>
      <protection hidden="1"/>
    </xf>
    <xf numFmtId="0" fontId="81" fillId="0" borderId="0" xfId="73" applyFont="1" applyAlignment="1" applyProtection="1">
      <alignment horizontal="left" vertical="center"/>
      <protection hidden="1"/>
    </xf>
    <xf numFmtId="0" fontId="54" fillId="0" borderId="0" xfId="107" applyFont="1" applyProtection="1">
      <protection hidden="1"/>
    </xf>
    <xf numFmtId="175" fontId="82" fillId="0" borderId="0" xfId="107" applyNumberFormat="1" applyFont="1" applyAlignment="1" applyProtection="1">
      <alignment vertical="center"/>
      <protection hidden="1"/>
    </xf>
    <xf numFmtId="0" fontId="82" fillId="0" borderId="0" xfId="107" applyFont="1" applyAlignment="1" applyProtection="1">
      <alignment horizontal="right" vertical="center"/>
      <protection hidden="1"/>
    </xf>
    <xf numFmtId="0" fontId="83" fillId="0" borderId="0" xfId="107" applyFont="1" applyAlignment="1" applyProtection="1">
      <alignment horizontal="left" vertical="center"/>
      <protection hidden="1"/>
    </xf>
    <xf numFmtId="10" fontId="81" fillId="0" borderId="9" xfId="113" applyNumberFormat="1" applyFont="1" applyFill="1" applyBorder="1" applyAlignment="1" applyProtection="1">
      <alignment horizontal="left" vertical="center"/>
      <protection hidden="1"/>
    </xf>
    <xf numFmtId="4" fontId="81" fillId="9" borderId="24" xfId="113" applyNumberFormat="1" applyFont="1" applyFill="1" applyBorder="1" applyAlignment="1" applyProtection="1">
      <alignment vertical="center"/>
    </xf>
    <xf numFmtId="4" fontId="81" fillId="9" borderId="3" xfId="113" applyNumberFormat="1" applyFont="1" applyFill="1" applyBorder="1" applyAlignment="1" applyProtection="1">
      <alignment vertical="center"/>
    </xf>
    <xf numFmtId="49" fontId="81" fillId="0" borderId="9" xfId="113" applyNumberFormat="1" applyFont="1" applyFill="1" applyBorder="1" applyAlignment="1" applyProtection="1">
      <alignment horizontal="left" vertical="center"/>
      <protection hidden="1"/>
    </xf>
    <xf numFmtId="0" fontId="81" fillId="0" borderId="0" xfId="107" applyFont="1" applyAlignment="1" applyProtection="1">
      <alignment horizontal="left" vertical="center" indent="1"/>
      <protection hidden="1"/>
    </xf>
    <xf numFmtId="0" fontId="82" fillId="0" borderId="5" xfId="73" applyNumberFormat="1" applyFont="1" applyFill="1" applyBorder="1" applyAlignment="1" applyProtection="1">
      <alignment vertical="center"/>
      <protection hidden="1"/>
    </xf>
    <xf numFmtId="0" fontId="56" fillId="0" borderId="0" xfId="114" applyFont="1" applyAlignment="1" applyProtection="1">
      <alignment vertical="top"/>
      <protection hidden="1"/>
    </xf>
    <xf numFmtId="0" fontId="55" fillId="0" borderId="0" xfId="114" applyFont="1" applyAlignment="1" applyProtection="1">
      <alignment horizontal="center" vertical="top"/>
      <protection hidden="1"/>
    </xf>
    <xf numFmtId="0" fontId="82" fillId="0" borderId="0" xfId="114" applyFont="1" applyAlignment="1" applyProtection="1">
      <alignment vertical="center"/>
      <protection hidden="1"/>
    </xf>
    <xf numFmtId="0" fontId="81" fillId="0" borderId="0" xfId="114" applyFont="1" applyAlignment="1" applyProtection="1">
      <alignment vertical="center"/>
      <protection hidden="1"/>
    </xf>
    <xf numFmtId="0" fontId="81" fillId="0" borderId="0" xfId="114" applyNumberFormat="1" applyFont="1" applyFill="1" applyBorder="1" applyAlignment="1" applyProtection="1">
      <alignment horizontal="left" vertical="center" indent="1"/>
      <protection hidden="1"/>
    </xf>
    <xf numFmtId="0" fontId="81" fillId="0" borderId="0" xfId="117" applyFont="1" applyAlignment="1" applyProtection="1">
      <alignment horizontal="left" vertical="center" indent="1"/>
      <protection hidden="1"/>
    </xf>
    <xf numFmtId="0" fontId="56" fillId="0" borderId="0" xfId="115" applyFont="1" applyFill="1" applyAlignment="1" applyProtection="1">
      <alignment horizontal="left" vertical="center"/>
    </xf>
    <xf numFmtId="0" fontId="82" fillId="0" borderId="0" xfId="114" applyFont="1" applyFill="1" applyBorder="1" applyAlignment="1" applyProtection="1">
      <alignment vertical="top"/>
      <protection hidden="1"/>
    </xf>
    <xf numFmtId="0" fontId="81" fillId="0" borderId="0" xfId="114" applyFont="1" applyAlignment="1" applyProtection="1">
      <alignment horizontal="left" vertical="center" indent="1"/>
      <protection hidden="1"/>
    </xf>
    <xf numFmtId="0" fontId="82" fillId="0" borderId="38" xfId="114" applyFont="1" applyBorder="1" applyAlignment="1" applyProtection="1">
      <alignment horizontal="justify" vertical="top" wrapText="1"/>
      <protection hidden="1"/>
    </xf>
    <xf numFmtId="0" fontId="82" fillId="0" borderId="39" xfId="114" applyFont="1" applyBorder="1" applyAlignment="1" applyProtection="1">
      <alignment horizontal="right" vertical="center" wrapText="1" indent="5"/>
      <protection hidden="1"/>
    </xf>
    <xf numFmtId="0" fontId="73" fillId="0" borderId="6" xfId="114" applyFont="1" applyBorder="1" applyAlignment="1" applyProtection="1">
      <alignment horizontal="center" vertical="top"/>
      <protection hidden="1"/>
    </xf>
    <xf numFmtId="0" fontId="73" fillId="0" borderId="8" xfId="114" applyFont="1" applyBorder="1" applyAlignment="1" applyProtection="1">
      <alignment horizontal="center" vertical="top"/>
      <protection hidden="1"/>
    </xf>
    <xf numFmtId="176" fontId="82" fillId="0" borderId="40" xfId="114" applyNumberFormat="1" applyFont="1" applyBorder="1" applyAlignment="1" applyProtection="1">
      <alignment horizontal="center" vertical="center"/>
      <protection hidden="1"/>
    </xf>
    <xf numFmtId="4" fontId="82" fillId="0" borderId="41" xfId="114" applyNumberFormat="1" applyFont="1" applyFill="1" applyBorder="1" applyAlignment="1" applyProtection="1">
      <alignment vertical="center"/>
      <protection hidden="1"/>
    </xf>
    <xf numFmtId="4" fontId="56" fillId="0" borderId="23" xfId="114" applyNumberFormat="1" applyFont="1" applyBorder="1" applyAlignment="1" applyProtection="1">
      <alignment vertical="top"/>
      <protection hidden="1"/>
    </xf>
    <xf numFmtId="164" fontId="56" fillId="0" borderId="26" xfId="8" applyFont="1" applyBorder="1" applyAlignment="1" applyProtection="1">
      <alignment vertical="top"/>
      <protection hidden="1"/>
    </xf>
    <xf numFmtId="0" fontId="81" fillId="0" borderId="42" xfId="114" applyFont="1" applyBorder="1" applyAlignment="1" applyProtection="1">
      <alignment horizontal="center" vertical="center"/>
      <protection hidden="1"/>
    </xf>
    <xf numFmtId="0" fontId="81" fillId="0" borderId="43" xfId="114" applyFont="1" applyBorder="1" applyAlignment="1" applyProtection="1">
      <alignment vertical="center"/>
      <protection hidden="1"/>
    </xf>
    <xf numFmtId="0" fontId="56" fillId="0" borderId="23" xfId="114" applyFont="1" applyBorder="1" applyAlignment="1" applyProtection="1">
      <alignment vertical="top"/>
      <protection hidden="1"/>
    </xf>
    <xf numFmtId="0" fontId="56" fillId="0" borderId="26" xfId="114" applyFont="1" applyBorder="1" applyAlignment="1" applyProtection="1">
      <alignment vertical="top"/>
      <protection hidden="1"/>
    </xf>
    <xf numFmtId="4" fontId="82" fillId="0" borderId="41" xfId="114" applyNumberFormat="1" applyFont="1" applyFill="1" applyBorder="1" applyAlignment="1" applyProtection="1">
      <alignment horizontal="right" vertical="center"/>
      <protection hidden="1"/>
    </xf>
    <xf numFmtId="0" fontId="80" fillId="0" borderId="43" xfId="114" applyFont="1" applyBorder="1" applyAlignment="1" applyProtection="1">
      <alignment horizontal="justify" vertical="top" wrapText="1"/>
      <protection hidden="1"/>
    </xf>
    <xf numFmtId="4" fontId="79" fillId="0" borderId="41" xfId="114" applyNumberFormat="1" applyFont="1" applyFill="1" applyBorder="1" applyAlignment="1" applyProtection="1">
      <alignment vertical="center" wrapText="1"/>
      <protection hidden="1"/>
    </xf>
    <xf numFmtId="4" fontId="79" fillId="0" borderId="44" xfId="114" applyNumberFormat="1" applyFont="1" applyFill="1" applyBorder="1" applyAlignment="1" applyProtection="1">
      <alignment horizontal="right" vertical="center" wrapText="1"/>
      <protection hidden="1"/>
    </xf>
    <xf numFmtId="0" fontId="56" fillId="0" borderId="27" xfId="114" applyFont="1" applyBorder="1" applyAlignment="1" applyProtection="1">
      <alignment vertical="top"/>
      <protection hidden="1"/>
    </xf>
    <xf numFmtId="0" fontId="56" fillId="0" borderId="29" xfId="114" applyFont="1" applyBorder="1" applyAlignment="1" applyProtection="1">
      <alignment vertical="top"/>
      <protection hidden="1"/>
    </xf>
    <xf numFmtId="0" fontId="81" fillId="0" borderId="0" xfId="114" applyFont="1" applyBorder="1" applyAlignment="1" applyProtection="1">
      <alignment horizontal="center" vertical="center"/>
      <protection hidden="1"/>
    </xf>
    <xf numFmtId="0" fontId="82" fillId="0" borderId="0" xfId="114" applyFont="1" applyFill="1" applyBorder="1" applyAlignment="1" applyProtection="1">
      <alignment horizontal="left" vertical="center" wrapText="1"/>
      <protection hidden="1"/>
    </xf>
    <xf numFmtId="0" fontId="82" fillId="0" borderId="0" xfId="114" applyNumberFormat="1" applyFont="1" applyFill="1" applyBorder="1" applyAlignment="1" applyProtection="1">
      <alignment horizontal="right" vertical="center" wrapText="1"/>
      <protection hidden="1"/>
    </xf>
    <xf numFmtId="0" fontId="82" fillId="0" borderId="0" xfId="73" applyFont="1" applyAlignment="1" applyProtection="1">
      <alignment horizontal="right" vertical="center"/>
      <protection hidden="1"/>
    </xf>
    <xf numFmtId="0" fontId="81" fillId="0" borderId="0" xfId="73" applyFont="1" applyBorder="1" applyAlignment="1" applyProtection="1">
      <alignment horizontal="right" vertical="center"/>
      <protection hidden="1"/>
    </xf>
    <xf numFmtId="0" fontId="81" fillId="0" borderId="0" xfId="73" applyFont="1" applyBorder="1" applyAlignment="1" applyProtection="1">
      <alignment horizontal="left" vertical="center"/>
      <protection hidden="1"/>
    </xf>
    <xf numFmtId="0" fontId="81" fillId="0" borderId="0" xfId="114" applyFont="1" applyAlignment="1" applyProtection="1">
      <alignment horizontal="right" vertical="center"/>
      <protection hidden="1"/>
    </xf>
    <xf numFmtId="0" fontId="81" fillId="0" borderId="0" xfId="114" applyFont="1" applyAlignment="1" applyProtection="1">
      <alignment horizontal="left" vertical="center"/>
      <protection hidden="1"/>
    </xf>
    <xf numFmtId="0" fontId="56" fillId="0" borderId="0" xfId="114" applyFont="1" applyAlignment="1" applyProtection="1">
      <alignment horizontal="right"/>
      <protection hidden="1"/>
    </xf>
    <xf numFmtId="0" fontId="82" fillId="0" borderId="9" xfId="73" applyNumberFormat="1" applyFont="1" applyFill="1" applyBorder="1" applyAlignment="1" applyProtection="1">
      <alignment horizontal="justify" vertical="center"/>
      <protection hidden="1"/>
    </xf>
    <xf numFmtId="0" fontId="82" fillId="0" borderId="9" xfId="73" applyFont="1" applyBorder="1" applyAlignment="1" applyProtection="1">
      <alignment horizontal="right" vertical="center"/>
      <protection hidden="1"/>
    </xf>
    <xf numFmtId="0" fontId="82" fillId="0" borderId="9" xfId="73" applyFont="1" applyBorder="1" applyAlignment="1" applyProtection="1">
      <alignment horizontal="left" vertical="center"/>
      <protection hidden="1"/>
    </xf>
    <xf numFmtId="0" fontId="82" fillId="0" borderId="9" xfId="107" applyFont="1" applyBorder="1" applyAlignment="1" applyProtection="1">
      <alignment horizontal="left" vertical="center" indent="2"/>
      <protection hidden="1"/>
    </xf>
    <xf numFmtId="0" fontId="82" fillId="0" borderId="9" xfId="107" applyFont="1" applyBorder="1" applyAlignment="1" applyProtection="1">
      <alignment horizontal="left" vertical="center"/>
      <protection hidden="1"/>
    </xf>
    <xf numFmtId="49" fontId="81" fillId="9" borderId="9" xfId="114" applyNumberFormat="1" applyFont="1" applyFill="1" applyBorder="1" applyAlignment="1" applyProtection="1">
      <alignment horizontal="left" vertical="center" wrapText="1"/>
    </xf>
    <xf numFmtId="10" fontId="81" fillId="0" borderId="9" xfId="114" applyNumberFormat="1" applyFont="1" applyFill="1" applyBorder="1" applyAlignment="1" applyProtection="1">
      <alignment horizontal="left" vertical="center" wrapText="1"/>
      <protection hidden="1"/>
    </xf>
    <xf numFmtId="49" fontId="81" fillId="0" borderId="9" xfId="114" applyNumberFormat="1" applyFont="1" applyFill="1" applyBorder="1" applyAlignment="1" applyProtection="1">
      <alignment horizontal="left" vertical="center" wrapText="1"/>
      <protection hidden="1"/>
    </xf>
    <xf numFmtId="4" fontId="82" fillId="0" borderId="41" xfId="114" applyNumberFormat="1" applyFont="1" applyFill="1" applyBorder="1" applyAlignment="1" applyProtection="1">
      <alignment vertical="center" wrapText="1"/>
      <protection hidden="1"/>
    </xf>
    <xf numFmtId="0" fontId="82" fillId="0" borderId="5" xfId="73" applyNumberFormat="1" applyFont="1" applyFill="1" applyBorder="1" applyAlignment="1" applyProtection="1">
      <alignment horizontal="left" vertical="center"/>
    </xf>
    <xf numFmtId="0" fontId="82" fillId="0" borderId="5" xfId="73" applyNumberFormat="1" applyFont="1" applyFill="1" applyBorder="1" applyAlignment="1" applyProtection="1">
      <alignment horizontal="justify" vertical="center"/>
    </xf>
    <xf numFmtId="0" fontId="82" fillId="0" borderId="5" xfId="73" applyNumberFormat="1" applyFont="1" applyFill="1" applyBorder="1" applyAlignment="1" applyProtection="1">
      <alignment horizontal="center" vertical="center"/>
    </xf>
    <xf numFmtId="0" fontId="82" fillId="0" borderId="5" xfId="73" applyNumberFormat="1" applyFont="1" applyFill="1" applyBorder="1" applyAlignment="1" applyProtection="1">
      <alignment horizontal="right" vertical="center"/>
    </xf>
    <xf numFmtId="0" fontId="64" fillId="0" borderId="0" xfId="114" applyFont="1" applyAlignment="1" applyProtection="1">
      <alignment vertical="top"/>
      <protection hidden="1"/>
    </xf>
    <xf numFmtId="0" fontId="70" fillId="0" borderId="0" xfId="114" applyFont="1" applyBorder="1" applyAlignment="1" applyProtection="1">
      <alignment vertical="top"/>
      <protection hidden="1"/>
    </xf>
    <xf numFmtId="0" fontId="64" fillId="0" borderId="0" xfId="114" applyFont="1" applyBorder="1" applyAlignment="1" applyProtection="1">
      <alignment vertical="top"/>
      <protection hidden="1"/>
    </xf>
    <xf numFmtId="0" fontId="81" fillId="0" borderId="0" xfId="73" applyNumberFormat="1" applyFont="1" applyFill="1" applyBorder="1" applyAlignment="1" applyProtection="1">
      <alignment horizontal="left" vertical="center"/>
    </xf>
    <xf numFmtId="0" fontId="81" fillId="0" borderId="0" xfId="73" applyNumberFormat="1" applyFont="1" applyFill="1" applyBorder="1" applyAlignment="1" applyProtection="1">
      <alignment horizontal="justify" vertical="center"/>
    </xf>
    <xf numFmtId="0" fontId="81" fillId="0" borderId="0" xfId="73" applyNumberFormat="1" applyFont="1" applyFill="1" applyBorder="1" applyAlignment="1" applyProtection="1">
      <alignment horizontal="center" vertical="center"/>
    </xf>
    <xf numFmtId="0" fontId="81" fillId="0" borderId="0" xfId="73" applyNumberFormat="1" applyFont="1" applyFill="1" applyBorder="1" applyAlignment="1" applyProtection="1">
      <alignment vertical="center"/>
    </xf>
    <xf numFmtId="0" fontId="89" fillId="0" borderId="0" xfId="73" applyNumberFormat="1" applyFont="1" applyFill="1" applyBorder="1" applyAlignment="1" applyProtection="1">
      <alignment vertical="center"/>
      <protection hidden="1"/>
    </xf>
    <xf numFmtId="0" fontId="92" fillId="0" borderId="0" xfId="114" applyFont="1" applyFill="1" applyAlignment="1" applyProtection="1">
      <alignment vertical="center"/>
      <protection hidden="1"/>
    </xf>
    <xf numFmtId="0" fontId="92" fillId="0" borderId="0" xfId="114" applyFont="1" applyFill="1" applyAlignment="1" applyProtection="1">
      <alignment horizontal="center" vertical="center"/>
      <protection hidden="1"/>
    </xf>
    <xf numFmtId="0" fontId="56" fillId="0" borderId="0" xfId="0" applyNumberFormat="1" applyFont="1" applyFill="1" applyBorder="1" applyAlignment="1" applyProtection="1">
      <alignment horizontal="left" vertical="center" indent="1"/>
      <protection hidden="1"/>
    </xf>
    <xf numFmtId="0" fontId="59" fillId="0" borderId="0" xfId="0" applyNumberFormat="1" applyFont="1" applyFill="1" applyBorder="1" applyAlignment="1" applyProtection="1">
      <alignment vertical="center" wrapText="1"/>
    </xf>
    <xf numFmtId="0" fontId="82" fillId="0" borderId="6" xfId="114" applyFont="1" applyBorder="1" applyAlignment="1" applyProtection="1">
      <alignment horizontal="center" vertical="center" wrapText="1"/>
      <protection hidden="1"/>
    </xf>
    <xf numFmtId="176" fontId="82" fillId="0" borderId="23" xfId="114" applyNumberFormat="1" applyFont="1" applyBorder="1" applyAlignment="1" applyProtection="1">
      <alignment horizontal="center" vertical="center"/>
      <protection hidden="1"/>
    </xf>
    <xf numFmtId="0" fontId="94" fillId="0" borderId="0" xfId="114" applyFont="1" applyBorder="1" applyAlignment="1" applyProtection="1">
      <alignment vertical="top"/>
      <protection hidden="1"/>
    </xf>
    <xf numFmtId="0" fontId="65" fillId="0" borderId="0" xfId="114" applyFont="1" applyBorder="1" applyAlignment="1" applyProtection="1">
      <alignment vertical="top"/>
      <protection hidden="1"/>
    </xf>
    <xf numFmtId="0" fontId="81" fillId="0" borderId="23" xfId="114" applyFont="1" applyBorder="1" applyAlignment="1" applyProtection="1">
      <alignment horizontal="center" vertical="center"/>
      <protection hidden="1"/>
    </xf>
    <xf numFmtId="0" fontId="95" fillId="0" borderId="0" xfId="114" applyFont="1" applyAlignment="1" applyProtection="1">
      <alignment vertical="top"/>
      <protection hidden="1"/>
    </xf>
    <xf numFmtId="2" fontId="94" fillId="0" borderId="0" xfId="114" applyNumberFormat="1" applyFont="1" applyBorder="1" applyAlignment="1" applyProtection="1">
      <alignment vertical="top"/>
      <protection hidden="1"/>
    </xf>
    <xf numFmtId="2" fontId="65" fillId="0" borderId="0" xfId="114" applyNumberFormat="1" applyFont="1" applyBorder="1" applyAlignment="1" applyProtection="1">
      <alignment vertical="top"/>
      <protection hidden="1"/>
    </xf>
    <xf numFmtId="0" fontId="96" fillId="0" borderId="0" xfId="114" applyFont="1" applyAlignment="1" applyProtection="1">
      <alignment vertical="top"/>
      <protection hidden="1"/>
    </xf>
    <xf numFmtId="174" fontId="70" fillId="0" borderId="0" xfId="114" applyNumberFormat="1" applyFont="1" applyBorder="1" applyAlignment="1" applyProtection="1">
      <alignment vertical="top"/>
      <protection hidden="1"/>
    </xf>
    <xf numFmtId="0" fontId="82" fillId="0" borderId="45" xfId="114" applyFont="1" applyBorder="1" applyAlignment="1" applyProtection="1">
      <alignment vertical="center" wrapText="1"/>
      <protection hidden="1"/>
    </xf>
    <xf numFmtId="0" fontId="82" fillId="0" borderId="46" xfId="114" applyFont="1" applyBorder="1" applyAlignment="1" applyProtection="1">
      <alignment vertical="center" wrapText="1"/>
      <protection hidden="1"/>
    </xf>
    <xf numFmtId="0" fontId="82" fillId="0" borderId="47" xfId="114" applyFont="1" applyBorder="1" applyAlignment="1" applyProtection="1">
      <alignment vertical="center" wrapText="1"/>
      <protection hidden="1"/>
    </xf>
    <xf numFmtId="0" fontId="81" fillId="0" borderId="0" xfId="114" applyFont="1" applyAlignment="1" applyProtection="1">
      <alignment horizontal="left" vertical="center" wrapText="1"/>
      <protection hidden="1"/>
    </xf>
    <xf numFmtId="0" fontId="82" fillId="0" borderId="0" xfId="73" applyFont="1" applyAlignment="1">
      <alignment horizontal="right" vertical="center"/>
    </xf>
    <xf numFmtId="0" fontId="89" fillId="0" borderId="0" xfId="73" applyFont="1" applyBorder="1" applyAlignment="1" applyProtection="1">
      <alignment horizontal="right" vertical="center"/>
      <protection hidden="1"/>
    </xf>
    <xf numFmtId="0" fontId="89" fillId="0" borderId="0" xfId="73" applyNumberFormat="1" applyFont="1" applyFill="1" applyBorder="1" applyAlignment="1" applyProtection="1">
      <alignment horizontal="center" vertical="center"/>
      <protection hidden="1"/>
    </xf>
    <xf numFmtId="0" fontId="89" fillId="0" borderId="0" xfId="73" applyNumberFormat="1" applyFont="1" applyFill="1" applyBorder="1" applyAlignment="1" applyProtection="1">
      <alignment horizontal="justify" vertical="center"/>
      <protection hidden="1"/>
    </xf>
    <xf numFmtId="0" fontId="92" fillId="0" borderId="0" xfId="73" applyFont="1" applyAlignment="1" applyProtection="1">
      <alignment horizontal="right" vertical="center"/>
      <protection hidden="1"/>
    </xf>
    <xf numFmtId="0" fontId="89" fillId="0" borderId="0" xfId="114" applyFont="1" applyAlignment="1" applyProtection="1">
      <alignment vertical="center"/>
      <protection hidden="1"/>
    </xf>
    <xf numFmtId="0" fontId="89" fillId="0" borderId="0" xfId="114" applyFont="1" applyAlignment="1" applyProtection="1">
      <alignment horizontal="right" vertical="center"/>
      <protection hidden="1"/>
    </xf>
    <xf numFmtId="0" fontId="89" fillId="0" borderId="0" xfId="114" applyFont="1" applyBorder="1" applyAlignment="1" applyProtection="1">
      <alignment horizontal="left" vertical="center"/>
      <protection hidden="1"/>
    </xf>
    <xf numFmtId="0" fontId="82" fillId="0" borderId="9" xfId="73" applyNumberFormat="1" applyFont="1" applyFill="1" applyBorder="1" applyAlignment="1" applyProtection="1">
      <alignment horizontal="justify" vertical="center"/>
    </xf>
    <xf numFmtId="0" fontId="82" fillId="0" borderId="9" xfId="73" applyFont="1" applyBorder="1" applyAlignment="1">
      <alignment horizontal="right" vertical="center"/>
    </xf>
    <xf numFmtId="0" fontId="81" fillId="0" borderId="9" xfId="114" applyNumberFormat="1" applyFont="1" applyFill="1" applyBorder="1" applyAlignment="1" applyProtection="1">
      <alignment horizontal="left" vertical="center" wrapText="1"/>
      <protection hidden="1"/>
    </xf>
    <xf numFmtId="0" fontId="78" fillId="0" borderId="9" xfId="0" applyFont="1" applyBorder="1" applyAlignment="1" applyProtection="1">
      <alignment horizontal="left" vertical="center"/>
    </xf>
    <xf numFmtId="0" fontId="72" fillId="0" borderId="9" xfId="0" applyFont="1" applyBorder="1" applyAlignment="1" applyProtection="1">
      <alignment horizontal="left" vertical="center"/>
    </xf>
    <xf numFmtId="0" fontId="56" fillId="0" borderId="9" xfId="111" applyNumberFormat="1" applyFont="1" applyFill="1" applyBorder="1" applyAlignment="1" applyProtection="1">
      <alignment horizontal="center" vertical="center" wrapText="1"/>
    </xf>
    <xf numFmtId="0" fontId="72" fillId="0" borderId="9" xfId="0" applyFont="1" applyBorder="1" applyAlignment="1" applyProtection="1">
      <alignment horizontal="center" vertical="center"/>
    </xf>
    <xf numFmtId="0" fontId="72" fillId="0" borderId="9" xfId="0" applyFont="1" applyBorder="1" applyAlignment="1" applyProtection="1">
      <alignment horizontal="right" vertical="center"/>
    </xf>
    <xf numFmtId="0" fontId="54" fillId="0" borderId="9" xfId="114" applyFont="1" applyBorder="1" applyAlignment="1" applyProtection="1">
      <alignment horizontal="center" vertical="center"/>
      <protection hidden="1"/>
    </xf>
    <xf numFmtId="0" fontId="61" fillId="0" borderId="12" xfId="114" applyFont="1" applyBorder="1" applyAlignment="1" applyProtection="1">
      <alignment horizontal="right" vertical="center"/>
      <protection hidden="1"/>
    </xf>
    <xf numFmtId="0" fontId="61" fillId="0" borderId="0" xfId="114" applyFont="1" applyBorder="1" applyAlignment="1" applyProtection="1">
      <alignment horizontal="right" vertical="center"/>
      <protection hidden="1"/>
    </xf>
    <xf numFmtId="0" fontId="61" fillId="0" borderId="9" xfId="114" applyFont="1" applyBorder="1" applyAlignment="1" applyProtection="1">
      <alignment horizontal="center" vertical="center"/>
      <protection hidden="1"/>
    </xf>
    <xf numFmtId="0" fontId="63" fillId="0" borderId="14" xfId="114" applyFont="1" applyBorder="1" applyAlignment="1" applyProtection="1">
      <alignment horizontal="right" vertical="center"/>
      <protection hidden="1"/>
    </xf>
    <xf numFmtId="0" fontId="63" fillId="0" borderId="5" xfId="114" applyFont="1" applyBorder="1" applyAlignment="1" applyProtection="1">
      <alignment horizontal="right" vertical="center"/>
      <protection hidden="1"/>
    </xf>
    <xf numFmtId="0" fontId="55" fillId="0" borderId="24" xfId="114" applyFont="1" applyFill="1" applyBorder="1" applyAlignment="1" applyProtection="1">
      <alignment horizontal="center" vertical="center"/>
      <protection hidden="1"/>
    </xf>
    <xf numFmtId="0" fontId="55" fillId="0" borderId="3" xfId="114" applyFont="1" applyFill="1" applyBorder="1" applyAlignment="1" applyProtection="1">
      <alignment horizontal="center" vertical="center"/>
      <protection hidden="1"/>
    </xf>
    <xf numFmtId="0" fontId="55" fillId="0" borderId="25" xfId="114" applyFont="1" applyFill="1" applyBorder="1" applyAlignment="1" applyProtection="1">
      <alignment horizontal="center" vertical="center"/>
      <protection hidden="1"/>
    </xf>
    <xf numFmtId="0" fontId="57" fillId="0" borderId="17" xfId="114" applyFont="1" applyBorder="1" applyAlignment="1" applyProtection="1">
      <alignment horizontal="center" vertical="center" textRotation="180"/>
      <protection hidden="1"/>
    </xf>
    <xf numFmtId="0" fontId="57" fillId="0" borderId="19" xfId="114" applyFont="1" applyBorder="1" applyAlignment="1" applyProtection="1">
      <alignment horizontal="center" vertical="center" textRotation="180"/>
      <protection hidden="1"/>
    </xf>
    <xf numFmtId="0" fontId="57" fillId="0" borderId="18" xfId="114" applyFont="1" applyBorder="1" applyAlignment="1" applyProtection="1">
      <alignment horizontal="center" vertical="center" textRotation="180"/>
      <protection hidden="1"/>
    </xf>
    <xf numFmtId="0" fontId="58" fillId="0" borderId="30" xfId="114" applyFont="1" applyBorder="1" applyAlignment="1" applyProtection="1">
      <alignment horizontal="center" vertical="center" wrapText="1"/>
      <protection hidden="1"/>
    </xf>
    <xf numFmtId="0" fontId="58" fillId="0" borderId="59" xfId="114" applyFont="1" applyBorder="1" applyAlignment="1" applyProtection="1">
      <alignment horizontal="center" vertical="center" wrapText="1"/>
      <protection hidden="1"/>
    </xf>
    <xf numFmtId="0" fontId="58" fillId="0" borderId="31" xfId="114" applyFont="1" applyBorder="1" applyAlignment="1" applyProtection="1">
      <alignment horizontal="center" vertical="center" wrapText="1"/>
      <protection hidden="1"/>
    </xf>
    <xf numFmtId="0" fontId="57" fillId="0" borderId="17" xfId="114" applyFont="1" applyBorder="1" applyAlignment="1" applyProtection="1">
      <alignment horizontal="center" vertical="center" textRotation="90"/>
      <protection hidden="1"/>
    </xf>
    <xf numFmtId="0" fontId="57" fillId="0" borderId="19" xfId="114" applyFont="1" applyBorder="1" applyAlignment="1" applyProtection="1">
      <alignment horizontal="center" vertical="center" textRotation="90"/>
      <protection hidden="1"/>
    </xf>
    <xf numFmtId="0" fontId="57" fillId="0" borderId="18" xfId="114" applyFont="1" applyBorder="1" applyAlignment="1" applyProtection="1">
      <alignment horizontal="center" vertical="center" textRotation="90"/>
      <protection hidden="1"/>
    </xf>
    <xf numFmtId="0" fontId="59" fillId="0" borderId="11" xfId="114" applyFont="1" applyBorder="1" applyAlignment="1" applyProtection="1">
      <alignment horizontal="center" vertical="center"/>
      <protection hidden="1"/>
    </xf>
    <xf numFmtId="0" fontId="59" fillId="0" borderId="22" xfId="114" applyFont="1" applyBorder="1" applyAlignment="1" applyProtection="1">
      <alignment horizontal="center" vertical="center"/>
      <protection hidden="1"/>
    </xf>
    <xf numFmtId="0" fontId="59" fillId="0" borderId="20" xfId="114" applyFont="1" applyBorder="1" applyAlignment="1" applyProtection="1">
      <alignment horizontal="center" vertical="center"/>
      <protection hidden="1"/>
    </xf>
    <xf numFmtId="0" fontId="60" fillId="0" borderId="22" xfId="114" applyFont="1" applyBorder="1" applyAlignment="1" applyProtection="1">
      <alignment horizontal="justify" vertical="center"/>
      <protection hidden="1"/>
    </xf>
    <xf numFmtId="0" fontId="60" fillId="0" borderId="20" xfId="114" applyFont="1" applyBorder="1" applyAlignment="1" applyProtection="1">
      <alignment horizontal="justify" vertical="center"/>
      <protection hidden="1"/>
    </xf>
    <xf numFmtId="0" fontId="54" fillId="0" borderId="12" xfId="114" applyFont="1" applyBorder="1"/>
    <xf numFmtId="0" fontId="54" fillId="0" borderId="0" xfId="114" applyFont="1" applyBorder="1"/>
    <xf numFmtId="0" fontId="54" fillId="0" borderId="13" xfId="114" applyFont="1" applyBorder="1"/>
    <xf numFmtId="0" fontId="61" fillId="0" borderId="60" xfId="114" applyFont="1" applyBorder="1" applyAlignment="1" applyProtection="1">
      <alignment horizontal="right" vertical="center"/>
      <protection hidden="1"/>
    </xf>
    <xf numFmtId="0" fontId="61" fillId="0" borderId="16" xfId="114" applyFont="1" applyBorder="1" applyAlignment="1" applyProtection="1">
      <alignment horizontal="right" vertical="center"/>
      <protection hidden="1"/>
    </xf>
    <xf numFmtId="0" fontId="63" fillId="0" borderId="12" xfId="114" applyFont="1" applyBorder="1" applyAlignment="1" applyProtection="1">
      <alignment horizontal="right" vertical="center"/>
      <protection hidden="1"/>
    </xf>
    <xf numFmtId="0" fontId="63" fillId="0" borderId="0" xfId="114" applyFont="1" applyBorder="1" applyAlignment="1" applyProtection="1">
      <alignment horizontal="right" vertical="center"/>
      <protection hidden="1"/>
    </xf>
    <xf numFmtId="0" fontId="28" fillId="0" borderId="61" xfId="73" applyFont="1" applyBorder="1" applyAlignment="1" applyProtection="1">
      <alignment horizontal="center" vertical="top"/>
      <protection hidden="1"/>
    </xf>
    <xf numFmtId="0" fontId="22" fillId="0" borderId="22" xfId="73" applyFont="1" applyBorder="1" applyAlignment="1" applyProtection="1">
      <alignment horizontal="center" vertical="center"/>
      <protection hidden="1"/>
    </xf>
    <xf numFmtId="0" fontId="22" fillId="0" borderId="0" xfId="73" applyFont="1" applyAlignment="1" applyProtection="1">
      <alignment horizontal="left" vertical="top"/>
      <protection hidden="1"/>
    </xf>
    <xf numFmtId="0" fontId="28" fillId="0" borderId="0" xfId="73" applyFont="1" applyBorder="1" applyAlignment="1" applyProtection="1">
      <alignment horizontal="center" vertical="top"/>
      <protection hidden="1"/>
    </xf>
    <xf numFmtId="0" fontId="24" fillId="6" borderId="0" xfId="73" applyFont="1" applyFill="1" applyAlignment="1" applyProtection="1">
      <alignment horizontal="center" vertical="top" wrapText="1"/>
      <protection hidden="1"/>
    </xf>
    <xf numFmtId="0" fontId="68" fillId="3" borderId="30" xfId="109" applyFont="1" applyFill="1" applyBorder="1" applyAlignment="1" applyProtection="1">
      <alignment horizontal="left" vertical="center"/>
      <protection locked="0"/>
    </xf>
    <xf numFmtId="0" fontId="56" fillId="3" borderId="59" xfId="109" applyFont="1" applyFill="1" applyBorder="1" applyAlignment="1" applyProtection="1">
      <alignment horizontal="left" vertical="center"/>
      <protection locked="0"/>
    </xf>
    <xf numFmtId="0" fontId="56" fillId="3" borderId="31" xfId="109" applyFont="1" applyFill="1" applyBorder="1" applyAlignment="1" applyProtection="1">
      <alignment horizontal="left" vertical="center"/>
      <protection locked="0"/>
    </xf>
    <xf numFmtId="0" fontId="60" fillId="0" borderId="5" xfId="109" applyFont="1" applyBorder="1" applyAlignment="1" applyProtection="1">
      <alignment horizontal="center" vertical="center" wrapText="1"/>
      <protection hidden="1"/>
    </xf>
    <xf numFmtId="0" fontId="55" fillId="0" borderId="0" xfId="109" applyFont="1" applyBorder="1" applyAlignment="1" applyProtection="1">
      <alignment horizontal="center" vertical="center"/>
      <protection hidden="1"/>
    </xf>
    <xf numFmtId="0" fontId="65" fillId="6" borderId="0" xfId="109" applyFont="1" applyFill="1" applyBorder="1" applyAlignment="1" applyProtection="1">
      <alignment horizontal="center" vertical="center"/>
      <protection hidden="1"/>
    </xf>
    <xf numFmtId="0" fontId="56" fillId="3" borderId="9" xfId="109" applyFont="1" applyFill="1" applyBorder="1" applyAlignment="1" applyProtection="1">
      <alignment horizontal="center" vertical="center"/>
      <protection hidden="1"/>
    </xf>
    <xf numFmtId="0" fontId="56" fillId="3" borderId="24" xfId="109" applyFont="1" applyFill="1" applyBorder="1" applyAlignment="1" applyProtection="1">
      <alignment horizontal="center" vertical="center" wrapText="1"/>
      <protection hidden="1"/>
    </xf>
    <xf numFmtId="0" fontId="56" fillId="3" borderId="3" xfId="109" applyFont="1" applyFill="1" applyBorder="1" applyAlignment="1" applyProtection="1">
      <alignment horizontal="center" vertical="center" wrapText="1"/>
      <protection hidden="1"/>
    </xf>
    <xf numFmtId="0" fontId="56" fillId="3" borderId="25" xfId="109" applyFont="1" applyFill="1" applyBorder="1" applyAlignment="1" applyProtection="1">
      <alignment horizontal="center" vertical="center" wrapText="1"/>
      <protection hidden="1"/>
    </xf>
    <xf numFmtId="0" fontId="56" fillId="0" borderId="9" xfId="109" applyFont="1" applyBorder="1" applyAlignment="1" applyProtection="1">
      <alignment horizontal="left" vertical="center" wrapText="1"/>
      <protection hidden="1"/>
    </xf>
    <xf numFmtId="0" fontId="68" fillId="3" borderId="24" xfId="109" applyFont="1" applyFill="1" applyBorder="1" applyAlignment="1" applyProtection="1">
      <alignment horizontal="left" vertical="center"/>
      <protection locked="0"/>
    </xf>
    <xf numFmtId="0" fontId="68" fillId="3" borderId="3" xfId="109" applyFont="1" applyFill="1" applyBorder="1" applyAlignment="1" applyProtection="1">
      <alignment horizontal="left" vertical="center"/>
      <protection locked="0"/>
    </xf>
    <xf numFmtId="0" fontId="68" fillId="3" borderId="25" xfId="109" applyFont="1" applyFill="1" applyBorder="1" applyAlignment="1" applyProtection="1">
      <alignment horizontal="left" vertical="center"/>
      <protection locked="0"/>
    </xf>
    <xf numFmtId="0" fontId="67" fillId="3" borderId="30" xfId="109" applyFont="1" applyFill="1" applyBorder="1" applyAlignment="1" applyProtection="1">
      <alignment horizontal="left" vertical="center"/>
      <protection locked="0"/>
    </xf>
    <xf numFmtId="0" fontId="67" fillId="3" borderId="59" xfId="109" applyFont="1" applyFill="1" applyBorder="1" applyAlignment="1" applyProtection="1">
      <alignment horizontal="left" vertical="center"/>
      <protection locked="0"/>
    </xf>
    <xf numFmtId="0" fontId="67" fillId="3" borderId="31" xfId="109" applyFont="1" applyFill="1" applyBorder="1" applyAlignment="1" applyProtection="1">
      <alignment horizontal="left" vertical="center"/>
      <protection locked="0"/>
    </xf>
    <xf numFmtId="0" fontId="68" fillId="3" borderId="59" xfId="109" applyFont="1" applyFill="1" applyBorder="1" applyAlignment="1" applyProtection="1">
      <alignment horizontal="left" vertical="center"/>
      <protection locked="0"/>
    </xf>
    <xf numFmtId="0" fontId="68" fillId="3" borderId="31" xfId="109" applyFont="1" applyFill="1" applyBorder="1" applyAlignment="1" applyProtection="1">
      <alignment horizontal="left" vertical="center"/>
      <protection locked="0"/>
    </xf>
    <xf numFmtId="0" fontId="71" fillId="0" borderId="0" xfId="0" applyNumberFormat="1" applyFont="1" applyFill="1" applyBorder="1" applyAlignment="1" applyProtection="1">
      <alignment horizontal="center" vertical="center" wrapText="1"/>
    </xf>
    <xf numFmtId="0" fontId="65" fillId="6" borderId="0" xfId="0" applyFont="1" applyFill="1" applyBorder="1" applyAlignment="1" applyProtection="1">
      <alignment horizontal="center" vertical="center"/>
    </xf>
    <xf numFmtId="0" fontId="59" fillId="0" borderId="0" xfId="0" applyNumberFormat="1" applyFont="1" applyFill="1" applyBorder="1" applyAlignment="1" applyProtection="1">
      <alignment horizontal="left" vertical="center"/>
    </xf>
    <xf numFmtId="0" fontId="59" fillId="0"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right" vertical="center"/>
    </xf>
    <xf numFmtId="0" fontId="56" fillId="0" borderId="0" xfId="115" applyFont="1" applyFill="1" applyBorder="1" applyAlignment="1" applyProtection="1">
      <alignment horizontal="left" vertical="center"/>
    </xf>
    <xf numFmtId="0" fontId="55" fillId="0" borderId="0" xfId="115" applyFont="1" applyFill="1" applyBorder="1" applyAlignment="1" applyProtection="1">
      <alignment horizontal="left" vertical="center"/>
    </xf>
    <xf numFmtId="0" fontId="55" fillId="0" borderId="0" xfId="115" applyFont="1" applyBorder="1" applyAlignment="1" applyProtection="1">
      <alignment horizontal="left" vertical="center"/>
    </xf>
    <xf numFmtId="0" fontId="55" fillId="0" borderId="0" xfId="0" applyNumberFormat="1" applyFont="1" applyFill="1" applyBorder="1" applyAlignment="1" applyProtection="1">
      <alignment horizontal="left" vertical="center" wrapText="1"/>
    </xf>
    <xf numFmtId="0" fontId="68" fillId="0" borderId="0" xfId="0" applyFont="1" applyBorder="1" applyAlignment="1" applyProtection="1">
      <alignment horizontal="left" vertical="center"/>
    </xf>
    <xf numFmtId="0" fontId="72" fillId="12" borderId="9" xfId="0" applyFont="1" applyFill="1" applyBorder="1" applyAlignment="1" applyProtection="1">
      <alignment horizontal="center" vertical="center"/>
    </xf>
    <xf numFmtId="0" fontId="68" fillId="9" borderId="9" xfId="109" applyFont="1" applyFill="1" applyBorder="1" applyAlignment="1" applyProtection="1">
      <alignment horizontal="left" vertical="center" wrapText="1"/>
    </xf>
    <xf numFmtId="0" fontId="55" fillId="0" borderId="0" xfId="0" applyNumberFormat="1" applyFont="1" applyFill="1" applyBorder="1" applyAlignment="1" applyProtection="1">
      <alignment horizontal="left" vertical="top" wrapText="1"/>
    </xf>
    <xf numFmtId="0" fontId="68" fillId="0" borderId="9" xfId="0" applyFont="1" applyBorder="1" applyAlignment="1" applyProtection="1">
      <alignment horizontal="left" vertical="center"/>
    </xf>
    <xf numFmtId="1" fontId="68" fillId="9" borderId="9" xfId="109" applyNumberFormat="1" applyFont="1" applyFill="1" applyBorder="1" applyAlignment="1" applyProtection="1">
      <alignment horizontal="left" vertical="center" wrapText="1"/>
    </xf>
    <xf numFmtId="0" fontId="55" fillId="0" borderId="0" xfId="115" applyFont="1" applyFill="1" applyAlignment="1" applyProtection="1">
      <alignment vertical="center" wrapText="1"/>
      <protection hidden="1"/>
    </xf>
    <xf numFmtId="0" fontId="72" fillId="0" borderId="9" xfId="0" applyFont="1" applyBorder="1" applyAlignment="1" applyProtection="1">
      <alignment horizontal="right" vertical="center"/>
    </xf>
    <xf numFmtId="0" fontId="72" fillId="10" borderId="18" xfId="0" applyFont="1" applyFill="1" applyBorder="1" applyAlignment="1">
      <alignment horizontal="left" vertical="center" wrapText="1"/>
    </xf>
    <xf numFmtId="0" fontId="72" fillId="14" borderId="24" xfId="0" applyFont="1" applyFill="1" applyBorder="1" applyAlignment="1">
      <alignment horizontal="left" vertical="top"/>
    </xf>
    <xf numFmtId="0" fontId="72" fillId="14" borderId="3" xfId="0" applyFont="1" applyFill="1" applyBorder="1" applyAlignment="1">
      <alignment horizontal="left" vertical="top"/>
    </xf>
    <xf numFmtId="0" fontId="72" fillId="14" borderId="25" xfId="0" applyFont="1" applyFill="1" applyBorder="1" applyAlignment="1">
      <alignment horizontal="left" vertical="top"/>
    </xf>
    <xf numFmtId="0" fontId="64" fillId="0" borderId="0" xfId="0" applyFont="1" applyBorder="1" applyAlignment="1" applyProtection="1">
      <alignment horizontal="center" vertical="center" wrapText="1"/>
    </xf>
    <xf numFmtId="0" fontId="65" fillId="6" borderId="0" xfId="0" applyFont="1" applyFill="1" applyAlignment="1" applyProtection="1">
      <alignment horizontal="center" vertical="center" wrapText="1"/>
    </xf>
    <xf numFmtId="0" fontId="56" fillId="0" borderId="0" xfId="0" applyNumberFormat="1" applyFont="1" applyFill="1" applyBorder="1" applyAlignment="1" applyProtection="1">
      <alignment horizontal="left" vertical="center" wrapText="1"/>
    </xf>
    <xf numFmtId="0" fontId="73" fillId="0" borderId="51" xfId="0" applyNumberFormat="1" applyFont="1" applyFill="1" applyBorder="1" applyAlignment="1" applyProtection="1">
      <alignment horizontal="right" vertical="center"/>
    </xf>
    <xf numFmtId="0" fontId="55" fillId="0" borderId="0" xfId="115" applyFont="1" applyAlignment="1" applyProtection="1">
      <alignment horizontal="left" vertical="center"/>
    </xf>
    <xf numFmtId="0" fontId="56" fillId="0" borderId="0" xfId="115" applyFont="1" applyFill="1" applyAlignment="1" applyProtection="1">
      <alignment horizontal="left" vertical="center"/>
    </xf>
    <xf numFmtId="0" fontId="55" fillId="0" borderId="0" xfId="115" applyFont="1" applyFill="1" applyAlignment="1" applyProtection="1">
      <alignment horizontal="left" vertical="center"/>
    </xf>
    <xf numFmtId="2" fontId="71" fillId="10" borderId="24" xfId="0" applyNumberFormat="1" applyFont="1" applyFill="1" applyBorder="1" applyAlignment="1" applyProtection="1">
      <alignment horizontal="right" vertical="center" wrapText="1"/>
    </xf>
    <xf numFmtId="2" fontId="71" fillId="10" borderId="3" xfId="0" applyNumberFormat="1" applyFont="1" applyFill="1" applyBorder="1" applyAlignment="1" applyProtection="1">
      <alignment horizontal="right" vertical="center" wrapText="1"/>
    </xf>
    <xf numFmtId="2" fontId="71" fillId="10" borderId="25" xfId="0" applyNumberFormat="1" applyFont="1" applyFill="1" applyBorder="1" applyAlignment="1" applyProtection="1">
      <alignment horizontal="right" vertical="center" wrapText="1"/>
    </xf>
    <xf numFmtId="0" fontId="72" fillId="14" borderId="24" xfId="0" applyFont="1" applyFill="1" applyBorder="1" applyAlignment="1">
      <alignment horizontal="left" vertical="center" wrapText="1"/>
    </xf>
    <xf numFmtId="0" fontId="72" fillId="14" borderId="3" xfId="0" applyFont="1" applyFill="1" applyBorder="1" applyAlignment="1">
      <alignment horizontal="left" vertical="center" wrapText="1"/>
    </xf>
    <xf numFmtId="0" fontId="72" fillId="14" borderId="25" xfId="0" applyFont="1" applyFill="1" applyBorder="1" applyAlignment="1">
      <alignment horizontal="left" vertical="center" wrapText="1"/>
    </xf>
    <xf numFmtId="165" fontId="55" fillId="0" borderId="0" xfId="0" applyNumberFormat="1" applyFont="1" applyFill="1" applyBorder="1" applyAlignment="1" applyProtection="1">
      <alignment horizontal="left" vertical="center"/>
    </xf>
    <xf numFmtId="0" fontId="78" fillId="0" borderId="9" xfId="0" applyFont="1" applyBorder="1" applyAlignment="1" applyProtection="1">
      <alignment horizontal="left" vertical="center"/>
    </xf>
    <xf numFmtId="0" fontId="80" fillId="9" borderId="9" xfId="109" applyFont="1" applyFill="1" applyBorder="1" applyAlignment="1" applyProtection="1">
      <alignment horizontal="left" vertical="center" wrapText="1"/>
    </xf>
    <xf numFmtId="1" fontId="80" fillId="9" borderId="9" xfId="109" applyNumberFormat="1" applyFont="1" applyFill="1" applyBorder="1" applyAlignment="1" applyProtection="1">
      <alignment horizontal="left" vertical="center" wrapText="1"/>
    </xf>
    <xf numFmtId="0" fontId="80" fillId="9" borderId="9" xfId="109" applyFont="1" applyFill="1" applyBorder="1" applyAlignment="1" applyProtection="1">
      <alignment horizontal="left" vertical="center"/>
    </xf>
    <xf numFmtId="0" fontId="65" fillId="6" borderId="0" xfId="0" applyFont="1" applyFill="1" applyAlignment="1" applyProtection="1">
      <alignment horizontal="center" vertical="center"/>
    </xf>
    <xf numFmtId="165" fontId="55" fillId="0" borderId="0" xfId="115" applyNumberFormat="1" applyFont="1" applyFill="1" applyAlignment="1" applyProtection="1">
      <alignment horizontal="left" vertical="center"/>
      <protection hidden="1"/>
    </xf>
    <xf numFmtId="165" fontId="1" fillId="0" borderId="0" xfId="115" applyNumberFormat="1" applyFont="1" applyFill="1" applyAlignment="1" applyProtection="1">
      <alignment horizontal="left" vertical="center"/>
      <protection hidden="1"/>
    </xf>
    <xf numFmtId="0" fontId="47" fillId="0" borderId="0" xfId="0" applyFont="1" applyAlignment="1" applyProtection="1">
      <alignment horizontal="left" vertical="center"/>
      <protection locked="0"/>
    </xf>
    <xf numFmtId="0" fontId="47" fillId="0" borderId="24" xfId="109" applyFont="1" applyFill="1" applyBorder="1" applyAlignment="1" applyProtection="1">
      <alignment horizontal="left" vertical="center" wrapText="1"/>
      <protection hidden="1"/>
    </xf>
    <xf numFmtId="0" fontId="47" fillId="0" borderId="25" xfId="109" applyFont="1" applyFill="1" applyBorder="1" applyAlignment="1" applyProtection="1">
      <alignment horizontal="left" vertical="center" wrapText="1"/>
      <protection hidden="1"/>
    </xf>
    <xf numFmtId="1" fontId="47" fillId="0" borderId="24" xfId="109" applyNumberFormat="1" applyFont="1" applyFill="1" applyBorder="1" applyAlignment="1" applyProtection="1">
      <alignment horizontal="left" vertical="center" wrapText="1"/>
      <protection hidden="1"/>
    </xf>
    <xf numFmtId="0" fontId="47" fillId="0" borderId="16" xfId="0" applyFont="1" applyBorder="1" applyAlignment="1">
      <alignment horizontal="left" vertical="top" wrapText="1"/>
    </xf>
    <xf numFmtId="0" fontId="47" fillId="0" borderId="0" xfId="0" applyFont="1" applyAlignment="1">
      <alignment horizontal="left" vertical="top" wrapText="1"/>
    </xf>
    <xf numFmtId="0" fontId="47" fillId="9" borderId="0" xfId="109" applyFont="1" applyFill="1" applyBorder="1" applyAlignment="1" applyProtection="1">
      <alignment horizontal="left" vertical="center"/>
    </xf>
    <xf numFmtId="0" fontId="50" fillId="0" borderId="24" xfId="0" applyFont="1" applyBorder="1" applyAlignment="1">
      <alignment horizontal="center" vertical="center"/>
    </xf>
    <xf numFmtId="0" fontId="50" fillId="0" borderId="3" xfId="0" applyFont="1" applyBorder="1" applyAlignment="1">
      <alignment horizontal="center" vertical="center"/>
    </xf>
    <xf numFmtId="0" fontId="50" fillId="0" borderId="25" xfId="0" applyFont="1" applyBorder="1" applyAlignment="1">
      <alignment horizontal="center" vertical="center"/>
    </xf>
    <xf numFmtId="0" fontId="28" fillId="0" borderId="0" xfId="0" applyNumberFormat="1" applyFont="1" applyFill="1" applyBorder="1" applyAlignment="1" applyProtection="1">
      <alignment horizontal="center" vertical="center" wrapText="1"/>
      <protection hidden="1"/>
    </xf>
    <xf numFmtId="0" fontId="21" fillId="0" borderId="0" xfId="0" applyNumberFormat="1" applyFont="1" applyFill="1" applyBorder="1" applyAlignment="1" applyProtection="1">
      <alignment horizontal="left" vertical="center"/>
    </xf>
    <xf numFmtId="0" fontId="1" fillId="0" borderId="0" xfId="115" applyFont="1" applyAlignment="1" applyProtection="1">
      <alignment horizontal="left" vertical="center"/>
    </xf>
    <xf numFmtId="0" fontId="21" fillId="0" borderId="0" xfId="0" applyNumberFormat="1" applyFont="1" applyFill="1" applyBorder="1" applyAlignment="1" applyProtection="1">
      <alignment horizontal="left" vertical="center" wrapText="1"/>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3" fillId="6" borderId="0" xfId="0" applyFont="1" applyFill="1" applyAlignment="1" applyProtection="1">
      <alignment horizontal="center" vertical="center"/>
      <protection hidden="1"/>
    </xf>
    <xf numFmtId="0" fontId="65" fillId="0" borderId="0" xfId="114" applyFont="1" applyBorder="1" applyAlignment="1" applyProtection="1">
      <alignment horizontal="center" vertical="top"/>
      <protection hidden="1"/>
    </xf>
    <xf numFmtId="0" fontId="82" fillId="4" borderId="9" xfId="114" applyFont="1" applyFill="1" applyBorder="1" applyAlignment="1" applyProtection="1">
      <alignment horizontal="left" vertical="center" wrapText="1"/>
      <protection hidden="1"/>
    </xf>
    <xf numFmtId="164" fontId="82" fillId="4" borderId="9" xfId="8" applyFont="1" applyFill="1" applyBorder="1" applyAlignment="1" applyProtection="1">
      <alignment horizontal="right" vertical="center" wrapText="1"/>
      <protection hidden="1"/>
    </xf>
    <xf numFmtId="164" fontId="82" fillId="4" borderId="26" xfId="8" applyFont="1" applyFill="1" applyBorder="1" applyAlignment="1" applyProtection="1">
      <alignment horizontal="right" vertical="center" wrapText="1"/>
      <protection hidden="1"/>
    </xf>
    <xf numFmtId="0" fontId="81" fillId="0" borderId="9" xfId="114" applyFont="1" applyBorder="1" applyAlignment="1" applyProtection="1">
      <alignment horizontal="justify" vertical="center" wrapText="1"/>
      <protection hidden="1"/>
    </xf>
    <xf numFmtId="9" fontId="82" fillId="9" borderId="9" xfId="114" applyNumberFormat="1" applyFont="1" applyFill="1" applyBorder="1" applyAlignment="1" applyProtection="1">
      <alignment horizontal="center" vertical="center" wrapText="1"/>
    </xf>
    <xf numFmtId="9" fontId="82" fillId="9" borderId="26" xfId="114" applyNumberFormat="1" applyFont="1" applyFill="1" applyBorder="1" applyAlignment="1" applyProtection="1">
      <alignment horizontal="center" vertical="center" wrapText="1"/>
    </xf>
    <xf numFmtId="0" fontId="94" fillId="0" borderId="0" xfId="114" applyFont="1" applyBorder="1" applyAlignment="1" applyProtection="1">
      <alignment horizontal="center" vertical="top"/>
      <protection hidden="1"/>
    </xf>
    <xf numFmtId="0" fontId="79" fillId="0" borderId="0" xfId="114" applyFont="1" applyBorder="1" applyAlignment="1" applyProtection="1">
      <alignment horizontal="center" vertical="center" wrapText="1"/>
      <protection hidden="1"/>
    </xf>
    <xf numFmtId="0" fontId="92" fillId="6" borderId="0" xfId="114" applyFont="1" applyFill="1" applyAlignment="1" applyProtection="1">
      <alignment horizontal="center" vertical="center"/>
      <protection hidden="1"/>
    </xf>
    <xf numFmtId="0" fontId="82" fillId="0" borderId="7" xfId="114" applyFont="1" applyBorder="1" applyAlignment="1" applyProtection="1">
      <alignment horizontal="left" vertical="center" wrapText="1"/>
      <protection hidden="1"/>
    </xf>
    <xf numFmtId="0" fontId="82" fillId="0" borderId="7" xfId="114" applyFont="1" applyBorder="1" applyAlignment="1" applyProtection="1">
      <alignment horizontal="center" vertical="center" wrapText="1"/>
      <protection hidden="1"/>
    </xf>
    <xf numFmtId="0" fontId="82" fillId="0" borderId="8" xfId="114" applyFont="1" applyBorder="1" applyAlignment="1" applyProtection="1">
      <alignment horizontal="center" vertical="center" wrapText="1"/>
      <protection hidden="1"/>
    </xf>
    <xf numFmtId="0" fontId="81" fillId="9" borderId="24" xfId="114" applyNumberFormat="1" applyFont="1" applyFill="1" applyBorder="1" applyAlignment="1" applyProtection="1">
      <alignment horizontal="left" vertical="center" wrapText="1"/>
    </xf>
    <xf numFmtId="0" fontId="81" fillId="9" borderId="25" xfId="114" applyNumberFormat="1" applyFont="1" applyFill="1" applyBorder="1" applyAlignment="1" applyProtection="1">
      <alignment horizontal="left" vertical="center" wrapText="1"/>
    </xf>
    <xf numFmtId="164" fontId="55" fillId="0" borderId="62" xfId="8" applyFont="1" applyBorder="1" applyAlignment="1" applyProtection="1">
      <alignment horizontal="right" vertical="center" wrapText="1"/>
      <protection hidden="1"/>
    </xf>
    <xf numFmtId="164" fontId="55" fillId="0" borderId="63" xfId="8" applyFont="1" applyBorder="1" applyAlignment="1" applyProtection="1">
      <alignment horizontal="right" vertical="center" wrapText="1"/>
      <protection hidden="1"/>
    </xf>
    <xf numFmtId="0" fontId="82" fillId="9" borderId="9" xfId="114" applyFont="1" applyFill="1" applyBorder="1" applyAlignment="1" applyProtection="1">
      <alignment horizontal="center" vertical="center" wrapText="1"/>
    </xf>
    <xf numFmtId="0" fontId="82" fillId="9" borderId="26" xfId="114" applyFont="1" applyFill="1" applyBorder="1" applyAlignment="1" applyProtection="1">
      <alignment horizontal="center" vertical="center" wrapText="1"/>
    </xf>
    <xf numFmtId="0" fontId="46" fillId="0" borderId="0" xfId="114" applyFont="1" applyBorder="1" applyAlignment="1" applyProtection="1">
      <alignment horizontal="center" vertical="top"/>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8"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82" fillId="0" borderId="67" xfId="114" applyFont="1" applyBorder="1" applyAlignment="1" applyProtection="1">
      <alignment horizontal="center" vertical="center" wrapText="1"/>
      <protection hidden="1"/>
    </xf>
    <xf numFmtId="0" fontId="82" fillId="0" borderId="10" xfId="114" applyFont="1" applyBorder="1" applyAlignment="1" applyProtection="1">
      <alignment horizontal="center" vertical="center" wrapText="1"/>
      <protection hidden="1"/>
    </xf>
    <xf numFmtId="0" fontId="82" fillId="4" borderId="65" xfId="114" applyFont="1" applyFill="1" applyBorder="1" applyAlignment="1" applyProtection="1">
      <alignment horizontal="left" vertical="center" wrapText="1"/>
      <protection hidden="1"/>
    </xf>
    <xf numFmtId="0" fontId="81" fillId="0" borderId="66" xfId="114" applyFont="1" applyBorder="1" applyAlignment="1" applyProtection="1">
      <alignment horizontal="justify" vertical="center" wrapText="1"/>
      <protection hidden="1"/>
    </xf>
    <xf numFmtId="0" fontId="81" fillId="0" borderId="21" xfId="114" applyFont="1" applyBorder="1" applyAlignment="1" applyProtection="1">
      <alignment horizontal="justify" vertical="center" wrapText="1"/>
      <protection hidden="1"/>
    </xf>
    <xf numFmtId="0" fontId="93" fillId="0" borderId="40" xfId="114" applyFont="1" applyBorder="1" applyAlignment="1" applyProtection="1">
      <alignment horizontal="center" vertical="center"/>
      <protection hidden="1"/>
    </xf>
    <xf numFmtId="0" fontId="93" fillId="0" borderId="64" xfId="114" applyFont="1" applyBorder="1" applyAlignment="1" applyProtection="1">
      <alignment horizontal="center" vertical="center"/>
      <protection hidden="1"/>
    </xf>
    <xf numFmtId="0" fontId="79" fillId="0" borderId="9" xfId="114" applyFont="1" applyFill="1" applyBorder="1" applyAlignment="1" applyProtection="1">
      <alignment horizontal="left" vertical="center" wrapText="1"/>
      <protection hidden="1"/>
    </xf>
    <xf numFmtId="0" fontId="7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28" fillId="0" borderId="9" xfId="115" applyFont="1" applyBorder="1" applyAlignment="1" applyProtection="1">
      <alignment horizontal="center" vertical="center"/>
      <protection locked="0"/>
    </xf>
    <xf numFmtId="10" fontId="48" fillId="0" borderId="24" xfId="109" applyNumberFormat="1" applyFont="1" applyFill="1" applyBorder="1" applyAlignment="1" applyProtection="1">
      <alignment horizontal="left" vertical="center" wrapText="1"/>
      <protection hidden="1"/>
    </xf>
    <xf numFmtId="0" fontId="48" fillId="0" borderId="25" xfId="109" applyFont="1" applyFill="1" applyBorder="1" applyAlignment="1" applyProtection="1">
      <alignment horizontal="left" vertical="center" wrapText="1"/>
      <protection hidden="1"/>
    </xf>
    <xf numFmtId="0" fontId="29"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48"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38"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48" fillId="9" borderId="9" xfId="109" applyNumberFormat="1" applyFont="1" applyFill="1" applyBorder="1" applyAlignment="1" applyProtection="1">
      <alignment horizontal="left" vertical="center"/>
      <protection locked="0"/>
    </xf>
    <xf numFmtId="49" fontId="48" fillId="0" borderId="24" xfId="109" applyNumberFormat="1" applyFont="1" applyFill="1" applyBorder="1" applyAlignment="1" applyProtection="1">
      <alignment horizontal="left" vertical="center" wrapText="1"/>
      <protection hidden="1"/>
    </xf>
    <xf numFmtId="0" fontId="80" fillId="0" borderId="16" xfId="113" applyFont="1" applyBorder="1" applyAlignment="1" applyProtection="1">
      <alignment horizontal="justify" vertical="center"/>
      <protection hidden="1"/>
    </xf>
    <xf numFmtId="0" fontId="81" fillId="0" borderId="16" xfId="113" applyFont="1" applyBorder="1" applyAlignment="1" applyProtection="1">
      <alignment horizontal="justify" vertical="center"/>
      <protection hidden="1"/>
    </xf>
    <xf numFmtId="0" fontId="82" fillId="0" borderId="30" xfId="113" applyFont="1" applyBorder="1" applyAlignment="1" applyProtection="1">
      <alignment horizontal="justify" vertical="center"/>
      <protection hidden="1"/>
    </xf>
    <xf numFmtId="0" fontId="81" fillId="0" borderId="59" xfId="113" applyFont="1" applyBorder="1" applyAlignment="1" applyProtection="1">
      <alignment horizontal="justify" vertical="center"/>
      <protection hidden="1"/>
    </xf>
    <xf numFmtId="0" fontId="81" fillId="0" borderId="31" xfId="113" applyFont="1" applyBorder="1" applyAlignment="1" applyProtection="1">
      <alignment horizontal="justify" vertical="center"/>
      <protection hidden="1"/>
    </xf>
    <xf numFmtId="0" fontId="90" fillId="0" borderId="0" xfId="113" applyFont="1" applyAlignment="1" applyProtection="1">
      <alignment horizontal="left" vertical="center" wrapText="1"/>
      <protection hidden="1"/>
    </xf>
    <xf numFmtId="0" fontId="81" fillId="0" borderId="11" xfId="113" applyNumberFormat="1" applyFont="1" applyFill="1" applyBorder="1" applyAlignment="1" applyProtection="1">
      <alignment horizontal="left" vertical="top" wrapText="1"/>
      <protection hidden="1"/>
    </xf>
    <xf numFmtId="0" fontId="81" fillId="0" borderId="22" xfId="113" applyNumberFormat="1" applyFont="1" applyFill="1" applyBorder="1" applyAlignment="1" applyProtection="1">
      <alignment horizontal="left" vertical="top" wrapText="1"/>
      <protection hidden="1"/>
    </xf>
    <xf numFmtId="0" fontId="81" fillId="0" borderId="11" xfId="113" applyNumberFormat="1" applyFont="1" applyFill="1" applyBorder="1" applyAlignment="1" applyProtection="1">
      <alignment horizontal="left" vertical="center" wrapText="1"/>
      <protection hidden="1"/>
    </xf>
    <xf numFmtId="0" fontId="81" fillId="0" borderId="22" xfId="113" applyNumberFormat="1" applyFont="1" applyFill="1" applyBorder="1" applyAlignment="1" applyProtection="1">
      <alignment horizontal="left" vertical="center" wrapText="1"/>
      <protection hidden="1"/>
    </xf>
    <xf numFmtId="0" fontId="80" fillId="0" borderId="0" xfId="113" applyFont="1" applyBorder="1" applyAlignment="1" applyProtection="1">
      <alignment horizontal="justify" vertical="center"/>
      <protection hidden="1"/>
    </xf>
    <xf numFmtId="0" fontId="81" fillId="3" borderId="0" xfId="113" applyFont="1" applyFill="1" applyBorder="1" applyAlignment="1" applyProtection="1">
      <alignment horizontal="justify" vertical="top" wrapText="1"/>
      <protection locked="0" hidden="1"/>
    </xf>
    <xf numFmtId="0" fontId="81" fillId="0" borderId="0" xfId="113" applyFont="1" applyBorder="1" applyAlignment="1" applyProtection="1">
      <alignment horizontal="justify" vertical="center"/>
      <protection hidden="1"/>
    </xf>
    <xf numFmtId="0" fontId="81" fillId="0" borderId="11" xfId="113" applyNumberFormat="1" applyFont="1" applyFill="1" applyBorder="1" applyAlignment="1" applyProtection="1">
      <alignment horizontal="left" vertical="center"/>
      <protection hidden="1"/>
    </xf>
    <xf numFmtId="0" fontId="81" fillId="0" borderId="22" xfId="113" applyNumberFormat="1" applyFont="1" applyFill="1" applyBorder="1" applyAlignment="1" applyProtection="1">
      <alignment horizontal="left" vertical="center"/>
      <protection hidden="1"/>
    </xf>
    <xf numFmtId="0" fontId="81" fillId="0" borderId="66" xfId="113" applyNumberFormat="1" applyFont="1" applyFill="1" applyBorder="1" applyAlignment="1" applyProtection="1">
      <alignment horizontal="left" vertical="center"/>
      <protection hidden="1"/>
    </xf>
    <xf numFmtId="0" fontId="81" fillId="0" borderId="68" xfId="113" applyNumberFormat="1" applyFont="1" applyFill="1" applyBorder="1" applyAlignment="1" applyProtection="1">
      <alignment horizontal="left" vertical="center"/>
      <protection hidden="1"/>
    </xf>
    <xf numFmtId="0" fontId="82" fillId="0" borderId="30" xfId="113" applyFont="1" applyBorder="1" applyAlignment="1" applyProtection="1">
      <alignment horizontal="justify" vertical="top"/>
      <protection hidden="1"/>
    </xf>
    <xf numFmtId="0" fontId="81" fillId="0" borderId="59" xfId="113" applyFont="1" applyBorder="1" applyAlignment="1" applyProtection="1">
      <alignment horizontal="justify" vertical="top"/>
      <protection hidden="1"/>
    </xf>
    <xf numFmtId="0" fontId="81" fillId="0" borderId="31" xfId="113" applyFont="1" applyBorder="1" applyAlignment="1" applyProtection="1">
      <alignment horizontal="justify" vertical="top"/>
      <protection hidden="1"/>
    </xf>
    <xf numFmtId="0" fontId="82" fillId="7" borderId="0" xfId="113" applyNumberFormat="1" applyFont="1" applyFill="1" applyBorder="1" applyAlignment="1" applyProtection="1">
      <alignment horizontal="center" vertical="center" wrapText="1"/>
      <protection hidden="1"/>
    </xf>
    <xf numFmtId="0" fontId="79" fillId="0" borderId="0" xfId="73" applyFont="1" applyFill="1" applyAlignment="1" applyProtection="1">
      <alignment horizontal="center" vertical="center"/>
      <protection hidden="1"/>
    </xf>
    <xf numFmtId="0" fontId="79" fillId="0" borderId="0" xfId="73" applyNumberFormat="1" applyFont="1" applyFill="1" applyBorder="1" applyAlignment="1" applyProtection="1">
      <alignment horizontal="justify" vertical="top" wrapText="1"/>
      <protection hidden="1"/>
    </xf>
    <xf numFmtId="0" fontId="81" fillId="0" borderId="0" xfId="113" applyFont="1" applyAlignment="1" applyProtection="1">
      <alignment horizontal="justify" vertical="center"/>
      <protection hidden="1"/>
    </xf>
    <xf numFmtId="0" fontId="82" fillId="0" borderId="24" xfId="113" applyFont="1" applyBorder="1" applyAlignment="1" applyProtection="1">
      <alignment horizontal="justify" vertical="top"/>
      <protection hidden="1"/>
    </xf>
    <xf numFmtId="0" fontId="81" fillId="0" borderId="3" xfId="113" applyFont="1" applyBorder="1" applyAlignment="1" applyProtection="1">
      <alignment horizontal="justify" vertical="top"/>
      <protection hidden="1"/>
    </xf>
    <xf numFmtId="0" fontId="81" fillId="0" borderId="25" xfId="113" applyFont="1" applyBorder="1" applyAlignment="1" applyProtection="1">
      <alignment horizontal="justify" vertical="top"/>
      <protection hidden="1"/>
    </xf>
    <xf numFmtId="0" fontId="82" fillId="0" borderId="24" xfId="113" applyFont="1" applyBorder="1" applyAlignment="1" applyProtection="1">
      <alignment horizontal="justify" vertical="top" wrapText="1"/>
      <protection hidden="1"/>
    </xf>
    <xf numFmtId="0" fontId="24" fillId="6" borderId="0" xfId="73" applyFont="1" applyFill="1" applyAlignment="1" applyProtection="1">
      <alignment horizontal="center" vertical="center" wrapText="1"/>
      <protection hidden="1"/>
    </xf>
    <xf numFmtId="0" fontId="24"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28"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39"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38" fillId="0" borderId="0" xfId="106" applyFont="1" applyAlignment="1" applyProtection="1">
      <alignment horizontal="justify" vertical="top"/>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1" fontId="37"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Fill="1" applyBorder="1" applyAlignment="1">
      <alignment horizontal="left" vertical="top" wrapText="1"/>
    </xf>
    <xf numFmtId="0" fontId="2" fillId="0" borderId="48" xfId="126" applyFont="1" applyFill="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Fill="1" applyBorder="1" applyAlignment="1">
      <alignment horizontal="left"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34" fillId="0" borderId="0" xfId="118" applyNumberFormat="1" applyFont="1" applyFill="1" applyBorder="1" applyAlignment="1" applyProtection="1">
      <alignment horizontal="center" vertical="center"/>
    </xf>
    <xf numFmtId="0" fontId="35"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35"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42"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35">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revisionHeaders" Target="revisions/revisionHeaders.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sharedStrings" Target="sharedStrings.xml"/><Relationship Id="rId40"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514359" y="104775"/>
          <a:ext cx="452005" cy="788843"/>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7280275"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50474" y="47625"/>
          <a:ext cx="1292038" cy="121785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691100" y="279400"/>
          <a:ext cx="0" cy="188595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718550" y="47625"/>
          <a:ext cx="0" cy="60642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928100" y="47625"/>
          <a:ext cx="1143000" cy="60642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8545" y="19050"/>
          <a:ext cx="112776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743825" y="19050"/>
          <a:ext cx="11430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29615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atendra\G5%20work\TR-35\Bidding%20Documents\DCBFina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6"/>
      <sheetName val="Sch-6 After Discount"/>
      <sheetName val="Sch-7"/>
      <sheetName val="Discount"/>
      <sheetName val="Octroi"/>
      <sheetName val="Entry Tax"/>
      <sheetName val="Other Taxes &amp; Duties"/>
      <sheetName val="Bid Form 2nd Envelope"/>
      <sheetName val="Contracts-Templat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4EE431E-CA2F-4AD9-8E9F-EE4DE13F75E5}" diskRevisions="1" revisionId="46" version="2" protected="1">
  <header guid="{9878DCFD-90A9-44B0-AD78-5EAD51B4463F}" dateTime="2022-12-13T12:46:46" maxSheetId="24" userName="Adil Iqbal Khan {Adil Iqbal Khan}" r:id="rId1">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 guid="{34EE431E-CA2F-4AD9-8E9F-EE4DE13F75E5}" dateTime="2022-12-13T15:42:33" maxSheetId="24" userName="Adil Iqbal Khan {Adil Iqbal Khan}" r:id="rId2">
    <sheetIdMap count="23">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 val="2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1FA9D67-020C-4823-83C1-8E592D62422E}" action="delete"/>
  <rdn rId="0" localSheetId="1" customView="1" name="Z_41FA9D67_020C_4823_83C1_8E592D62422E_.wvu.Cols" hidden="1" oldHidden="1">
    <formula>Basic!$I:$I</formula>
    <oldFormula>Basic!$I:$I</oldFormula>
  </rdn>
  <rdn rId="0" localSheetId="2" customView="1" name="Z_41FA9D67_020C_4823_83C1_8E592D62422E_.wvu.PrintArea" hidden="1" oldHidden="1">
    <formula>Cover!$A$1:$G$15</formula>
    <oldFormula>Cover!$A$1:$G$15</oldFormula>
  </rdn>
  <rdn rId="0" localSheetId="2" customView="1" name="Z_41FA9D67_020C_4823_83C1_8E592D62422E_.wvu.Rows" hidden="1" oldHidden="1">
    <formula>Cover!$7:$7</formula>
    <oldFormula>Cover!$7:$7</oldFormula>
  </rdn>
  <rdn rId="0" localSheetId="3" customView="1" name="Z_41FA9D67_020C_4823_83C1_8E592D62422E_.wvu.PrintArea" hidden="1" oldHidden="1">
    <formula>Instructions!$A$1:$C$65</formula>
    <oldFormula>Instructions!$A$1:$C$65</oldFormula>
  </rdn>
  <rdn rId="0" localSheetId="4" customView="1" name="Z_41FA9D67_020C_4823_83C1_8E592D62422E_.wvu.PrintArea" hidden="1" oldHidden="1">
    <formula>'Names of Bidder'!$B$1:$G$28</formula>
    <oldFormula>'Names of Bidder'!$B$1:$G$28</oldFormula>
  </rdn>
  <rdn rId="0" localSheetId="4" customView="1" name="Z_41FA9D67_020C_4823_83C1_8E592D62422E_.wvu.Rows" hidden="1" oldHidden="1">
    <formula>'Names of Bidder'!$19:$22</formula>
    <oldFormula>'Names of Bidder'!$19:$22</oldFormula>
  </rdn>
  <rdn rId="0" localSheetId="4" customView="1" name="Z_41FA9D67_020C_4823_83C1_8E592D62422E_.wvu.Cols" hidden="1" oldHidden="1">
    <formula>'Names of Bidder'!$J:$AC</formula>
    <oldFormula>'Names of Bidder'!$J:$AC</oldFormula>
  </rdn>
  <rdn rId="0" localSheetId="5" customView="1" name="Z_41FA9D67_020C_4823_83C1_8E592D62422E_.wvu.PrintArea" hidden="1" oldHidden="1">
    <formula>'Sch-1'!$A$1:$N$59</formula>
    <oldFormula>'Sch-1'!$A$1:$N$59</oldFormula>
  </rdn>
  <rdn rId="0" localSheetId="5" customView="1" name="Z_41FA9D67_020C_4823_83C1_8E592D62422E_.wvu.PrintTitles" hidden="1" oldHidden="1">
    <formula>'Sch-1'!$15:$16</formula>
    <oldFormula>'Sch-1'!$15:$16</oldFormula>
  </rdn>
  <rdn rId="0" localSheetId="5" customView="1" name="Z_41FA9D67_020C_4823_83C1_8E592D62422E_.wvu.Cols" hidden="1" oldHidden="1">
    <formula>'Sch-1'!$O:$AE</formula>
    <oldFormula>'Sch-1'!$O:$AE</oldFormula>
  </rdn>
  <rdn rId="0" localSheetId="5" customView="1" name="Z_41FA9D67_020C_4823_83C1_8E592D62422E_.wvu.FilterData" hidden="1" oldHidden="1">
    <formula>'Sch-1'!$16:$55</formula>
    <oldFormula>'Sch-1'!$16:$55</oldFormula>
  </rdn>
  <rdn rId="0" localSheetId="6" customView="1" name="Z_41FA9D67_020C_4823_83C1_8E592D62422E_.wvu.PrintArea" hidden="1" oldHidden="1">
    <formula>'Sch-2'!$A$1:$J$56</formula>
    <oldFormula>'Sch-2'!$A$1:$J$56</oldFormula>
  </rdn>
  <rdn rId="0" localSheetId="6" customView="1" name="Z_41FA9D67_020C_4823_83C1_8E592D62422E_.wvu.PrintTitles" hidden="1" oldHidden="1">
    <formula>'Sch-2'!$15:$16</formula>
    <oldFormula>'Sch-2'!$15:$16</oldFormula>
  </rdn>
  <rdn rId="0" localSheetId="6" customView="1" name="Z_41FA9D67_020C_4823_83C1_8E592D62422E_.wvu.Cols" hidden="1" oldHidden="1">
    <formula>'Sch-2'!$K:$L</formula>
    <oldFormula>'Sch-2'!$K:$L</oldFormula>
  </rdn>
  <rdn rId="0" localSheetId="6" customView="1" name="Z_41FA9D67_020C_4823_83C1_8E592D62422E_.wvu.FilterData" hidden="1" oldHidden="1">
    <formula>'Sch-2'!$A$16:$AF$53</formula>
    <oldFormula>'Sch-2'!$A$16:$AF$53</oldFormula>
  </rdn>
  <rdn rId="0" localSheetId="7" customView="1" name="Z_41FA9D67_020C_4823_83C1_8E592D62422E_.wvu.PrintArea" hidden="1" oldHidden="1">
    <formula>'Sch-3'!$A$1:$P$32</formula>
    <oldFormula>'Sch-3'!$A$1:$P$32</oldFormula>
  </rdn>
  <rdn rId="0" localSheetId="7" customView="1" name="Z_41FA9D67_020C_4823_83C1_8E592D62422E_.wvu.PrintTitles" hidden="1" oldHidden="1">
    <formula>'Sch-3'!$15:$16</formula>
    <oldFormula>'Sch-3'!$15:$16</oldFormula>
  </rdn>
  <rdn rId="0" localSheetId="7" customView="1" name="Z_41FA9D67_020C_4823_83C1_8E592D62422E_.wvu.Rows" hidden="1" oldHidden="1">
    <formula>'Sch-3'!$36:$36</formula>
    <oldFormula>'Sch-3'!$36:$36</oldFormula>
  </rdn>
  <rdn rId="0" localSheetId="7" customView="1" name="Z_41FA9D67_020C_4823_83C1_8E592D62422E_.wvu.Cols" hidden="1" oldHidden="1">
    <formula>'Sch-3'!$Q:$AB</formula>
    <oldFormula>'Sch-3'!$Q:$AB</oldFormula>
  </rdn>
  <rdn rId="0" localSheetId="8" customView="1" name="Z_41FA9D67_020C_4823_83C1_8E592D62422E_.wvu.PrintArea" hidden="1" oldHidden="1">
    <formula>'Sch-4'!$A$1:$P$26</formula>
    <oldFormula>'Sch-4'!$A$1:$P$26</oldFormula>
  </rdn>
  <rdn rId="0" localSheetId="9" customView="1" name="Z_41FA9D67_020C_4823_83C1_8E592D62422E_.wvu.PrintArea" hidden="1" oldHidden="1">
    <formula>'Sch-5'!$A$1:$E$23</formula>
    <oldFormula>'Sch-5'!$A$1:$E$23</oldFormula>
  </rdn>
  <rdn rId="0" localSheetId="9" customView="1" name="Z_41FA9D67_020C_4823_83C1_8E592D62422E_.wvu.PrintTitles" hidden="1" oldHidden="1">
    <formula>'Sch-5'!$3:$14</formula>
    <oldFormula>'Sch-5'!$3:$14</oldFormula>
  </rdn>
  <rdn rId="0" localSheetId="9" customView="1" name="Z_41FA9D67_020C_4823_83C1_8E592D62422E_.wvu.Cols" hidden="1" oldHidden="1">
    <formula>'Sch-5'!$F:$T</formula>
    <oldFormula>'Sch-5'!$F:$T</oldFormula>
  </rdn>
  <rdn rId="0" localSheetId="10" customView="1" name="Z_41FA9D67_020C_4823_83C1_8E592D62422E_.wvu.PrintArea" hidden="1" oldHidden="1">
    <formula>'Sch-5 after discount'!$A$1:$E$23</formula>
    <oldFormula>'Sch-5 after discount'!$A$1:$E$23</oldFormula>
  </rdn>
  <rdn rId="0" localSheetId="10" customView="1" name="Z_41FA9D67_020C_4823_83C1_8E592D62422E_.wvu.PrintTitles" hidden="1" oldHidden="1">
    <formula>'Sch-5 after discount'!$3:$14</formula>
    <oldFormula>'Sch-5 after discount'!$3:$14</oldFormula>
  </rdn>
  <rdn rId="0" localSheetId="11" customView="1" name="Z_41FA9D67_020C_4823_83C1_8E592D62422E_.wvu.PrintArea" hidden="1" oldHidden="1">
    <formula>'Sch-6'!$A$1:$D$32</formula>
    <oldFormula>'Sch-6'!$A$1:$D$32</oldFormula>
  </rdn>
  <rdn rId="0" localSheetId="11" customView="1" name="Z_41FA9D67_020C_4823_83C1_8E592D62422E_.wvu.PrintTitles" hidden="1" oldHidden="1">
    <formula>'Sch-6'!$3:$14</formula>
    <oldFormula>'Sch-6'!$3:$14</oldFormula>
  </rdn>
  <rdn rId="0" localSheetId="12" customView="1" name="Z_41FA9D67_020C_4823_83C1_8E592D62422E_.wvu.PrintArea" hidden="1" oldHidden="1">
    <formula>'Sch-6 After Discount'!$A$1:$D$31</formula>
    <oldFormula>'Sch-6 After Discount'!$A$1:$D$31</oldFormula>
  </rdn>
  <rdn rId="0" localSheetId="12" customView="1" name="Z_41FA9D67_020C_4823_83C1_8E592D62422E_.wvu.PrintTitles" hidden="1" oldHidden="1">
    <formula>'Sch-6 After Discount'!$3:$13</formula>
    <oldFormula>'Sch-6 After Discount'!$3:$13</oldFormula>
  </rdn>
  <rdn rId="0" localSheetId="13" customView="1" name="Z_41FA9D67_020C_4823_83C1_8E592D62422E_.wvu.PrintArea" hidden="1" oldHidden="1">
    <formula>'Sch-6 (After Discount)'!$A$1:$D$32</formula>
    <oldFormula>'Sch-6 (After Discount)'!$A$1:$D$32</oldFormula>
  </rdn>
  <rdn rId="0" localSheetId="13" customView="1" name="Z_41FA9D67_020C_4823_83C1_8E592D62422E_.wvu.PrintTitles" hidden="1" oldHidden="1">
    <formula>'Sch-6 (After Discount)'!$3:$14</formula>
    <oldFormula>'Sch-6 (After Discount)'!$3:$14</oldFormula>
  </rdn>
  <rdn rId="0" localSheetId="13" customView="1" name="Z_41FA9D67_020C_4823_83C1_8E592D62422E_.wvu.Cols" hidden="1" oldHidden="1">
    <formula>'Sch-6 (After Discount)'!$E:$F</formula>
    <oldFormula>'Sch-6 (After Discount)'!$E:$F</oldFormula>
  </rdn>
  <rdn rId="0" localSheetId="14" customView="1" name="Z_41FA9D67_020C_4823_83C1_8E592D62422E_.wvu.PrintArea" hidden="1" oldHidden="1">
    <formula>'Sch-7'!$A$1:$M$22</formula>
    <oldFormula>'Sch-7'!$A$1:$M$22</oldFormula>
  </rdn>
  <rdn rId="0" localSheetId="14" customView="1" name="Z_41FA9D67_020C_4823_83C1_8E592D62422E_.wvu.Rows" hidden="1" oldHidden="1">
    <formula>'Sch-7'!$62:$180</formula>
    <oldFormula>'Sch-7'!$62:$180</oldFormula>
  </rdn>
  <rdn rId="0" localSheetId="14" customView="1" name="Z_41FA9D67_020C_4823_83C1_8E592D62422E_.wvu.Cols" hidden="1" oldHidden="1">
    <formula>'Sch-7'!$AA:$AG</formula>
    <oldFormula>'Sch-7'!$AA:$AG</oldFormula>
  </rdn>
  <rdn rId="0" localSheetId="15" customView="1" name="Z_41FA9D67_020C_4823_83C1_8E592D62422E_.wvu.PrintArea" hidden="1" oldHidden="1">
    <formula>Discount!$A$2:$G$40</formula>
    <oldFormula>Discount!$A$2:$G$40</oldFormula>
  </rdn>
  <rdn rId="0" localSheetId="15" customView="1" name="Z_41FA9D67_020C_4823_83C1_8E592D62422E_.wvu.Rows" hidden="1" oldHidden="1">
    <formula>Discount!$29:$32</formula>
    <oldFormula>Discount!$29:$32</oldFormula>
  </rdn>
  <rdn rId="0" localSheetId="15" customView="1" name="Z_41FA9D67_020C_4823_83C1_8E592D62422E_.wvu.Cols" hidden="1" oldHidden="1">
    <formula>Discount!$H:$L</formula>
    <oldFormula>Discount!$H:$L</oldFormula>
  </rdn>
  <rdn rId="0" localSheetId="16" customView="1" name="Z_41FA9D67_020C_4823_83C1_8E592D62422E_.wvu.PrintArea" hidden="1" oldHidden="1">
    <formula>Octroi!$A$1:$E$16</formula>
    <oldFormula>Octroi!$A$1:$E$16</oldFormula>
  </rdn>
  <rdn rId="0" localSheetId="17" customView="1" name="Z_41FA9D67_020C_4823_83C1_8E592D62422E_.wvu.PrintArea" hidden="1" oldHidden="1">
    <formula>'Entry Tax'!$A$1:$E$16</formula>
    <oldFormula>'Entry Tax'!$A$1:$E$16</oldFormula>
  </rdn>
  <rdn rId="0" localSheetId="18" customView="1" name="Z_41FA9D67_020C_4823_83C1_8E592D62422E_.wvu.PrintArea" hidden="1" oldHidden="1">
    <formula>'Other Taxes &amp; Duties'!$A$1:$F$16</formula>
    <oldFormula>'Other Taxes &amp; Duties'!$A$1:$F$16</oldFormula>
  </rdn>
  <rdn rId="0" localSheetId="19" customView="1" name="Z_41FA9D67_020C_4823_83C1_8E592D62422E_.wvu.PrintArea" hidden="1" oldHidden="1">
    <formula>'Bid Form 2nd Envelope'!$A$1:$F$67</formula>
    <oldFormula>'Bid Form 2nd Envelope'!$A$1:$F$67</oldFormula>
  </rdn>
  <rdn rId="0" localSheetId="19" customView="1" name="Z_41FA9D67_020C_4823_83C1_8E592D62422E_.wvu.Cols" hidden="1" oldHidden="1">
    <formula>'Bid Form 2nd Envelope'!$H:$AO</formula>
    <oldFormula>'Bid Form 2nd Envelope'!$H:$AO</oldFormula>
  </rdn>
  <rdn rId="0" localSheetId="20" customView="1" name="Z_41FA9D67_020C_4823_83C1_8E592D62422E_.wvu.PrintArea" hidden="1" oldHidden="1">
    <formula>QC!$A$1:$F$28</formula>
    <oldFormula>QC!$A$1:$F$28</oldFormula>
  </rdn>
  <rdn rId="0" localSheetId="20" customView="1" name="Z_41FA9D67_020C_4823_83C1_8E592D62422E_.wvu.Rows" hidden="1" oldHidden="1">
    <formula>QC!$14:$15</formula>
    <oldFormula>QC!$14:$15</oldFormula>
  </rdn>
  <rdn rId="0" localSheetId="23" customView="1" name="Z_41FA9D67_020C_4823_83C1_8E592D62422E_.wvu.Cols" hidden="1" oldHidden="1">
    <formula>'N-W (Cr.)'!$A:$O,'N-W (Cr.)'!$T:$DL</formula>
    <oldFormula>'N-W (Cr.)'!$A:$O,'N-W (Cr.)'!$T:$DL</oldFormula>
  </rdn>
  <rcv guid="{41FA9D67-020C-4823-83C1-8E592D62422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5" Type="http://schemas.openxmlformats.org/officeDocument/2006/relationships/printerSettings" Target="../printerSettings/printerSettings269.bin"/><Relationship Id="rId4" Type="http://schemas.openxmlformats.org/officeDocument/2006/relationships/printerSettings" Target="../printerSettings/printerSettings26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77.bin"/><Relationship Id="rId3" Type="http://schemas.openxmlformats.org/officeDocument/2006/relationships/printerSettings" Target="../printerSettings/printerSettings272.bin"/><Relationship Id="rId7" Type="http://schemas.openxmlformats.org/officeDocument/2006/relationships/printerSettings" Target="../printerSettings/printerSettings276.bin"/><Relationship Id="rId2" Type="http://schemas.openxmlformats.org/officeDocument/2006/relationships/printerSettings" Target="../printerSettings/printerSettings271.bin"/><Relationship Id="rId1" Type="http://schemas.openxmlformats.org/officeDocument/2006/relationships/printerSettings" Target="../printerSettings/printerSettings270.bin"/><Relationship Id="rId6" Type="http://schemas.openxmlformats.org/officeDocument/2006/relationships/printerSettings" Target="../printerSettings/printerSettings275.bin"/><Relationship Id="rId5" Type="http://schemas.openxmlformats.org/officeDocument/2006/relationships/printerSettings" Target="../printerSettings/printerSettings274.bin"/><Relationship Id="rId4" Type="http://schemas.openxmlformats.org/officeDocument/2006/relationships/printerSettings" Target="../printerSettings/printerSettings273.bin"/><Relationship Id="rId9" Type="http://schemas.openxmlformats.org/officeDocument/2006/relationships/printerSettings" Target="../printerSettings/printerSettings27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86.bin"/><Relationship Id="rId3" Type="http://schemas.openxmlformats.org/officeDocument/2006/relationships/printerSettings" Target="../printerSettings/printerSettings281.bin"/><Relationship Id="rId7" Type="http://schemas.openxmlformats.org/officeDocument/2006/relationships/printerSettings" Target="../printerSettings/printerSettings285.bin"/><Relationship Id="rId2" Type="http://schemas.openxmlformats.org/officeDocument/2006/relationships/printerSettings" Target="../printerSettings/printerSettings280.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5" Type="http://schemas.openxmlformats.org/officeDocument/2006/relationships/printerSettings" Target="../printerSettings/printerSettings283.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5.bin"/><Relationship Id="rId3" Type="http://schemas.openxmlformats.org/officeDocument/2006/relationships/printerSettings" Target="../printerSettings/printerSettings290.bin"/><Relationship Id="rId7" Type="http://schemas.openxmlformats.org/officeDocument/2006/relationships/printerSettings" Target="../printerSettings/printerSettings294.bin"/><Relationship Id="rId2" Type="http://schemas.openxmlformats.org/officeDocument/2006/relationships/printerSettings" Target="../printerSettings/printerSettings289.bin"/><Relationship Id="rId1" Type="http://schemas.openxmlformats.org/officeDocument/2006/relationships/printerSettings" Target="../printerSettings/printerSettings288.bin"/><Relationship Id="rId6" Type="http://schemas.openxmlformats.org/officeDocument/2006/relationships/printerSettings" Target="../printerSettings/printerSettings293.bin"/><Relationship Id="rId11" Type="http://schemas.openxmlformats.org/officeDocument/2006/relationships/printerSettings" Target="../printerSettings/printerSettings298.bin"/><Relationship Id="rId5" Type="http://schemas.openxmlformats.org/officeDocument/2006/relationships/printerSettings" Target="../printerSettings/printerSettings292.bin"/><Relationship Id="rId10" Type="http://schemas.openxmlformats.org/officeDocument/2006/relationships/printerSettings" Target="../printerSettings/printerSettings297.bin"/><Relationship Id="rId4" Type="http://schemas.openxmlformats.org/officeDocument/2006/relationships/printerSettings" Target="../printerSettings/printerSettings291.bin"/><Relationship Id="rId9" Type="http://schemas.openxmlformats.org/officeDocument/2006/relationships/printerSettings" Target="../printerSettings/printerSettings29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6" Type="http://schemas.openxmlformats.org/officeDocument/2006/relationships/drawing" Target="../drawings/drawing4.xm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6" Type="http://schemas.openxmlformats.org/officeDocument/2006/relationships/printerSettings" Target="../printerSettings/printerSettings98.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hyperlink" Target="mailto:GST@18%25" TargetMode="External"/><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hyperlink" Target="mailto:GST@18%25"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4" sqref="B4"/>
    </sheetView>
  </sheetViews>
  <sheetFormatPr defaultColWidth="9.109375" defaultRowHeight="14.4"/>
  <cols>
    <col min="1" max="1" width="20.5546875" style="18" customWidth="1"/>
    <col min="2" max="2" width="82.109375" style="18" customWidth="1"/>
    <col min="3" max="8" width="9.109375" style="18"/>
    <col min="9" max="9" width="9.109375" style="18" hidden="1" customWidth="1"/>
    <col min="10" max="16384" width="9.109375" style="18"/>
  </cols>
  <sheetData>
    <row r="1" spans="1:9" ht="111.75" customHeight="1">
      <c r="A1" s="15" t="s">
        <v>41</v>
      </c>
      <c r="B1" s="16" t="s">
        <v>553</v>
      </c>
      <c r="C1" s="17"/>
      <c r="D1" s="17"/>
      <c r="E1" s="17"/>
      <c r="F1" s="17"/>
      <c r="G1" s="17"/>
      <c r="H1" s="17"/>
    </row>
    <row r="2" spans="1:9">
      <c r="A2" s="15"/>
      <c r="B2" s="501"/>
      <c r="I2" s="18" t="s">
        <v>262</v>
      </c>
    </row>
    <row r="3" spans="1:9">
      <c r="A3" s="15" t="s">
        <v>42</v>
      </c>
      <c r="B3" s="502" t="s">
        <v>555</v>
      </c>
      <c r="I3" s="18" t="s">
        <v>263</v>
      </c>
    </row>
    <row r="4" spans="1:9">
      <c r="A4" s="15"/>
      <c r="B4" s="15"/>
    </row>
    <row r="5" spans="1:9" ht="24" customHeight="1">
      <c r="A5" s="15" t="s">
        <v>43</v>
      </c>
      <c r="B5" s="503" t="s">
        <v>554</v>
      </c>
      <c r="C5" s="17"/>
      <c r="D5" s="17"/>
      <c r="E5" s="17"/>
      <c r="F5" s="17"/>
      <c r="G5" s="17"/>
      <c r="H5" s="17"/>
    </row>
  </sheetData>
  <sheetProtection selectLockedCells="1" selectUnlockedCells="1"/>
  <customSheetViews>
    <customSheetView guid="{41FA9D67-020C-4823-83C1-8E592D62422E}" hiddenColumns="1" state="hidden">
      <selection activeCell="B4" sqref="B4"/>
      <pageMargins left="0.75" right="0.75" top="1" bottom="1" header="0.5" footer="0.5"/>
      <pageSetup orientation="portrait" r:id="rId1"/>
      <headerFooter alignWithMargins="0"/>
    </customSheetView>
    <customSheetView guid="{CCA37BAE-906F-43D5-9FD9-B13563E4B9D7}" hiddenColumns="1" state="hidden">
      <selection activeCell="B6" sqref="B6"/>
      <pageMargins left="0.75" right="0.75" top="1" bottom="1" header="0.5" footer="0.5"/>
      <pageSetup orientation="portrait" r:id="rId2"/>
      <headerFooter alignWithMargins="0"/>
    </customSheetView>
    <customSheetView guid="{A4F9CA79-D3DE-43F5-9CDC-F14C42FDD954}" hiddenColumns="1" state="hidden">
      <selection activeCell="B5" sqref="B5"/>
      <pageMargins left="0.75" right="0.75" top="1" bottom="1" header="0.5" footer="0.5"/>
      <pageSetup orientation="portrait" r:id="rId3"/>
      <headerFooter alignWithMargins="0"/>
    </customSheetView>
    <customSheetView guid="{F1B559AA-B9AD-4E4C-B94A-ECBE5878008B}" hiddenColumns="1" state="hidden">
      <selection activeCell="B1" sqref="B1"/>
      <pageMargins left="0.75" right="0.75" top="1" bottom="1" header="0.5" footer="0.5"/>
      <pageSetup orientation="portrait" r:id="rId4"/>
      <headerFooter alignWithMargins="0"/>
    </customSheetView>
    <customSheetView guid="{755190E0-7BE9-48F9-BB5F-DF8E25D6736A}" hiddenColumns="1" state="hidden">
      <selection activeCell="B20" sqref="B20"/>
      <pageMargins left="0.75" right="0.75" top="1" bottom="1" header="0.5" footer="0.5"/>
      <pageSetup orientation="portrait" r:id="rId5"/>
      <headerFooter alignWithMargins="0"/>
    </customSheetView>
    <customSheetView guid="{B96E710B-6DD7-4DE1-95AB-C9EE060CD030}" hiddenColumns="1" state="hidden">
      <selection activeCell="B9" sqref="B9:B10"/>
      <pageMargins left="0.75" right="0.75" top="1" bottom="1" header="0.5" footer="0.5"/>
      <pageSetup orientation="portrait" r:id="rId6"/>
      <headerFooter alignWithMargins="0"/>
    </customSheetView>
    <customSheetView guid="{357C9841-BEC3-434B-AC63-C04FB4321BA3}" hiddenColumns="1" state="hidden">
      <selection activeCell="B17" sqref="B17"/>
      <pageMargins left="0.75" right="0.75" top="1" bottom="1" header="0.5" footer="0.5"/>
      <pageSetup orientation="portrait" r:id="rId7"/>
      <headerFooter alignWithMargins="0"/>
    </customSheetView>
    <customSheetView guid="{3C00DDA0-7DDE-4169-A739-550DAF5DCF8D}" hiddenColumns="1" state="hidden">
      <selection activeCell="B11" sqref="B11"/>
      <pageMargins left="0.75" right="0.75" top="1" bottom="1" header="0.5" footer="0.5"/>
      <pageSetup orientation="portrait" r:id="rId8"/>
      <headerFooter alignWithMargins="0"/>
    </customSheetView>
    <customSheetView guid="{99CA2F10-F926-46DC-8609-4EAE5B9F3585}" hiddenColumns="1" state="hidden">
      <selection activeCell="E14" sqref="E14"/>
      <pageMargins left="0.75" right="0.75" top="1" bottom="1" header="0.5" footer="0.5"/>
      <pageSetup orientation="portrait" r:id="rId9"/>
      <headerFooter alignWithMargins="0"/>
    </customSheetView>
    <customSheetView guid="{63D51328-7CBC-4A1E-B96D-BAE91416501B}" hiddenColumns="1" state="hidden">
      <selection activeCell="B20" sqref="B20"/>
      <pageMargins left="0.75" right="0.75" top="1" bottom="1" header="0.5" footer="0.5"/>
      <pageSetup orientation="portrait" r:id="rId10"/>
      <headerFooter alignWithMargins="0"/>
    </customSheetView>
    <customSheetView guid="{B056965A-4BE5-44B3-AB31-550AD9F023BC}" hiddenColumns="1" state="hidden">
      <selection activeCell="B9" sqref="B9"/>
      <pageMargins left="0.75" right="0.75" top="1" bottom="1" header="0.5" footer="0.5"/>
      <pageSetup orientation="portrait" r:id="rId11"/>
      <headerFooter alignWithMargins="0"/>
    </customSheetView>
    <customSheetView guid="{3FCD02EB-1C44-4646-B069-2B9945E67B1F}" hiddenColumns="1" state="hidden">
      <selection activeCell="B8" sqref="B8"/>
      <pageMargins left="0.75" right="0.75" top="1" bottom="1" header="0.5" footer="0.5"/>
      <pageSetup orientation="portrait" r:id="rId12"/>
      <headerFooter alignWithMargins="0"/>
    </customSheetView>
    <customSheetView guid="{267FF044-3C5D-4FEC-AC00-A7E30583F8BB}" hiddenColumns="1" state="hidden">
      <selection activeCell="B15" sqref="B15"/>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4140625" defaultRowHeight="15.6"/>
  <cols>
    <col min="1" max="1" width="11.88671875" style="12" customWidth="1"/>
    <col min="2" max="2" width="46.6640625" style="12" customWidth="1"/>
    <col min="3" max="3" width="20" style="12" customWidth="1"/>
    <col min="4" max="4" width="23.44140625" style="12" customWidth="1"/>
    <col min="5" max="5" width="22.88671875" style="12" customWidth="1"/>
    <col min="6" max="6" width="11.44140625" style="53" customWidth="1"/>
    <col min="7" max="7" width="34.109375" style="53" customWidth="1"/>
    <col min="8" max="8" width="11.44140625" style="53" customWidth="1"/>
    <col min="9" max="9" width="14" style="298" customWidth="1"/>
    <col min="10" max="10" width="14.44140625" style="298" customWidth="1"/>
    <col min="11" max="11" width="17.109375" style="298" customWidth="1"/>
    <col min="12" max="13" width="11.44140625" style="298" customWidth="1"/>
    <col min="14" max="14" width="21.33203125" style="298" customWidth="1"/>
    <col min="15" max="15" width="18.33203125" style="54" customWidth="1"/>
    <col min="16" max="17" width="11.44140625" style="54" customWidth="1"/>
    <col min="18" max="18" width="11.44140625" style="80" customWidth="1"/>
    <col min="19" max="24" width="11.44140625" style="53" customWidth="1"/>
    <col min="25" max="16384" width="11.44140625" style="80"/>
  </cols>
  <sheetData>
    <row r="1" spans="1:15" ht="18" customHeight="1">
      <c r="A1" s="49" t="str">
        <f>Cover!B3</f>
        <v>SPEC. NO.: CC/NT/TR/DOM/A00/22/00539</v>
      </c>
      <c r="B1" s="50"/>
      <c r="C1" s="51"/>
      <c r="D1" s="51"/>
      <c r="E1" s="52" t="s">
        <v>128</v>
      </c>
    </row>
    <row r="2" spans="1:15" ht="8.1" customHeight="1">
      <c r="A2" s="55"/>
      <c r="B2" s="56"/>
      <c r="C2" s="57"/>
      <c r="D2" s="57"/>
      <c r="E2" s="58"/>
      <c r="F2" s="59"/>
    </row>
    <row r="3" spans="1:15" ht="83.25" customHeight="1">
      <c r="A3" s="1107" t="str">
        <f>Cover!$B$2</f>
        <v>400kV Transformer Package TR-43 for (i) 1×500 MVA, 400/220kV ICT at Kotputli S/S; and (ii) 5×500MVA, 400/220kV, ICT at Bikaner-II associated with Transmission system for evacuation of power from Rajasthan REZ Ph-IV (Part-1) (Bikaner Complex) PART-E.</v>
      </c>
      <c r="B3" s="1107"/>
      <c r="C3" s="1107"/>
      <c r="D3" s="1107"/>
      <c r="E3" s="1107"/>
    </row>
    <row r="4" spans="1:15" ht="21.9" customHeight="1">
      <c r="A4" s="1108" t="s">
        <v>129</v>
      </c>
      <c r="B4" s="1108"/>
      <c r="C4" s="1108"/>
      <c r="D4" s="1108"/>
      <c r="E4" s="1108"/>
    </row>
    <row r="5" spans="1:15" ht="12" customHeight="1">
      <c r="A5" s="60"/>
      <c r="B5" s="61"/>
      <c r="C5" s="61"/>
      <c r="D5" s="61"/>
      <c r="E5" s="61"/>
    </row>
    <row r="6" spans="1:15" ht="20.25" customHeight="1">
      <c r="A6" s="1070" t="s">
        <v>347</v>
      </c>
      <c r="B6" s="1070"/>
      <c r="C6" s="2"/>
      <c r="D6" s="61"/>
      <c r="E6" s="61"/>
    </row>
    <row r="7" spans="1:15" ht="18" customHeight="1">
      <c r="A7" s="1071">
        <f>'Sch-1'!A7</f>
        <v>0</v>
      </c>
      <c r="B7" s="1071"/>
      <c r="C7" s="1071"/>
      <c r="D7" s="62" t="s">
        <v>1</v>
      </c>
    </row>
    <row r="8" spans="1:15" ht="18" customHeight="1">
      <c r="A8" s="1072" t="str">
        <f>"Bidder’s Name and Address  (" &amp; MID('Names of Bidder'!B9,9, 20) &amp; ") :"</f>
        <v>Bidder’s Name and Address  (Sole Bidder) :</v>
      </c>
      <c r="B8" s="1072"/>
      <c r="C8" s="1072"/>
      <c r="D8" s="63" t="str">
        <f>'Sch-1'!K8</f>
        <v>Contract Services</v>
      </c>
    </row>
    <row r="9" spans="1:15" ht="18" customHeight="1">
      <c r="A9" s="320" t="s">
        <v>12</v>
      </c>
      <c r="B9" s="320" t="str">
        <f>IF('Names of Bidder'!D9=0, "", 'Names of Bidder'!D9)</f>
        <v/>
      </c>
      <c r="C9" s="80"/>
      <c r="D9" s="63" t="str">
        <f>'Sch-1'!K9</f>
        <v>Power Grid Corporation of India Ltd.,</v>
      </c>
    </row>
    <row r="10" spans="1:15" ht="18" customHeight="1">
      <c r="A10" s="320" t="s">
        <v>11</v>
      </c>
      <c r="B10" s="377" t="str">
        <f>IF('Names of Bidder'!D10=0, "", 'Names of Bidder'!D10)</f>
        <v/>
      </c>
      <c r="C10" s="80"/>
      <c r="D10" s="63" t="str">
        <f>'Sch-1'!K10</f>
        <v>"Saudamini", Plot No.-2</v>
      </c>
    </row>
    <row r="11" spans="1:15" ht="18" customHeight="1">
      <c r="A11" s="315"/>
      <c r="B11" s="377" t="str">
        <f>IF('Names of Bidder'!D11=0, "", 'Names of Bidder'!D11)</f>
        <v/>
      </c>
      <c r="C11" s="80"/>
      <c r="D11" s="63" t="str">
        <f>'Sch-1'!K11</f>
        <v xml:space="preserve">Sector-29, </v>
      </c>
    </row>
    <row r="12" spans="1:15" ht="18" customHeight="1">
      <c r="A12" s="315"/>
      <c r="B12" s="377" t="str">
        <f>IF('Names of Bidder'!D12=0, "", 'Names of Bidder'!D12)</f>
        <v/>
      </c>
      <c r="C12" s="80"/>
      <c r="D12" s="63" t="str">
        <f>'Sch-1'!K12</f>
        <v>Gurgaon (Haryana) - 122001</v>
      </c>
    </row>
    <row r="13" spans="1:15" ht="8.1" customHeight="1" thickBot="1"/>
    <row r="14" spans="1:15" ht="21.9" customHeight="1">
      <c r="A14" s="387" t="s">
        <v>130</v>
      </c>
      <c r="B14" s="1109" t="s">
        <v>131</v>
      </c>
      <c r="C14" s="1109"/>
      <c r="D14" s="1110" t="s">
        <v>132</v>
      </c>
      <c r="E14" s="1111"/>
      <c r="I14" s="1095"/>
      <c r="J14" s="1095"/>
      <c r="K14" s="1095"/>
      <c r="M14" s="1096"/>
      <c r="N14" s="1096"/>
      <c r="O14" s="1096"/>
    </row>
    <row r="15" spans="1:15" ht="24.75" customHeight="1">
      <c r="A15" s="388" t="s">
        <v>135</v>
      </c>
      <c r="B15" s="1097" t="s">
        <v>324</v>
      </c>
      <c r="C15" s="1097"/>
      <c r="D15" s="1098">
        <f>'Sch-1'!S52</f>
        <v>0</v>
      </c>
      <c r="E15" s="1099"/>
      <c r="I15" s="299"/>
      <c r="K15" s="299"/>
      <c r="M15" s="299"/>
      <c r="O15" s="65"/>
    </row>
    <row r="16" spans="1:15" ht="81" customHeight="1">
      <c r="A16" s="389"/>
      <c r="B16" s="1102" t="s">
        <v>325</v>
      </c>
      <c r="C16" s="1102"/>
      <c r="D16" s="1103"/>
      <c r="E16" s="1104"/>
      <c r="G16" s="66"/>
    </row>
    <row r="17" spans="1:15" ht="24.75" customHeight="1">
      <c r="A17" s="388" t="s">
        <v>137</v>
      </c>
      <c r="B17" s="1097" t="s">
        <v>326</v>
      </c>
      <c r="C17" s="1097"/>
      <c r="D17" s="1105">
        <f>'Sch-3'!U26</f>
        <v>0</v>
      </c>
      <c r="E17" s="1106"/>
      <c r="I17" s="299"/>
      <c r="K17" s="300"/>
      <c r="M17" s="299"/>
      <c r="O17" s="68"/>
    </row>
    <row r="18" spans="1:15" ht="81.75" customHeight="1">
      <c r="A18" s="389"/>
      <c r="B18" s="1102" t="s">
        <v>327</v>
      </c>
      <c r="C18" s="1102"/>
      <c r="D18" s="1112"/>
      <c r="E18" s="1113"/>
      <c r="G18" s="69"/>
      <c r="I18" s="301"/>
      <c r="M18" s="301"/>
    </row>
    <row r="19" spans="1:15" ht="33" customHeight="1" thickBot="1">
      <c r="A19" s="390"/>
      <c r="B19" s="391" t="s">
        <v>330</v>
      </c>
      <c r="C19" s="392"/>
      <c r="D19" s="1100">
        <f>D15+D17</f>
        <v>0</v>
      </c>
      <c r="E19" s="1101"/>
    </row>
    <row r="20" spans="1:15" ht="30" customHeight="1">
      <c r="A20" s="70"/>
      <c r="B20" s="70"/>
      <c r="C20" s="71"/>
      <c r="D20" s="70"/>
      <c r="E20" s="70"/>
    </row>
    <row r="21" spans="1:15" ht="30" customHeight="1">
      <c r="A21" s="72" t="s">
        <v>143</v>
      </c>
      <c r="B21" s="393" t="str">
        <f>'Sch-5'!B21</f>
        <v xml:space="preserve">  </v>
      </c>
      <c r="C21" s="71" t="s">
        <v>144</v>
      </c>
      <c r="D21" s="1114" t="str">
        <f>'Sch-5'!D21</f>
        <v/>
      </c>
      <c r="E21" s="1114"/>
      <c r="F21" s="73"/>
    </row>
    <row r="22" spans="1:15" ht="30" customHeight="1">
      <c r="A22" s="72" t="s">
        <v>145</v>
      </c>
      <c r="B22" s="394" t="str">
        <f>'Sch-5'!B22</f>
        <v/>
      </c>
      <c r="C22" s="71" t="s">
        <v>146</v>
      </c>
      <c r="D22" s="1114" t="str">
        <f>'Sch-5'!D22</f>
        <v/>
      </c>
      <c r="E22" s="1114"/>
      <c r="F22" s="73"/>
    </row>
    <row r="23" spans="1:15" ht="30" customHeight="1">
      <c r="A23" s="74"/>
      <c r="B23" s="75"/>
      <c r="C23" s="71"/>
      <c r="D23" s="53"/>
      <c r="E23" s="53"/>
      <c r="F23" s="73"/>
    </row>
    <row r="24" spans="1:15" ht="33" customHeight="1">
      <c r="A24" s="74"/>
      <c r="B24" s="75"/>
      <c r="C24" s="59"/>
      <c r="D24" s="76"/>
      <c r="E24" s="77"/>
      <c r="F24" s="73"/>
    </row>
    <row r="25" spans="1:15" ht="21.9" customHeight="1">
      <c r="A25" s="78"/>
      <c r="B25" s="78"/>
      <c r="C25" s="78"/>
      <c r="D25" s="78"/>
      <c r="E25" s="79"/>
    </row>
    <row r="26" spans="1:15" ht="21.9" customHeight="1">
      <c r="A26" s="78"/>
      <c r="B26" s="78"/>
      <c r="C26" s="78"/>
      <c r="D26" s="78"/>
      <c r="E26" s="79"/>
    </row>
    <row r="27" spans="1:15" ht="21.9" customHeight="1">
      <c r="A27" s="78"/>
      <c r="B27" s="78"/>
      <c r="C27" s="78"/>
      <c r="D27" s="78"/>
      <c r="E27" s="79"/>
    </row>
    <row r="28" spans="1:15" ht="21.9" customHeight="1">
      <c r="A28" s="78"/>
      <c r="B28" s="78"/>
      <c r="C28" s="78"/>
      <c r="D28" s="78"/>
      <c r="E28" s="79"/>
    </row>
    <row r="29" spans="1:15" ht="21.9" customHeight="1">
      <c r="A29" s="78"/>
      <c r="B29" s="78"/>
      <c r="C29" s="78"/>
      <c r="D29" s="78"/>
      <c r="E29" s="79"/>
    </row>
    <row r="30" spans="1:15" ht="21.9" customHeight="1">
      <c r="A30" s="78"/>
      <c r="B30" s="78"/>
      <c r="C30" s="78"/>
      <c r="D30" s="78"/>
      <c r="E30" s="79"/>
    </row>
    <row r="31" spans="1:15" ht="24.9" customHeight="1">
      <c r="A31" s="77"/>
      <c r="B31" s="77"/>
      <c r="C31" s="77"/>
      <c r="D31" s="77"/>
      <c r="E31" s="77"/>
    </row>
    <row r="32" spans="1:15" ht="24.9" customHeight="1">
      <c r="A32" s="77"/>
      <c r="B32" s="77"/>
      <c r="C32" s="77"/>
      <c r="D32" s="77"/>
      <c r="E32" s="77"/>
    </row>
    <row r="33" spans="1:5" ht="24.9" customHeight="1">
      <c r="A33" s="77"/>
      <c r="B33" s="77"/>
      <c r="C33" s="77"/>
      <c r="D33" s="77"/>
      <c r="E33" s="77"/>
    </row>
    <row r="34" spans="1:5" ht="24.9" customHeight="1">
      <c r="A34" s="77"/>
      <c r="B34" s="77"/>
      <c r="C34" s="77"/>
      <c r="D34" s="77"/>
      <c r="E34" s="77"/>
    </row>
    <row r="35" spans="1:5" ht="24.9" customHeight="1">
      <c r="A35" s="77"/>
      <c r="B35" s="77"/>
      <c r="C35" s="77"/>
      <c r="D35" s="77"/>
      <c r="E35" s="77"/>
    </row>
    <row r="36" spans="1:5" ht="24.9" customHeight="1">
      <c r="A36" s="77"/>
      <c r="B36" s="77"/>
      <c r="C36" s="77"/>
      <c r="D36" s="77"/>
      <c r="E36" s="77"/>
    </row>
    <row r="37" spans="1:5" ht="24.9" customHeight="1">
      <c r="A37" s="77"/>
      <c r="B37" s="77"/>
      <c r="C37" s="77"/>
      <c r="D37" s="77"/>
      <c r="E37" s="77"/>
    </row>
    <row r="38" spans="1:5" ht="24.9" customHeight="1">
      <c r="A38" s="77"/>
      <c r="B38" s="77"/>
      <c r="C38" s="77"/>
      <c r="D38" s="77"/>
      <c r="E38" s="77"/>
    </row>
    <row r="39" spans="1:5" ht="24.9" customHeight="1">
      <c r="A39" s="77"/>
      <c r="B39" s="77"/>
      <c r="C39" s="77"/>
      <c r="D39" s="77"/>
      <c r="E39" s="77"/>
    </row>
    <row r="40" spans="1:5" ht="24.9" customHeight="1">
      <c r="A40" s="77"/>
      <c r="B40" s="77"/>
      <c r="C40" s="77"/>
      <c r="D40" s="77"/>
      <c r="E40" s="77"/>
    </row>
    <row r="41" spans="1:5" ht="24.9" customHeight="1">
      <c r="A41" s="77"/>
      <c r="B41" s="77"/>
      <c r="C41" s="77"/>
      <c r="D41" s="77"/>
      <c r="E41" s="77"/>
    </row>
    <row r="42" spans="1:5" ht="24.9" customHeight="1">
      <c r="A42" s="77"/>
      <c r="B42" s="77"/>
      <c r="C42" s="77"/>
      <c r="D42" s="77"/>
      <c r="E42" s="77"/>
    </row>
    <row r="43" spans="1:5" ht="24.9" customHeight="1">
      <c r="A43" s="77"/>
      <c r="B43" s="77"/>
      <c r="C43" s="77"/>
      <c r="D43" s="77"/>
      <c r="E43" s="77"/>
    </row>
    <row r="44" spans="1:5" ht="24.9" customHeight="1">
      <c r="A44" s="77"/>
      <c r="B44" s="77"/>
      <c r="C44" s="77"/>
      <c r="D44" s="77"/>
      <c r="E44" s="77"/>
    </row>
    <row r="45" spans="1:5" ht="24.9" customHeight="1">
      <c r="A45" s="77"/>
      <c r="B45" s="77"/>
      <c r="C45" s="77"/>
      <c r="D45" s="77"/>
      <c r="E45" s="77"/>
    </row>
    <row r="46" spans="1:5" ht="24.9" customHeight="1">
      <c r="A46" s="77"/>
      <c r="B46" s="77"/>
      <c r="C46" s="77"/>
      <c r="D46" s="77"/>
      <c r="E46" s="77"/>
    </row>
    <row r="47" spans="1:5" ht="24.9" customHeight="1">
      <c r="A47" s="77"/>
      <c r="B47" s="77"/>
      <c r="C47" s="77"/>
      <c r="D47" s="77"/>
      <c r="E47" s="77"/>
    </row>
    <row r="48" spans="1:5" ht="24.9" customHeight="1">
      <c r="A48" s="77"/>
      <c r="B48" s="77"/>
      <c r="C48" s="77"/>
      <c r="D48" s="77"/>
      <c r="E48" s="77"/>
    </row>
    <row r="49" spans="1:5" ht="24.9" customHeight="1">
      <c r="A49" s="77"/>
      <c r="B49" s="77"/>
      <c r="C49" s="77"/>
      <c r="D49" s="77"/>
      <c r="E49" s="77"/>
    </row>
    <row r="50" spans="1:5" ht="24.9" customHeight="1">
      <c r="A50" s="77"/>
      <c r="B50" s="77"/>
      <c r="C50" s="77"/>
      <c r="D50" s="77"/>
      <c r="E50" s="77"/>
    </row>
    <row r="51" spans="1:5" ht="24.9" customHeight="1">
      <c r="A51" s="77"/>
      <c r="B51" s="77"/>
      <c r="C51" s="77"/>
      <c r="D51" s="77"/>
      <c r="E51" s="77"/>
    </row>
    <row r="52" spans="1:5" ht="24.9" customHeight="1">
      <c r="A52" s="77"/>
      <c r="B52" s="77"/>
      <c r="C52" s="77"/>
      <c r="D52" s="77"/>
      <c r="E52" s="77"/>
    </row>
    <row r="53" spans="1:5" ht="24.9" customHeight="1">
      <c r="A53" s="77"/>
      <c r="B53" s="77"/>
      <c r="C53" s="77"/>
      <c r="D53" s="77"/>
      <c r="E53" s="77"/>
    </row>
    <row r="54" spans="1:5">
      <c r="A54" s="77"/>
      <c r="B54" s="77"/>
      <c r="C54" s="77"/>
      <c r="D54" s="77"/>
      <c r="E54" s="77"/>
    </row>
    <row r="55" spans="1:5">
      <c r="A55" s="77"/>
      <c r="B55" s="77"/>
      <c r="C55" s="77"/>
      <c r="D55" s="77"/>
      <c r="E55" s="77"/>
    </row>
    <row r="56" spans="1:5">
      <c r="A56" s="77"/>
      <c r="B56" s="77"/>
      <c r="C56" s="77"/>
      <c r="D56" s="77"/>
      <c r="E56" s="77"/>
    </row>
    <row r="57" spans="1:5">
      <c r="A57" s="77"/>
      <c r="B57" s="77"/>
      <c r="C57" s="77"/>
      <c r="D57" s="77"/>
      <c r="E57" s="77"/>
    </row>
    <row r="58" spans="1:5">
      <c r="A58" s="77"/>
      <c r="B58" s="77"/>
      <c r="C58" s="77"/>
      <c r="D58" s="77"/>
      <c r="E58" s="77"/>
    </row>
    <row r="59" spans="1:5">
      <c r="A59" s="77"/>
      <c r="B59" s="77"/>
      <c r="C59" s="77"/>
      <c r="D59" s="77"/>
      <c r="E59" s="77"/>
    </row>
    <row r="60" spans="1:5">
      <c r="A60" s="77"/>
      <c r="B60" s="77"/>
      <c r="C60" s="77"/>
      <c r="D60" s="77"/>
      <c r="E60" s="77"/>
    </row>
    <row r="61" spans="1:5">
      <c r="A61" s="77"/>
      <c r="B61" s="77"/>
      <c r="C61" s="77"/>
      <c r="D61" s="77"/>
      <c r="E61" s="77"/>
    </row>
    <row r="62" spans="1:5">
      <c r="A62" s="77"/>
      <c r="B62" s="77"/>
      <c r="C62" s="77"/>
      <c r="D62" s="77"/>
      <c r="E62" s="77"/>
    </row>
    <row r="63" spans="1:5">
      <c r="A63" s="77"/>
      <c r="B63" s="77"/>
      <c r="C63" s="77"/>
      <c r="D63" s="77"/>
      <c r="E63" s="77"/>
    </row>
    <row r="64" spans="1:5">
      <c r="A64" s="77"/>
      <c r="B64" s="77"/>
      <c r="C64" s="77"/>
      <c r="D64" s="77"/>
      <c r="E64" s="77"/>
    </row>
    <row r="65" spans="1:5">
      <c r="A65" s="77"/>
      <c r="B65" s="77"/>
      <c r="C65" s="77"/>
      <c r="D65" s="77"/>
      <c r="E65" s="77"/>
    </row>
    <row r="66" spans="1:5">
      <c r="A66" s="77"/>
      <c r="B66" s="77"/>
      <c r="C66" s="77"/>
      <c r="D66" s="77"/>
      <c r="E66" s="77"/>
    </row>
    <row r="67" spans="1:5">
      <c r="A67" s="77"/>
      <c r="B67" s="77"/>
      <c r="C67" s="77"/>
      <c r="D67" s="77"/>
      <c r="E67" s="77"/>
    </row>
    <row r="68" spans="1:5">
      <c r="A68" s="77"/>
      <c r="B68" s="77"/>
      <c r="C68" s="77"/>
      <c r="D68" s="77"/>
      <c r="E68" s="77"/>
    </row>
    <row r="69" spans="1:5">
      <c r="A69" s="77"/>
      <c r="B69" s="77"/>
      <c r="C69" s="77"/>
      <c r="D69" s="77"/>
      <c r="E69" s="77"/>
    </row>
    <row r="70" spans="1:5">
      <c r="A70" s="77"/>
      <c r="B70" s="77"/>
      <c r="C70" s="77"/>
      <c r="D70" s="77"/>
      <c r="E70" s="77"/>
    </row>
    <row r="71" spans="1:5">
      <c r="A71" s="77"/>
      <c r="B71" s="77"/>
      <c r="C71" s="77"/>
      <c r="D71" s="77"/>
      <c r="E71" s="77"/>
    </row>
  </sheetData>
  <sheetProtection password="CCC7" sheet="1" objects="1" scenarios="1" formatColumns="0" formatRows="0" selectLockedCells="1"/>
  <dataConsolidate/>
  <customSheetViews>
    <customSheetView guid="{41FA9D67-020C-4823-83C1-8E592D62422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9" zoomScaleNormal="100" zoomScaleSheetLayoutView="100" workbookViewId="0">
      <selection activeCell="D32" sqref="D32"/>
    </sheetView>
  </sheetViews>
  <sheetFormatPr defaultColWidth="11.44140625" defaultRowHeight="15.6"/>
  <cols>
    <col min="1" max="1" width="12.109375" style="875" customWidth="1"/>
    <col min="2" max="2" width="31.44140625" style="875" customWidth="1"/>
    <col min="3" max="3" width="21.88671875" style="875" customWidth="1"/>
    <col min="4" max="4" width="38.5546875" style="875" customWidth="1"/>
    <col min="5" max="16384" width="11.44140625" style="872"/>
  </cols>
  <sheetData>
    <row r="1" spans="1:6" ht="18" customHeight="1">
      <c r="A1" s="773" t="str">
        <f>Cover!B3</f>
        <v>SPEC. NO.: CC/NT/TR/DOM/A00/22/00539</v>
      </c>
      <c r="B1" s="774"/>
      <c r="C1" s="871"/>
      <c r="D1" s="776" t="s">
        <v>147</v>
      </c>
    </row>
    <row r="2" spans="1:6" ht="18" customHeight="1">
      <c r="A2" s="783"/>
      <c r="B2" s="784"/>
      <c r="C2" s="786"/>
      <c r="D2" s="786"/>
    </row>
    <row r="3" spans="1:6" ht="126.75" customHeight="1">
      <c r="A3" s="1084" t="str">
        <f>Cover!$B$2</f>
        <v>400kV Transformer Package TR-43 for (i) 1×500 MVA, 400/220kV ICT at Kotputli S/S; and (ii) 5×500MVA, 400/220kV, ICT at Bikaner-II associated with Transmission system for evacuation of power from Rajasthan REZ Ph-IV (Part-1) (Bikaner Complex) PART-E.</v>
      </c>
      <c r="B3" s="1084"/>
      <c r="C3" s="1084"/>
      <c r="D3" s="1084"/>
      <c r="E3" s="873"/>
      <c r="F3" s="873"/>
    </row>
    <row r="4" spans="1:6" ht="21.9" customHeight="1">
      <c r="A4" s="1085" t="s">
        <v>148</v>
      </c>
      <c r="B4" s="1085"/>
      <c r="C4" s="1085"/>
      <c r="D4" s="1085"/>
    </row>
    <row r="5" spans="1:6" ht="18" customHeight="1">
      <c r="A5" s="874"/>
    </row>
    <row r="6" spans="1:6" ht="18" customHeight="1">
      <c r="A6" s="1019" t="s">
        <v>347</v>
      </c>
      <c r="B6" s="1019"/>
      <c r="C6" s="559"/>
    </row>
    <row r="7" spans="1:6" ht="18" customHeight="1">
      <c r="A7" s="1042">
        <f>'Sch-1'!A7</f>
        <v>0</v>
      </c>
      <c r="B7" s="1042"/>
      <c r="C7" s="1042"/>
      <c r="D7" s="876" t="s">
        <v>1</v>
      </c>
    </row>
    <row r="8" spans="1:6" ht="21.75" customHeight="1">
      <c r="A8" s="1020" t="str">
        <f>"Bidder’s Name and Address  (" &amp; MID('Names of Bidder'!B9,9, 20) &amp; ") :"</f>
        <v>Bidder’s Name and Address  (Sole Bidder) :</v>
      </c>
      <c r="B8" s="1020"/>
      <c r="C8" s="1020"/>
      <c r="D8" s="877" t="str">
        <f>'Sch-1'!K8</f>
        <v>Contract Services</v>
      </c>
    </row>
    <row r="9" spans="1:6" ht="18" customHeight="1">
      <c r="A9" s="626" t="s">
        <v>12</v>
      </c>
      <c r="B9" s="626" t="str">
        <f>IF('Names of Bidder'!D9=0, "", 'Names of Bidder'!D9)</f>
        <v/>
      </c>
      <c r="C9" s="872"/>
      <c r="D9" s="877" t="str">
        <f>'Sch-1'!K9</f>
        <v>Power Grid Corporation of India Ltd.,</v>
      </c>
    </row>
    <row r="10" spans="1:6" ht="18" customHeight="1">
      <c r="A10" s="626" t="s">
        <v>11</v>
      </c>
      <c r="B10" s="878" t="str">
        <f>IF('Names of Bidder'!D10=0, "", 'Names of Bidder'!D10)</f>
        <v/>
      </c>
      <c r="C10" s="872"/>
      <c r="D10" s="877" t="str">
        <f>'Sch-1'!K10</f>
        <v>"Saudamini", Plot No.-2</v>
      </c>
    </row>
    <row r="11" spans="1:6" ht="18" customHeight="1">
      <c r="A11" s="629"/>
      <c r="B11" s="878" t="str">
        <f>IF('Names of Bidder'!D11=0, "", 'Names of Bidder'!D11)</f>
        <v/>
      </c>
      <c r="C11" s="872"/>
      <c r="D11" s="877" t="str">
        <f>'Sch-1'!K11</f>
        <v xml:space="preserve">Sector-29, </v>
      </c>
    </row>
    <row r="12" spans="1:6" ht="18" customHeight="1">
      <c r="A12" s="629"/>
      <c r="B12" s="878" t="str">
        <f>IF('Names of Bidder'!D12=0, "", 'Names of Bidder'!D12)</f>
        <v/>
      </c>
      <c r="C12" s="872"/>
      <c r="D12" s="877" t="str">
        <f>'Sch-1'!K12</f>
        <v>Gurgaon (Haryana) - 122001</v>
      </c>
    </row>
    <row r="13" spans="1:6" ht="18" customHeight="1" thickBot="1">
      <c r="A13" s="879"/>
      <c r="B13" s="879"/>
      <c r="C13" s="879"/>
      <c r="D13" s="880"/>
    </row>
    <row r="14" spans="1:6" ht="21.9" customHeight="1">
      <c r="A14" s="881" t="s">
        <v>130</v>
      </c>
      <c r="B14" s="1115" t="s">
        <v>15</v>
      </c>
      <c r="C14" s="1116"/>
      <c r="D14" s="882" t="s">
        <v>132</v>
      </c>
    </row>
    <row r="15" spans="1:6" ht="21.9" customHeight="1">
      <c r="A15" s="885" t="s">
        <v>135</v>
      </c>
      <c r="B15" s="1117" t="s">
        <v>149</v>
      </c>
      <c r="C15" s="1117"/>
      <c r="D15" s="886">
        <f>'Sch-1'!N52</f>
        <v>0</v>
      </c>
    </row>
    <row r="16" spans="1:6" ht="35.1" customHeight="1">
      <c r="A16" s="889"/>
      <c r="B16" s="1118" t="s">
        <v>150</v>
      </c>
      <c r="C16" s="1119"/>
      <c r="D16" s="890"/>
    </row>
    <row r="17" spans="1:6" ht="21.9" customHeight="1">
      <c r="A17" s="885" t="s">
        <v>137</v>
      </c>
      <c r="B17" s="1117" t="s">
        <v>151</v>
      </c>
      <c r="C17" s="1117"/>
      <c r="D17" s="886">
        <f>'Sch-2'!J52</f>
        <v>0</v>
      </c>
    </row>
    <row r="18" spans="1:6" ht="35.1" customHeight="1">
      <c r="A18" s="889"/>
      <c r="B18" s="1118" t="s">
        <v>311</v>
      </c>
      <c r="C18" s="1119"/>
      <c r="D18" s="890"/>
    </row>
    <row r="19" spans="1:6" ht="21.9" customHeight="1">
      <c r="A19" s="885" t="s">
        <v>139</v>
      </c>
      <c r="B19" s="1117" t="s">
        <v>153</v>
      </c>
      <c r="C19" s="1117"/>
      <c r="D19" s="886">
        <f>'Sch-3'!P26</f>
        <v>0</v>
      </c>
    </row>
    <row r="20" spans="1:6" ht="30" customHeight="1">
      <c r="A20" s="889"/>
      <c r="B20" s="1118" t="s">
        <v>154</v>
      </c>
      <c r="C20" s="1119"/>
      <c r="D20" s="890"/>
    </row>
    <row r="21" spans="1:6" ht="21.9" customHeight="1">
      <c r="A21" s="885" t="s">
        <v>140</v>
      </c>
      <c r="B21" s="1117" t="s">
        <v>155</v>
      </c>
      <c r="C21" s="1117"/>
      <c r="D21" s="893" t="s">
        <v>336</v>
      </c>
    </row>
    <row r="22" spans="1:6" ht="30" customHeight="1">
      <c r="A22" s="889"/>
      <c r="B22" s="1118" t="s">
        <v>156</v>
      </c>
      <c r="C22" s="1119"/>
      <c r="D22" s="890"/>
    </row>
    <row r="23" spans="1:6" ht="30" customHeight="1">
      <c r="A23" s="885">
        <v>5</v>
      </c>
      <c r="B23" s="1117" t="s">
        <v>157</v>
      </c>
      <c r="C23" s="1117"/>
      <c r="D23" s="886">
        <f>'Sch-5'!D19:E19</f>
        <v>0</v>
      </c>
    </row>
    <row r="24" spans="1:6" ht="23.25" customHeight="1">
      <c r="A24" s="889"/>
      <c r="B24" s="1118" t="s">
        <v>158</v>
      </c>
      <c r="C24" s="1119"/>
      <c r="D24" s="894"/>
    </row>
    <row r="25" spans="1:6" ht="21.9" customHeight="1">
      <c r="A25" s="885" t="s">
        <v>142</v>
      </c>
      <c r="B25" s="1117" t="s">
        <v>159</v>
      </c>
      <c r="C25" s="1117"/>
      <c r="D25" s="893" t="s">
        <v>336</v>
      </c>
    </row>
    <row r="26" spans="1:6" ht="35.1" customHeight="1">
      <c r="A26" s="889"/>
      <c r="B26" s="1118" t="s">
        <v>527</v>
      </c>
      <c r="C26" s="1119"/>
      <c r="D26" s="890"/>
    </row>
    <row r="27" spans="1:6" ht="18.75" customHeight="1">
      <c r="A27" s="1120"/>
      <c r="B27" s="1122" t="s">
        <v>344</v>
      </c>
      <c r="C27" s="1122"/>
      <c r="D27" s="916"/>
    </row>
    <row r="28" spans="1:6" ht="18.75" customHeight="1" thickBot="1">
      <c r="A28" s="1121"/>
      <c r="B28" s="1123"/>
      <c r="C28" s="1123"/>
      <c r="D28" s="896">
        <f>D15+D17+D19+D23</f>
        <v>0</v>
      </c>
    </row>
    <row r="29" spans="1:6" ht="18.75" customHeight="1">
      <c r="A29" s="899"/>
      <c r="B29" s="900"/>
      <c r="C29" s="900"/>
      <c r="D29" s="901"/>
    </row>
    <row r="30" spans="1:6" ht="27.9" customHeight="1">
      <c r="A30" s="899"/>
      <c r="B30" s="902"/>
      <c r="C30" s="902"/>
      <c r="D30" s="901"/>
    </row>
    <row r="31" spans="1:6" ht="27.9" customHeight="1">
      <c r="A31" s="908" t="s">
        <v>162</v>
      </c>
      <c r="B31" s="914" t="str">
        <f>'Sch-5 after discount'!B21</f>
        <v xml:space="preserve">  </v>
      </c>
      <c r="C31" s="909" t="s">
        <v>144</v>
      </c>
      <c r="D31" s="913" t="str">
        <f>'Sch-5 after discount'!D21</f>
        <v/>
      </c>
      <c r="F31" s="903"/>
    </row>
    <row r="32" spans="1:6" ht="27.9" customHeight="1">
      <c r="A32" s="908" t="s">
        <v>163</v>
      </c>
      <c r="B32" s="915" t="str">
        <f>'Sch-5 after discount'!B22</f>
        <v/>
      </c>
      <c r="C32" s="909" t="s">
        <v>146</v>
      </c>
      <c r="D32" s="913" t="str">
        <f>'Sch-5 after discount'!D22</f>
        <v/>
      </c>
      <c r="F32" s="904"/>
    </row>
    <row r="33" spans="1:6" ht="27.9" customHeight="1">
      <c r="A33" s="785"/>
      <c r="B33" s="784"/>
      <c r="C33" s="902"/>
      <c r="F33" s="904"/>
    </row>
    <row r="34" spans="1:6" ht="30" customHeight="1">
      <c r="A34" s="785"/>
      <c r="B34" s="784"/>
      <c r="C34" s="902"/>
      <c r="D34" s="785"/>
      <c r="F34" s="903"/>
    </row>
    <row r="35" spans="1:6" ht="30" customHeight="1">
      <c r="A35" s="905"/>
      <c r="B35" s="905"/>
      <c r="C35" s="906"/>
      <c r="E35" s="907"/>
    </row>
  </sheetData>
  <sheetProtection password="CC6F" sheet="1" objects="1" scenarios="1" formatColumns="0" formatRows="0" selectLockedCells="1"/>
  <customSheetViews>
    <customSheetView guid="{41FA9D67-020C-4823-83C1-8E592D62422E}" showPageBreaks="1" printArea="1" view="pageBreakPreview" topLeftCell="A19">
      <selection activeCell="D32" sqref="D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view="pageBreakPreview" topLeftCell="A13">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4140625" defaultRowHeight="15.6"/>
  <cols>
    <col min="1" max="1" width="12.109375" style="12" customWidth="1"/>
    <col min="2" max="2" width="31.44140625" style="12" customWidth="1"/>
    <col min="3" max="3" width="24" style="12" customWidth="1"/>
    <col min="4" max="4" width="39.33203125" style="12" customWidth="1"/>
    <col min="5" max="16384" width="11.44140625" style="80"/>
  </cols>
  <sheetData>
    <row r="1" spans="1:6" ht="18" customHeight="1">
      <c r="A1" s="81" t="str">
        <f>Cover!B3</f>
        <v>SPEC. NO.: CC/NT/TR/DOM/A00/22/00539</v>
      </c>
      <c r="B1" s="82"/>
      <c r="C1" s="83"/>
      <c r="D1" s="84" t="s">
        <v>164</v>
      </c>
    </row>
    <row r="2" spans="1:6" ht="18" customHeight="1">
      <c r="A2" s="85"/>
      <c r="B2" s="86"/>
      <c r="C2" s="87"/>
      <c r="D2" s="87"/>
    </row>
    <row r="3" spans="1:6" ht="73.5" customHeight="1">
      <c r="A3" s="1132" t="str">
        <f>Cover!$B$2</f>
        <v>400kV Transformer Package TR-43 for (i) 1×500 MVA, 400/220kV ICT at Kotputli S/S; and (ii) 5×500MVA, 400/220kV, ICT at Bikaner-II associated with Transmission system for evacuation of power from Rajasthan REZ Ph-IV (Part-1) (Bikaner Complex) PART-E.</v>
      </c>
      <c r="B3" s="1132"/>
      <c r="C3" s="1132"/>
      <c r="D3" s="1132"/>
      <c r="E3" s="88"/>
      <c r="F3" s="88"/>
    </row>
    <row r="4" spans="1:6" ht="21.9" customHeight="1">
      <c r="A4" s="1108" t="s">
        <v>148</v>
      </c>
      <c r="B4" s="1108"/>
      <c r="C4" s="1108"/>
      <c r="D4" s="1108"/>
    </row>
    <row r="5" spans="1:6" ht="18" customHeight="1">
      <c r="A5" s="89"/>
    </row>
    <row r="6" spans="1:6" ht="18" customHeight="1">
      <c r="A6" s="10" t="e">
        <f>'Sch-1'!#REF!</f>
        <v>#REF!</v>
      </c>
      <c r="D6" s="62" t="s">
        <v>1</v>
      </c>
    </row>
    <row r="7" spans="1:6" ht="36" customHeight="1">
      <c r="A7" s="1133" t="str">
        <f>'Sch-1'!A8</f>
        <v>Bidder’s Name and Address  (Sole Bidder) :</v>
      </c>
      <c r="B7" s="1133"/>
      <c r="C7" s="1133"/>
      <c r="D7" s="63" t="str">
        <f>'Sch-1'!K8</f>
        <v>Contract Services</v>
      </c>
    </row>
    <row r="8" spans="1:6" ht="18" customHeight="1">
      <c r="A8" s="13" t="s">
        <v>31</v>
      </c>
      <c r="B8" s="1131" t="str">
        <f>IF('Sch-1'!C9=0, "", 'Sch-1'!C9)</f>
        <v/>
      </c>
      <c r="C8" s="1131"/>
      <c r="D8" s="63" t="str">
        <f>'Sch-1'!K9</f>
        <v>Power Grid Corporation of India Ltd.,</v>
      </c>
    </row>
    <row r="9" spans="1:6" ht="18" customHeight="1">
      <c r="A9" s="13" t="s">
        <v>32</v>
      </c>
      <c r="B9" s="1131" t="str">
        <f>IF('Sch-1'!C10=0, "", 'Sch-1'!C10)</f>
        <v/>
      </c>
      <c r="C9" s="1131"/>
      <c r="D9" s="63" t="str">
        <f>'Sch-1'!K10</f>
        <v>"Saudamini", Plot No.-2</v>
      </c>
    </row>
    <row r="10" spans="1:6" ht="18" customHeight="1">
      <c r="A10" s="14"/>
      <c r="B10" s="1131" t="str">
        <f>IF('Sch-1'!C11=0, "", 'Sch-1'!C11)</f>
        <v/>
      </c>
      <c r="C10" s="1131"/>
      <c r="D10" s="63" t="str">
        <f>'Sch-1'!K11</f>
        <v xml:space="preserve">Sector-29, </v>
      </c>
    </row>
    <row r="11" spans="1:6" ht="18" customHeight="1">
      <c r="A11" s="14"/>
      <c r="B11" s="1131" t="str">
        <f>IF('Sch-1'!C12=0, "", 'Sch-1'!C12)</f>
        <v/>
      </c>
      <c r="C11" s="1131"/>
      <c r="D11" s="63" t="str">
        <f>'Sch-1'!K12</f>
        <v>Gurgaon (Haryana) - 122001</v>
      </c>
    </row>
    <row r="12" spans="1:6" ht="18" customHeight="1">
      <c r="A12" s="90"/>
      <c r="B12" s="90"/>
      <c r="C12" s="90"/>
      <c r="D12" s="91"/>
    </row>
    <row r="13" spans="1:6" ht="21.9" customHeight="1">
      <c r="A13" s="92" t="s">
        <v>130</v>
      </c>
      <c r="B13" s="1124" t="s">
        <v>15</v>
      </c>
      <c r="C13" s="1125"/>
      <c r="D13" s="93" t="s">
        <v>132</v>
      </c>
    </row>
    <row r="14" spans="1:6" ht="21.9" customHeight="1">
      <c r="A14" s="64" t="s">
        <v>135</v>
      </c>
      <c r="B14" s="1126" t="s">
        <v>149</v>
      </c>
      <c r="C14" s="1126"/>
      <c r="D14" s="94"/>
    </row>
    <row r="15" spans="1:6" ht="35.1" customHeight="1">
      <c r="A15" s="95"/>
      <c r="B15" s="1127" t="s">
        <v>150</v>
      </c>
      <c r="C15" s="1128"/>
      <c r="D15" s="96"/>
    </row>
    <row r="16" spans="1:6" ht="21.9" customHeight="1">
      <c r="A16" s="64" t="s">
        <v>137</v>
      </c>
      <c r="B16" s="1126" t="s">
        <v>151</v>
      </c>
      <c r="C16" s="1126"/>
      <c r="D16" s="94"/>
    </row>
    <row r="17" spans="1:6" ht="35.1" customHeight="1">
      <c r="A17" s="95"/>
      <c r="B17" s="1127" t="s">
        <v>152</v>
      </c>
      <c r="C17" s="1128"/>
      <c r="D17" s="96"/>
    </row>
    <row r="18" spans="1:6" ht="21.9" customHeight="1">
      <c r="A18" s="64" t="s">
        <v>139</v>
      </c>
      <c r="B18" s="1126" t="s">
        <v>153</v>
      </c>
      <c r="C18" s="1126"/>
      <c r="D18" s="94"/>
    </row>
    <row r="19" spans="1:6" ht="30" customHeight="1">
      <c r="A19" s="95"/>
      <c r="B19" s="1127" t="s">
        <v>154</v>
      </c>
      <c r="C19" s="1128"/>
      <c r="D19" s="96"/>
    </row>
    <row r="20" spans="1:6" ht="21.9" customHeight="1">
      <c r="A20" s="64" t="s">
        <v>140</v>
      </c>
      <c r="B20" s="1126" t="s">
        <v>155</v>
      </c>
      <c r="C20" s="1126"/>
      <c r="D20" s="97"/>
    </row>
    <row r="21" spans="1:6" ht="30" customHeight="1">
      <c r="A21" s="95"/>
      <c r="B21" s="1127" t="s">
        <v>156</v>
      </c>
      <c r="C21" s="1128"/>
      <c r="D21" s="96"/>
    </row>
    <row r="22" spans="1:6" ht="30" customHeight="1">
      <c r="A22" s="64">
        <v>5</v>
      </c>
      <c r="B22" s="1126" t="s">
        <v>157</v>
      </c>
      <c r="C22" s="1126"/>
      <c r="D22" s="94"/>
    </row>
    <row r="23" spans="1:6" ht="33" customHeight="1">
      <c r="A23" s="95"/>
      <c r="B23" s="1127" t="s">
        <v>158</v>
      </c>
      <c r="C23" s="1128"/>
      <c r="D23" s="111"/>
    </row>
    <row r="24" spans="1:6" ht="21.9" customHeight="1">
      <c r="A24" s="64" t="s">
        <v>142</v>
      </c>
      <c r="B24" s="1126" t="s">
        <v>159</v>
      </c>
      <c r="C24" s="1126"/>
      <c r="D24" s="97"/>
    </row>
    <row r="25" spans="1:6" ht="35.1" customHeight="1">
      <c r="A25" s="95"/>
      <c r="B25" s="1127" t="s">
        <v>160</v>
      </c>
      <c r="C25" s="1128"/>
      <c r="D25" s="96"/>
    </row>
    <row r="26" spans="1:6" ht="24" customHeight="1">
      <c r="A26" s="1129"/>
      <c r="B26" s="1130" t="s">
        <v>161</v>
      </c>
      <c r="C26" s="1130"/>
      <c r="D26" s="98"/>
    </row>
    <row r="27" spans="1:6" ht="25.5" customHeight="1">
      <c r="A27" s="1129"/>
      <c r="B27" s="1130"/>
      <c r="C27" s="1130"/>
      <c r="D27" s="99"/>
    </row>
    <row r="28" spans="1:6" ht="18.75" customHeight="1">
      <c r="A28" s="100"/>
      <c r="B28" s="101"/>
      <c r="C28" s="101"/>
      <c r="D28" s="102"/>
    </row>
    <row r="29" spans="1:6" ht="27.9" customHeight="1">
      <c r="A29" s="100"/>
      <c r="B29" s="101"/>
      <c r="C29" s="103"/>
      <c r="D29" s="102"/>
    </row>
    <row r="30" spans="1:6" ht="27.9" customHeight="1">
      <c r="A30" s="104" t="s">
        <v>162</v>
      </c>
      <c r="B30" s="67"/>
      <c r="C30" s="103" t="s">
        <v>144</v>
      </c>
      <c r="D30" s="67"/>
      <c r="F30" s="105"/>
    </row>
    <row r="31" spans="1:6" ht="27.9" customHeight="1">
      <c r="A31" s="104" t="s">
        <v>163</v>
      </c>
      <c r="B31" s="67"/>
      <c r="C31" s="103" t="s">
        <v>146</v>
      </c>
      <c r="D31" s="67"/>
      <c r="F31" s="106"/>
    </row>
    <row r="32" spans="1:6" ht="27.9" customHeight="1">
      <c r="A32" s="107"/>
      <c r="B32" s="86"/>
      <c r="C32" s="103"/>
      <c r="F32" s="106"/>
    </row>
    <row r="33" spans="1:6" ht="30" customHeight="1">
      <c r="A33" s="107"/>
      <c r="B33" s="86"/>
      <c r="C33" s="103"/>
      <c r="D33" s="107"/>
      <c r="F33" s="105"/>
    </row>
    <row r="34" spans="1:6" ht="30" customHeight="1">
      <c r="A34" s="108"/>
      <c r="B34" s="108"/>
      <c r="C34" s="109"/>
      <c r="E34" s="110"/>
    </row>
  </sheetData>
  <sheetProtection selectLockedCells="1"/>
  <customSheetViews>
    <customSheetView guid="{41FA9D67-020C-4823-83C1-8E592D62422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Normal="100" zoomScaleSheetLayoutView="100" workbookViewId="0">
      <selection activeCell="B32" sqref="B32"/>
    </sheetView>
  </sheetViews>
  <sheetFormatPr defaultColWidth="11.44140625" defaultRowHeight="15.6"/>
  <cols>
    <col min="1" max="1" width="12.109375" style="875" customWidth="1"/>
    <col min="2" max="2" width="31.44140625" style="875" customWidth="1"/>
    <col min="3" max="3" width="21.5546875" style="875" customWidth="1"/>
    <col min="4" max="4" width="39.33203125" style="875" customWidth="1"/>
    <col min="5" max="5" width="18.44140625" style="872" hidden="1" customWidth="1"/>
    <col min="6" max="6" width="18.6640625" style="872" hidden="1" customWidth="1"/>
    <col min="7" max="16384" width="11.44140625" style="872"/>
  </cols>
  <sheetData>
    <row r="1" spans="1:6" ht="18" customHeight="1">
      <c r="A1" s="773" t="str">
        <f>Cover!B3</f>
        <v>SPEC. NO.: CC/NT/TR/DOM/A00/22/00539</v>
      </c>
      <c r="B1" s="774"/>
      <c r="C1" s="871"/>
      <c r="D1" s="776" t="s">
        <v>147</v>
      </c>
    </row>
    <row r="2" spans="1:6" ht="18" customHeight="1">
      <c r="A2" s="783"/>
      <c r="B2" s="784"/>
      <c r="C2" s="786"/>
      <c r="D2" s="786"/>
    </row>
    <row r="3" spans="1:6" ht="72" customHeight="1">
      <c r="A3" s="1084" t="str">
        <f>Cover!$B$2</f>
        <v>400kV Transformer Package TR-43 for (i) 1×500 MVA, 400/220kV ICT at Kotputli S/S; and (ii) 5×500MVA, 400/220kV, ICT at Bikaner-II associated with Transmission system for evacuation of power from Rajasthan REZ Ph-IV (Part-1) (Bikaner Complex) PART-E.</v>
      </c>
      <c r="B3" s="1084"/>
      <c r="C3" s="1084"/>
      <c r="D3" s="1084"/>
      <c r="E3" s="873"/>
      <c r="F3" s="873"/>
    </row>
    <row r="4" spans="1:6" ht="21.9" customHeight="1">
      <c r="A4" s="1085" t="s">
        <v>148</v>
      </c>
      <c r="B4" s="1085"/>
      <c r="C4" s="1085"/>
      <c r="D4" s="1085"/>
    </row>
    <row r="5" spans="1:6" ht="18" customHeight="1">
      <c r="A5" s="874"/>
    </row>
    <row r="6" spans="1:6" ht="18" customHeight="1">
      <c r="A6" s="1019" t="s">
        <v>347</v>
      </c>
      <c r="B6" s="1019"/>
      <c r="C6" s="559"/>
    </row>
    <row r="7" spans="1:6" ht="18" customHeight="1">
      <c r="A7" s="1042">
        <f>'Sch-1'!A7</f>
        <v>0</v>
      </c>
      <c r="B7" s="1042"/>
      <c r="C7" s="1042"/>
      <c r="D7" s="876" t="s">
        <v>1</v>
      </c>
    </row>
    <row r="8" spans="1:6" ht="22.5" customHeight="1">
      <c r="A8" s="1020" t="str">
        <f>"Bidder’s Name and Address  (" &amp; MID('Names of Bidder'!B9,9, 20) &amp; ") :"</f>
        <v>Bidder’s Name and Address  (Sole Bidder) :</v>
      </c>
      <c r="B8" s="1020"/>
      <c r="C8" s="1020"/>
      <c r="D8" s="877" t="str">
        <f>'Sch-1'!K8</f>
        <v>Contract Services</v>
      </c>
    </row>
    <row r="9" spans="1:6" ht="18" customHeight="1">
      <c r="A9" s="626" t="s">
        <v>12</v>
      </c>
      <c r="B9" s="626" t="str">
        <f>IF('Names of Bidder'!D9=0, "", 'Names of Bidder'!D9)</f>
        <v/>
      </c>
      <c r="C9" s="872"/>
      <c r="D9" s="877" t="str">
        <f>'Sch-1'!K9</f>
        <v>Power Grid Corporation of India Ltd.,</v>
      </c>
    </row>
    <row r="10" spans="1:6" ht="18" customHeight="1">
      <c r="A10" s="626" t="s">
        <v>11</v>
      </c>
      <c r="B10" s="878" t="str">
        <f>IF('Names of Bidder'!D10=0, "", 'Names of Bidder'!D10)</f>
        <v/>
      </c>
      <c r="C10" s="872"/>
      <c r="D10" s="877" t="str">
        <f>'Sch-1'!K10</f>
        <v>"Saudamini", Plot No.-2</v>
      </c>
    </row>
    <row r="11" spans="1:6" ht="18" customHeight="1">
      <c r="A11" s="629"/>
      <c r="B11" s="878" t="str">
        <f>IF('Names of Bidder'!D11=0, "", 'Names of Bidder'!D11)</f>
        <v/>
      </c>
      <c r="C11" s="872"/>
      <c r="D11" s="877" t="str">
        <f>'Sch-1'!K11</f>
        <v xml:space="preserve">Sector-29, </v>
      </c>
    </row>
    <row r="12" spans="1:6" ht="18" customHeight="1">
      <c r="A12" s="629"/>
      <c r="B12" s="878" t="str">
        <f>IF('Names of Bidder'!D12=0, "", 'Names of Bidder'!D12)</f>
        <v/>
      </c>
      <c r="C12" s="872"/>
      <c r="D12" s="877" t="str">
        <f>'Sch-1'!K12</f>
        <v>Gurgaon (Haryana) - 122001</v>
      </c>
    </row>
    <row r="13" spans="1:6" ht="18" customHeight="1" thickBot="1">
      <c r="A13" s="879"/>
      <c r="B13" s="879"/>
      <c r="C13" s="879"/>
      <c r="D13" s="880"/>
    </row>
    <row r="14" spans="1:6" ht="21.9" customHeight="1">
      <c r="A14" s="881" t="s">
        <v>130</v>
      </c>
      <c r="B14" s="1115" t="s">
        <v>15</v>
      </c>
      <c r="C14" s="1116"/>
      <c r="D14" s="882" t="s">
        <v>132</v>
      </c>
      <c r="E14" s="883" t="s">
        <v>357</v>
      </c>
      <c r="F14" s="884" t="s">
        <v>356</v>
      </c>
    </row>
    <row r="15" spans="1:6" ht="21.9" customHeight="1">
      <c r="A15" s="885" t="s">
        <v>135</v>
      </c>
      <c r="B15" s="1117" t="s">
        <v>149</v>
      </c>
      <c r="C15" s="1117"/>
      <c r="D15" s="886">
        <f>E15*F15</f>
        <v>0</v>
      </c>
      <c r="E15" s="887">
        <f>'Sch-6'!D15</f>
        <v>0</v>
      </c>
      <c r="F15" s="888">
        <f>IF(Discount!H36&lt;0,0,Discount!H36)</f>
        <v>0</v>
      </c>
    </row>
    <row r="16" spans="1:6" ht="35.1" customHeight="1">
      <c r="A16" s="889"/>
      <c r="B16" s="1118" t="s">
        <v>150</v>
      </c>
      <c r="C16" s="1119"/>
      <c r="D16" s="890"/>
      <c r="E16" s="891"/>
      <c r="F16" s="888"/>
    </row>
    <row r="17" spans="1:6" ht="21.9" customHeight="1">
      <c r="A17" s="885" t="s">
        <v>137</v>
      </c>
      <c r="B17" s="1117" t="s">
        <v>151</v>
      </c>
      <c r="C17" s="1117"/>
      <c r="D17" s="886">
        <f>E17*F17</f>
        <v>0</v>
      </c>
      <c r="E17" s="887">
        <f>'Sch-6'!D17</f>
        <v>0</v>
      </c>
      <c r="F17" s="888">
        <f>IF(Discount!I36&lt;0,0,Discount!I36)</f>
        <v>0</v>
      </c>
    </row>
    <row r="18" spans="1:6" ht="35.1" customHeight="1">
      <c r="A18" s="889"/>
      <c r="B18" s="1118" t="s">
        <v>311</v>
      </c>
      <c r="C18" s="1119"/>
      <c r="D18" s="890"/>
      <c r="E18" s="891"/>
      <c r="F18" s="888"/>
    </row>
    <row r="19" spans="1:6" ht="21.9" customHeight="1">
      <c r="A19" s="885" t="s">
        <v>139</v>
      </c>
      <c r="B19" s="1117" t="s">
        <v>153</v>
      </c>
      <c r="C19" s="1117"/>
      <c r="D19" s="886">
        <f>E19*F19</f>
        <v>0</v>
      </c>
      <c r="E19" s="887">
        <f>'Sch-6'!D19</f>
        <v>0</v>
      </c>
      <c r="F19" s="888">
        <f>IF(Discount!J36&lt;0,0,Discount!J36)</f>
        <v>0</v>
      </c>
    </row>
    <row r="20" spans="1:6" ht="30" customHeight="1">
      <c r="A20" s="889"/>
      <c r="B20" s="1118" t="s">
        <v>154</v>
      </c>
      <c r="C20" s="1119"/>
      <c r="D20" s="890"/>
      <c r="E20" s="891"/>
      <c r="F20" s="892"/>
    </row>
    <row r="21" spans="1:6" ht="21.9" customHeight="1">
      <c r="A21" s="885" t="s">
        <v>140</v>
      </c>
      <c r="B21" s="1117" t="s">
        <v>155</v>
      </c>
      <c r="C21" s="1117"/>
      <c r="D21" s="893" t="s">
        <v>336</v>
      </c>
      <c r="E21" s="891"/>
      <c r="F21" s="892"/>
    </row>
    <row r="22" spans="1:6" ht="30" customHeight="1">
      <c r="A22" s="889"/>
      <c r="B22" s="1118" t="s">
        <v>156</v>
      </c>
      <c r="C22" s="1119"/>
      <c r="D22" s="890"/>
      <c r="E22" s="891"/>
      <c r="F22" s="892"/>
    </row>
    <row r="23" spans="1:6" ht="30" customHeight="1">
      <c r="A23" s="885">
        <v>5</v>
      </c>
      <c r="B23" s="1117" t="s">
        <v>157</v>
      </c>
      <c r="C23" s="1117"/>
      <c r="D23" s="886">
        <f>IF('Sch-5 after discount'!D19&lt;0,0,'Sch-5 after discount'!D19)</f>
        <v>0</v>
      </c>
      <c r="E23" s="891"/>
      <c r="F23" s="892"/>
    </row>
    <row r="24" spans="1:6" ht="25.5" customHeight="1">
      <c r="A24" s="889"/>
      <c r="B24" s="1118" t="s">
        <v>158</v>
      </c>
      <c r="C24" s="1119"/>
      <c r="D24" s="894"/>
      <c r="E24" s="891"/>
      <c r="F24" s="892"/>
    </row>
    <row r="25" spans="1:6" ht="21.9" customHeight="1">
      <c r="A25" s="885" t="s">
        <v>142</v>
      </c>
      <c r="B25" s="1117" t="s">
        <v>159</v>
      </c>
      <c r="C25" s="1117"/>
      <c r="D25" s="893" t="s">
        <v>336</v>
      </c>
      <c r="E25" s="891"/>
      <c r="F25" s="892"/>
    </row>
    <row r="26" spans="1:6" ht="35.1" customHeight="1">
      <c r="A26" s="889"/>
      <c r="B26" s="1118" t="s">
        <v>527</v>
      </c>
      <c r="C26" s="1119"/>
      <c r="D26" s="890"/>
      <c r="E26" s="891"/>
      <c r="F26" s="892"/>
    </row>
    <row r="27" spans="1:6" ht="18.75" customHeight="1">
      <c r="A27" s="1120"/>
      <c r="B27" s="1122" t="s">
        <v>344</v>
      </c>
      <c r="C27" s="1122"/>
      <c r="D27" s="895"/>
      <c r="E27" s="891"/>
      <c r="F27" s="892"/>
    </row>
    <row r="28" spans="1:6" ht="18.75" customHeight="1" thickBot="1">
      <c r="A28" s="1121"/>
      <c r="B28" s="1123"/>
      <c r="C28" s="1123"/>
      <c r="D28" s="896">
        <f>SUM(D15:D26)</f>
        <v>0</v>
      </c>
      <c r="E28" s="897"/>
      <c r="F28" s="898"/>
    </row>
    <row r="29" spans="1:6" ht="18.75" customHeight="1">
      <c r="A29" s="899"/>
      <c r="B29" s="900"/>
      <c r="C29" s="900"/>
      <c r="D29" s="901"/>
    </row>
    <row r="30" spans="1:6" ht="27.9" customHeight="1">
      <c r="A30" s="899"/>
      <c r="B30" s="902"/>
      <c r="C30" s="902"/>
      <c r="D30" s="901"/>
    </row>
    <row r="31" spans="1:6" ht="27.9" customHeight="1">
      <c r="A31" s="908" t="s">
        <v>162</v>
      </c>
      <c r="B31" s="914" t="str">
        <f>'Sch-6'!B31</f>
        <v xml:space="preserve">  </v>
      </c>
      <c r="C31" s="910" t="s">
        <v>528</v>
      </c>
      <c r="D31" s="913" t="str">
        <f>'Sch-6'!D31</f>
        <v/>
      </c>
      <c r="F31" s="903"/>
    </row>
    <row r="32" spans="1:6" ht="27.9" customHeight="1">
      <c r="A32" s="908" t="s">
        <v>163</v>
      </c>
      <c r="B32" s="915" t="str">
        <f>'Sch-6'!B32</f>
        <v/>
      </c>
      <c r="C32" s="910" t="s">
        <v>529</v>
      </c>
      <c r="D32" s="913" t="str">
        <f>'Sch-6'!D32</f>
        <v/>
      </c>
      <c r="F32" s="904"/>
    </row>
    <row r="33" spans="1:6" ht="27.9" customHeight="1">
      <c r="A33" s="785"/>
      <c r="B33" s="784"/>
      <c r="C33" s="902"/>
      <c r="F33" s="904"/>
    </row>
    <row r="34" spans="1:6" ht="30" customHeight="1">
      <c r="A34" s="785"/>
      <c r="B34" s="784"/>
      <c r="C34" s="902"/>
      <c r="D34" s="785"/>
      <c r="F34" s="903"/>
    </row>
    <row r="35" spans="1:6" ht="30" customHeight="1">
      <c r="A35" s="905"/>
      <c r="B35" s="905"/>
      <c r="C35" s="906"/>
      <c r="E35" s="907"/>
    </row>
  </sheetData>
  <sheetProtection password="CC6F" sheet="1" formatColumns="0" formatRows="0" selectLockedCells="1"/>
  <customSheetViews>
    <customSheetView guid="{41FA9D67-020C-4823-83C1-8E592D62422E}" showPageBreaks="1" printArea="1" hiddenColumns="1" view="pageBreakPreview">
      <selection activeCell="B32" sqref="B32"/>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3" zoomScaleNormal="100" zoomScaleSheetLayoutView="100" workbookViewId="0">
      <selection activeCell="A18" sqref="A18:I18"/>
    </sheetView>
  </sheetViews>
  <sheetFormatPr defaultColWidth="8.6640625" defaultRowHeight="14.4"/>
  <cols>
    <col min="1" max="1" width="6.5546875" style="211" customWidth="1"/>
    <col min="2" max="2" width="11.44140625" style="211" customWidth="1"/>
    <col min="3" max="3" width="15" style="211" customWidth="1"/>
    <col min="4" max="4" width="10.33203125" style="211" customWidth="1"/>
    <col min="5" max="8" width="15.109375" style="211" customWidth="1"/>
    <col min="9" max="9" width="22.88671875" style="313" customWidth="1"/>
    <col min="10" max="10" width="8.6640625" style="181" customWidth="1"/>
    <col min="11" max="11" width="10.33203125" style="181" customWidth="1"/>
    <col min="12" max="12" width="13.5546875" style="181" customWidth="1"/>
    <col min="13" max="13" width="14.33203125" style="181" customWidth="1"/>
    <col min="14" max="26" width="9.109375" style="216" customWidth="1"/>
    <col min="27" max="27" width="0" style="216" hidden="1" customWidth="1"/>
    <col min="28" max="28" width="15.88671875" style="216" hidden="1" customWidth="1"/>
    <col min="29" max="29" width="15.5546875" style="216" hidden="1" customWidth="1"/>
    <col min="30" max="30" width="24.44140625" style="216" hidden="1" customWidth="1"/>
    <col min="31" max="31" width="13.6640625" style="216" hidden="1" customWidth="1"/>
    <col min="32" max="33" width="0" style="216" hidden="1" customWidth="1"/>
    <col min="34" max="100" width="9.109375" style="216" customWidth="1"/>
    <col min="101" max="253" width="9.109375" style="178" customWidth="1"/>
    <col min="254" max="254" width="13" style="178" customWidth="1"/>
    <col min="255" max="255" width="35.88671875" style="178" customWidth="1"/>
    <col min="256" max="16384" width="8.6640625" style="178"/>
  </cols>
  <sheetData>
    <row r="1" spans="1:100" s="216" customFormat="1" ht="18" customHeight="1">
      <c r="A1" s="212" t="str">
        <f>Cover!B3</f>
        <v>SPEC. NO.: CC/NT/TR/DOM/A00/22/00539</v>
      </c>
      <c r="B1" s="212"/>
      <c r="C1" s="212"/>
      <c r="D1" s="212"/>
      <c r="E1" s="212"/>
      <c r="F1" s="212"/>
      <c r="G1" s="212"/>
      <c r="H1" s="212"/>
      <c r="I1" s="304"/>
      <c r="J1" s="213"/>
      <c r="K1" s="213"/>
      <c r="L1" s="213"/>
      <c r="M1" s="214" t="s">
        <v>30</v>
      </c>
    </row>
    <row r="2" spans="1:100" s="216" customFormat="1" ht="12.75" customHeight="1">
      <c r="A2" s="217"/>
      <c r="B2" s="217"/>
      <c r="C2" s="217"/>
      <c r="D2" s="217"/>
      <c r="E2" s="217"/>
      <c r="F2" s="217"/>
      <c r="G2" s="217"/>
      <c r="H2" s="217"/>
      <c r="I2" s="305"/>
      <c r="J2" s="218"/>
      <c r="K2" s="218"/>
      <c r="L2" s="218"/>
      <c r="M2" s="218"/>
    </row>
    <row r="3" spans="1:100" s="216" customFormat="1" ht="101.25" customHeight="1">
      <c r="A3" s="1150" t="str">
        <f>Cover!$B$2</f>
        <v>400kV Transformer Package TR-43 for (i) 1×500 MVA, 400/220kV ICT at Kotputli S/S; and (ii) 5×500MVA, 400/220kV, ICT at Bikaner-II associated with Transmission system for evacuation of power from Rajasthan REZ Ph-IV (Part-1) (Bikaner Complex) PART-E.</v>
      </c>
      <c r="B3" s="1150"/>
      <c r="C3" s="1150"/>
      <c r="D3" s="1150"/>
      <c r="E3" s="1150"/>
      <c r="F3" s="1150"/>
      <c r="G3" s="1150"/>
      <c r="H3" s="1150"/>
      <c r="I3" s="1150"/>
      <c r="J3" s="1150"/>
      <c r="K3" s="1150"/>
      <c r="L3" s="1150"/>
      <c r="M3" s="1150"/>
      <c r="AA3" s="216" t="s">
        <v>18</v>
      </c>
      <c r="AC3" s="216">
        <f>IF(ISERROR(#REF!/('[10]Sch-6'!D14+'[10]Sch-6'!D16+'[10]Sch-6'!D18)),0,#REF!/( '[10]Sch-6'!D14+'[10]Sch-6'!D16+'[10]Sch-6'!D18))</f>
        <v>0</v>
      </c>
    </row>
    <row r="4" spans="1:100" s="216" customFormat="1" ht="21.9" customHeight="1">
      <c r="A4" s="1151" t="s">
        <v>19</v>
      </c>
      <c r="B4" s="1151"/>
      <c r="C4" s="1151"/>
      <c r="D4" s="1151"/>
      <c r="E4" s="1151"/>
      <c r="F4" s="1151"/>
      <c r="G4" s="1151"/>
      <c r="H4" s="1151"/>
      <c r="I4" s="1151"/>
      <c r="J4" s="1151"/>
      <c r="K4" s="1151"/>
      <c r="L4" s="1151"/>
      <c r="M4" s="1151"/>
      <c r="AA4" s="216" t="s">
        <v>20</v>
      </c>
      <c r="AC4" s="216" t="e">
        <f>#REF!</f>
        <v>#REF!</v>
      </c>
    </row>
    <row r="5" spans="1:100" s="216" customFormat="1" ht="27.9" customHeight="1">
      <c r="A5" s="221"/>
      <c r="B5" s="221"/>
      <c r="C5" s="221"/>
      <c r="D5" s="221"/>
      <c r="E5" s="324"/>
      <c r="F5" s="324"/>
      <c r="G5" s="324"/>
      <c r="H5" s="324"/>
      <c r="I5" s="306"/>
      <c r="K5" s="220"/>
      <c r="L5" s="219"/>
      <c r="M5" s="324"/>
    </row>
    <row r="6" spans="1:100" s="216" customFormat="1" ht="27.9" customHeight="1">
      <c r="A6" s="379"/>
      <c r="B6" s="1070" t="s">
        <v>347</v>
      </c>
      <c r="C6" s="1070"/>
      <c r="D6" s="2"/>
      <c r="E6" s="324"/>
      <c r="F6" s="324"/>
      <c r="G6" s="324"/>
      <c r="H6" s="324"/>
      <c r="I6" s="306"/>
      <c r="K6" s="220"/>
      <c r="L6" s="219"/>
      <c r="M6" s="324"/>
    </row>
    <row r="7" spans="1:100" s="216" customFormat="1" ht="27.9" customHeight="1">
      <c r="A7" s="376"/>
      <c r="B7" s="1071">
        <f>'Sch-1'!A7</f>
        <v>0</v>
      </c>
      <c r="C7" s="1071"/>
      <c r="D7" s="1071"/>
      <c r="E7" s="1071"/>
      <c r="F7" s="1071"/>
      <c r="G7" s="1071"/>
      <c r="H7" s="1071"/>
      <c r="I7" s="306"/>
      <c r="K7" s="220"/>
      <c r="L7" s="219"/>
      <c r="M7" s="324"/>
    </row>
    <row r="8" spans="1:100" s="364" customFormat="1" ht="16.5" customHeight="1">
      <c r="A8" s="378"/>
      <c r="B8" s="1072" t="str">
        <f>'Sch-1'!A8</f>
        <v>Bidder’s Name and Address  (Sole Bidder) :</v>
      </c>
      <c r="C8" s="1072"/>
      <c r="D8" s="1072"/>
      <c r="E8" s="1072"/>
      <c r="F8" s="1072"/>
      <c r="G8" s="1072"/>
      <c r="H8" s="1072"/>
      <c r="I8" s="11"/>
      <c r="J8" s="11"/>
      <c r="K8" s="62" t="s">
        <v>1</v>
      </c>
      <c r="L8" s="9"/>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c r="CN8" s="216"/>
      <c r="CO8" s="216"/>
      <c r="CP8" s="216"/>
      <c r="CQ8" s="216"/>
      <c r="CR8" s="216"/>
      <c r="CS8" s="216"/>
      <c r="CT8" s="216"/>
      <c r="CU8" s="216"/>
      <c r="CV8" s="216"/>
    </row>
    <row r="9" spans="1:100" s="364" customFormat="1" ht="15.6">
      <c r="A9" s="320"/>
      <c r="B9" s="320" t="s">
        <v>12</v>
      </c>
      <c r="C9" s="1074" t="str">
        <f>'Sch-1'!C9</f>
        <v/>
      </c>
      <c r="D9" s="1074"/>
      <c r="E9" s="1074"/>
      <c r="F9" s="1074"/>
      <c r="G9" s="176"/>
      <c r="H9" s="176"/>
      <c r="I9" s="176"/>
      <c r="J9" s="176"/>
      <c r="K9" s="63" t="s">
        <v>2</v>
      </c>
      <c r="L9" s="9"/>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c r="CN9" s="216"/>
      <c r="CO9" s="216"/>
      <c r="CP9" s="216"/>
      <c r="CQ9" s="216"/>
      <c r="CR9" s="216"/>
      <c r="CS9" s="216"/>
      <c r="CT9" s="216"/>
      <c r="CU9" s="216"/>
      <c r="CV9" s="216"/>
    </row>
    <row r="10" spans="1:100" s="364" customFormat="1" ht="15.6">
      <c r="A10" s="320"/>
      <c r="B10" s="320" t="s">
        <v>11</v>
      </c>
      <c r="C10" s="1073" t="str">
        <f>'Sch-1'!C10</f>
        <v/>
      </c>
      <c r="D10" s="1073"/>
      <c r="E10" s="1073"/>
      <c r="F10" s="1073"/>
      <c r="G10" s="176"/>
      <c r="H10" s="176"/>
      <c r="I10" s="176"/>
      <c r="J10" s="176"/>
      <c r="K10" s="63" t="s">
        <v>3</v>
      </c>
      <c r="L10" s="9"/>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row>
    <row r="11" spans="1:100" s="364" customFormat="1" ht="15.6">
      <c r="A11" s="315"/>
      <c r="B11" s="315"/>
      <c r="C11" s="1073" t="str">
        <f>'Sch-1'!C11</f>
        <v/>
      </c>
      <c r="D11" s="1073"/>
      <c r="E11" s="1073"/>
      <c r="F11" s="1073"/>
      <c r="G11" s="176"/>
      <c r="H11" s="176"/>
      <c r="I11" s="176"/>
      <c r="J11" s="176"/>
      <c r="K11" s="63" t="s">
        <v>4</v>
      </c>
      <c r="L11" s="9"/>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row>
    <row r="12" spans="1:100" s="364" customFormat="1" ht="15.6">
      <c r="A12" s="315"/>
      <c r="B12" s="315"/>
      <c r="C12" s="1073" t="str">
        <f>'Sch-1'!C12</f>
        <v/>
      </c>
      <c r="D12" s="1073"/>
      <c r="E12" s="1073"/>
      <c r="F12" s="1073"/>
      <c r="G12" s="176"/>
      <c r="H12" s="176"/>
      <c r="I12" s="176"/>
      <c r="J12" s="176"/>
      <c r="K12" s="63" t="s">
        <v>5</v>
      </c>
      <c r="L12" s="9"/>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row>
    <row r="13" spans="1:100" s="216" customFormat="1" ht="21" customHeight="1">
      <c r="A13" s="221"/>
      <c r="B13" s="221"/>
      <c r="C13" s="221"/>
      <c r="D13" s="221"/>
      <c r="E13" s="221"/>
      <c r="F13" s="221"/>
      <c r="G13" s="221"/>
      <c r="H13" s="221"/>
      <c r="I13" s="307"/>
      <c r="J13" s="324"/>
      <c r="K13" s="63" t="s">
        <v>6</v>
      </c>
      <c r="L13" s="215"/>
      <c r="M13" s="215"/>
    </row>
    <row r="14" spans="1:100" s="216" customFormat="1" ht="27.9" customHeight="1">
      <c r="A14" s="1141" t="s">
        <v>33</v>
      </c>
      <c r="B14" s="1141"/>
      <c r="C14" s="1141"/>
      <c r="D14" s="1141"/>
      <c r="E14" s="1141"/>
      <c r="F14" s="1141"/>
      <c r="G14" s="1141"/>
      <c r="H14" s="1141"/>
      <c r="I14" s="1141"/>
      <c r="J14" s="1141"/>
      <c r="K14" s="1141"/>
      <c r="L14" s="1141"/>
      <c r="M14" s="1141"/>
    </row>
    <row r="15" spans="1:100" s="216" customFormat="1" ht="115.5" customHeight="1">
      <c r="A15" s="361" t="s">
        <v>34</v>
      </c>
      <c r="B15" s="302" t="s">
        <v>264</v>
      </c>
      <c r="C15" s="302" t="s">
        <v>265</v>
      </c>
      <c r="D15" s="361" t="s">
        <v>40</v>
      </c>
      <c r="E15" s="365" t="s">
        <v>328</v>
      </c>
      <c r="F15" s="366" t="s">
        <v>329</v>
      </c>
      <c r="G15" s="366" t="s">
        <v>307</v>
      </c>
      <c r="H15" s="366" t="s">
        <v>317</v>
      </c>
      <c r="I15" s="362" t="s">
        <v>35</v>
      </c>
      <c r="J15" s="362" t="s">
        <v>9</v>
      </c>
      <c r="K15" s="362" t="s">
        <v>16</v>
      </c>
      <c r="L15" s="362" t="s">
        <v>36</v>
      </c>
      <c r="M15" s="363" t="s">
        <v>37</v>
      </c>
      <c r="AB15" s="216" t="s">
        <v>38</v>
      </c>
      <c r="AD15" s="216" t="s">
        <v>22</v>
      </c>
      <c r="AE15" s="216" t="s">
        <v>39</v>
      </c>
    </row>
    <row r="16" spans="1:100">
      <c r="A16" s="368"/>
      <c r="B16" s="368"/>
      <c r="C16" s="368"/>
      <c r="D16" s="368"/>
      <c r="E16" s="368"/>
      <c r="F16" s="368"/>
      <c r="G16" s="368"/>
      <c r="H16" s="368"/>
      <c r="I16" s="369"/>
      <c r="J16" s="370"/>
      <c r="K16" s="370"/>
      <c r="L16" s="370"/>
      <c r="M16" s="370"/>
    </row>
    <row r="17" spans="1:100" s="316" customFormat="1" ht="23.25" customHeight="1">
      <c r="A17" s="326"/>
      <c r="B17" s="326"/>
      <c r="C17" s="326"/>
      <c r="D17" s="326"/>
      <c r="F17" s="326"/>
      <c r="G17" s="371" t="s">
        <v>335</v>
      </c>
      <c r="H17" s="326"/>
      <c r="I17" s="326"/>
      <c r="J17" s="326"/>
      <c r="K17" s="326"/>
      <c r="L17" s="326"/>
      <c r="M17" s="32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row>
    <row r="18" spans="1:100" ht="22.5" customHeight="1">
      <c r="A18" s="1142"/>
      <c r="B18" s="1142"/>
      <c r="C18" s="1142"/>
      <c r="D18" s="1142"/>
      <c r="E18" s="1142"/>
      <c r="F18" s="1142"/>
      <c r="G18" s="1142"/>
      <c r="H18" s="1142"/>
      <c r="I18" s="1142"/>
      <c r="J18" s="372"/>
      <c r="K18" s="372"/>
      <c r="L18" s="372"/>
      <c r="M18" s="372"/>
    </row>
    <row r="19" spans="1:100" ht="26.25" customHeight="1">
      <c r="B19" s="285"/>
      <c r="C19" s="286"/>
      <c r="D19" s="286"/>
      <c r="E19" s="286"/>
      <c r="F19" s="286"/>
      <c r="G19" s="286"/>
      <c r="H19" s="286"/>
      <c r="I19" s="286"/>
      <c r="J19" s="286"/>
      <c r="K19" s="286"/>
      <c r="L19" s="287"/>
      <c r="M19" s="367"/>
    </row>
    <row r="20" spans="1:100">
      <c r="B20" s="286"/>
      <c r="C20" s="286"/>
      <c r="D20" s="286"/>
      <c r="E20" s="286"/>
      <c r="F20" s="286"/>
      <c r="G20" s="286"/>
      <c r="H20" s="286"/>
      <c r="I20" s="286"/>
      <c r="J20" s="286"/>
      <c r="K20" s="286"/>
      <c r="L20" s="288"/>
      <c r="M20" s="367"/>
    </row>
    <row r="21" spans="1:100" s="327" customFormat="1">
      <c r="B21" s="327" t="s">
        <v>314</v>
      </c>
      <c r="C21" s="1143" t="str">
        <f>'Sch-6 (After Discount)'!B31</f>
        <v xml:space="preserve">  </v>
      </c>
      <c r="D21" s="1144"/>
      <c r="H21" s="1147" t="s">
        <v>316</v>
      </c>
      <c r="I21" s="1147"/>
      <c r="J21" s="1152" t="str">
        <f>'Sch-6 (After Discount)'!D31</f>
        <v/>
      </c>
      <c r="K21" s="1152"/>
      <c r="L21" s="1152"/>
      <c r="M21" s="1152"/>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c r="CN21" s="216"/>
      <c r="CO21" s="216"/>
      <c r="CP21" s="216"/>
      <c r="CQ21" s="216"/>
      <c r="CR21" s="216"/>
      <c r="CS21" s="216"/>
      <c r="CT21" s="216"/>
      <c r="CU21" s="216"/>
      <c r="CV21" s="216"/>
    </row>
    <row r="22" spans="1:100" s="327" customFormat="1" ht="16.5" customHeight="1">
      <c r="B22" s="327" t="s">
        <v>315</v>
      </c>
      <c r="C22" s="1153" t="str">
        <f>'Sch-6'!B32</f>
        <v/>
      </c>
      <c r="D22" s="1144"/>
      <c r="H22" s="1147" t="s">
        <v>125</v>
      </c>
      <c r="I22" s="1147"/>
      <c r="J22" s="1152" t="str">
        <f>'Sch-6 (After Discount)'!D32</f>
        <v/>
      </c>
      <c r="K22" s="1152"/>
      <c r="L22" s="1152"/>
      <c r="M22" s="1152"/>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c r="CN22" s="216"/>
      <c r="CO22" s="216"/>
      <c r="CP22" s="216"/>
      <c r="CQ22" s="216"/>
      <c r="CR22" s="216"/>
      <c r="CS22" s="216"/>
      <c r="CT22" s="216"/>
      <c r="CU22" s="216"/>
      <c r="CV22" s="216"/>
    </row>
    <row r="23" spans="1:100">
      <c r="B23" s="1145"/>
      <c r="C23" s="1145"/>
      <c r="D23" s="1145"/>
      <c r="E23" s="1145"/>
      <c r="F23" s="1145"/>
      <c r="G23" s="1145"/>
      <c r="H23" s="1145"/>
      <c r="I23" s="1145"/>
      <c r="J23" s="1145"/>
      <c r="K23" s="1145"/>
      <c r="L23" s="1145"/>
      <c r="M23" s="367"/>
    </row>
    <row r="24" spans="1:100">
      <c r="B24" s="289"/>
      <c r="C24" s="289"/>
      <c r="D24" s="1146"/>
      <c r="E24" s="1146"/>
      <c r="F24" s="1146"/>
      <c r="G24" s="1146"/>
      <c r="H24" s="1146"/>
      <c r="I24" s="1146"/>
      <c r="J24" s="1146"/>
      <c r="K24" s="1146"/>
      <c r="L24" s="1146"/>
      <c r="M24" s="367"/>
    </row>
    <row r="25" spans="1:100">
      <c r="B25" s="290"/>
      <c r="C25" s="291"/>
      <c r="D25" s="1146"/>
      <c r="E25" s="1146"/>
      <c r="F25" s="1146"/>
      <c r="G25" s="1146"/>
      <c r="H25" s="1146"/>
      <c r="I25" s="1146"/>
      <c r="J25" s="1146"/>
      <c r="K25" s="1146"/>
      <c r="L25" s="1146"/>
      <c r="M25" s="367"/>
    </row>
    <row r="26" spans="1:100">
      <c r="B26" s="290"/>
      <c r="C26" s="292"/>
      <c r="D26" s="1146"/>
      <c r="E26" s="1146"/>
      <c r="F26" s="1146"/>
      <c r="G26" s="1146"/>
      <c r="H26" s="1146"/>
      <c r="I26" s="1146"/>
      <c r="J26" s="1146"/>
      <c r="K26" s="1146"/>
      <c r="L26" s="1146"/>
      <c r="M26" s="367"/>
    </row>
    <row r="27" spans="1:100">
      <c r="B27" s="8"/>
      <c r="C27" s="7"/>
      <c r="D27" s="1146"/>
      <c r="E27" s="1146"/>
      <c r="F27" s="1146"/>
      <c r="G27" s="1146"/>
      <c r="H27" s="1146"/>
      <c r="I27" s="1146"/>
      <c r="J27" s="1146"/>
      <c r="K27" s="1146"/>
      <c r="L27" s="1146"/>
      <c r="M27" s="367"/>
    </row>
    <row r="28" spans="1:100">
      <c r="B28" s="8"/>
      <c r="C28" s="7"/>
      <c r="D28" s="293"/>
      <c r="E28" s="293"/>
      <c r="F28" s="293"/>
      <c r="G28" s="293"/>
      <c r="H28" s="293"/>
      <c r="I28" s="293"/>
      <c r="J28" s="293"/>
      <c r="K28" s="293"/>
      <c r="L28" s="293"/>
      <c r="M28" s="367"/>
    </row>
    <row r="29" spans="1:100">
      <c r="B29" s="294"/>
      <c r="C29" s="1148"/>
      <c r="D29" s="1148"/>
      <c r="E29" s="1148"/>
      <c r="F29" s="1148"/>
      <c r="G29" s="1148"/>
      <c r="H29" s="1148"/>
      <c r="I29" s="1148"/>
      <c r="J29" s="1148"/>
      <c r="K29" s="1148"/>
      <c r="L29" s="295"/>
      <c r="M29" s="367"/>
    </row>
    <row r="59" spans="1:100" s="177" customFormat="1">
      <c r="A59" s="182"/>
      <c r="B59" s="182"/>
      <c r="C59" s="182"/>
      <c r="D59" s="182"/>
      <c r="E59" s="182"/>
      <c r="F59" s="182"/>
      <c r="G59" s="182"/>
      <c r="H59" s="182"/>
      <c r="I59" s="308"/>
      <c r="J59" s="183"/>
      <c r="K59" s="183"/>
      <c r="L59" s="183"/>
      <c r="M59" s="183"/>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216"/>
      <c r="BV59" s="216"/>
      <c r="BW59" s="216"/>
      <c r="BX59" s="216"/>
      <c r="BY59" s="216"/>
      <c r="BZ59" s="216"/>
      <c r="CA59" s="216"/>
      <c r="CB59" s="216"/>
      <c r="CC59" s="216"/>
      <c r="CD59" s="216"/>
      <c r="CE59" s="216"/>
      <c r="CF59" s="216"/>
      <c r="CG59" s="216"/>
      <c r="CH59" s="216"/>
      <c r="CI59" s="216"/>
      <c r="CJ59" s="216"/>
      <c r="CK59" s="216"/>
      <c r="CL59" s="216"/>
      <c r="CM59" s="216"/>
      <c r="CN59" s="216"/>
      <c r="CO59" s="216"/>
      <c r="CP59" s="216"/>
      <c r="CQ59" s="216"/>
      <c r="CR59" s="216"/>
      <c r="CS59" s="216"/>
      <c r="CT59" s="216"/>
      <c r="CU59" s="216"/>
      <c r="CV59" s="216"/>
    </row>
    <row r="60" spans="1:100" s="177" customFormat="1">
      <c r="A60" s="182"/>
      <c r="B60" s="182"/>
      <c r="C60" s="182"/>
      <c r="D60" s="182"/>
      <c r="E60" s="182"/>
      <c r="F60" s="182"/>
      <c r="G60" s="182"/>
      <c r="H60" s="182"/>
      <c r="I60" s="308"/>
      <c r="J60" s="183"/>
      <c r="K60" s="183"/>
      <c r="L60" s="183"/>
      <c r="M60" s="183"/>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6"/>
      <c r="BZ60" s="216"/>
      <c r="CA60" s="216"/>
      <c r="CB60" s="216"/>
      <c r="CC60" s="216"/>
      <c r="CD60" s="216"/>
      <c r="CE60" s="216"/>
      <c r="CF60" s="216"/>
      <c r="CG60" s="216"/>
      <c r="CH60" s="216"/>
      <c r="CI60" s="216"/>
      <c r="CJ60" s="216"/>
      <c r="CK60" s="216"/>
      <c r="CL60" s="216"/>
      <c r="CM60" s="216"/>
      <c r="CN60" s="216"/>
      <c r="CO60" s="216"/>
      <c r="CP60" s="216"/>
      <c r="CQ60" s="216"/>
      <c r="CR60" s="216"/>
      <c r="CS60" s="216"/>
      <c r="CT60" s="216"/>
      <c r="CU60" s="216"/>
      <c r="CV60" s="216"/>
    </row>
    <row r="61" spans="1:100" s="177" customFormat="1">
      <c r="A61" s="182"/>
      <c r="B61" s="182"/>
      <c r="C61" s="182"/>
      <c r="D61" s="182"/>
      <c r="E61" s="182"/>
      <c r="F61" s="182"/>
      <c r="G61" s="182"/>
      <c r="H61" s="182"/>
      <c r="I61" s="308"/>
      <c r="J61" s="183"/>
      <c r="K61" s="183"/>
      <c r="L61" s="183"/>
      <c r="M61" s="183"/>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6"/>
      <c r="BZ61" s="216"/>
      <c r="CA61" s="216"/>
      <c r="CB61" s="216"/>
      <c r="CC61" s="216"/>
      <c r="CD61" s="216"/>
      <c r="CE61" s="216"/>
      <c r="CF61" s="216"/>
      <c r="CG61" s="216"/>
      <c r="CH61" s="216"/>
      <c r="CI61" s="216"/>
      <c r="CJ61" s="216"/>
      <c r="CK61" s="216"/>
      <c r="CL61" s="216"/>
      <c r="CM61" s="216"/>
      <c r="CN61" s="216"/>
      <c r="CO61" s="216"/>
      <c r="CP61" s="216"/>
      <c r="CQ61" s="216"/>
      <c r="CR61" s="216"/>
      <c r="CS61" s="216"/>
      <c r="CT61" s="216"/>
      <c r="CU61" s="216"/>
      <c r="CV61" s="216"/>
    </row>
    <row r="62" spans="1:100" s="186" customFormat="1" ht="16.5" hidden="1" customHeight="1">
      <c r="A62" s="184" t="str">
        <f>A1</f>
        <v>SPEC. NO.: CC/NT/TR/DOM/A00/22/00539</v>
      </c>
      <c r="B62" s="184"/>
      <c r="C62" s="184"/>
      <c r="D62" s="184"/>
      <c r="E62" s="184"/>
      <c r="F62" s="184"/>
      <c r="G62" s="184"/>
      <c r="H62" s="184"/>
      <c r="I62" s="309"/>
      <c r="J62" s="185"/>
      <c r="K62" s="185"/>
      <c r="L62" s="185"/>
      <c r="M62" s="185"/>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c r="BW62" s="216"/>
      <c r="BX62" s="216"/>
      <c r="BY62" s="216"/>
      <c r="BZ62" s="216"/>
      <c r="CA62" s="216"/>
      <c r="CB62" s="216"/>
      <c r="CC62" s="216"/>
      <c r="CD62" s="216"/>
      <c r="CE62" s="216"/>
      <c r="CF62" s="216"/>
      <c r="CG62" s="216"/>
      <c r="CH62" s="216"/>
      <c r="CI62" s="216"/>
      <c r="CJ62" s="216"/>
      <c r="CK62" s="216"/>
      <c r="CL62" s="216"/>
      <c r="CM62" s="216"/>
      <c r="CN62" s="216"/>
      <c r="CO62" s="216"/>
      <c r="CP62" s="216"/>
      <c r="CQ62" s="216"/>
      <c r="CR62" s="216"/>
      <c r="CS62" s="216"/>
      <c r="CT62" s="216"/>
      <c r="CU62" s="216"/>
      <c r="CV62" s="216"/>
    </row>
    <row r="63" spans="1:100" s="186" customFormat="1" ht="16.5" hidden="1" customHeight="1">
      <c r="A63" s="179"/>
      <c r="B63" s="179"/>
      <c r="C63" s="179"/>
      <c r="D63" s="179"/>
      <c r="E63" s="179"/>
      <c r="F63" s="179"/>
      <c r="G63" s="179"/>
      <c r="H63" s="179"/>
      <c r="I63" s="310"/>
      <c r="J63" s="180"/>
      <c r="K63" s="180"/>
      <c r="L63" s="180"/>
      <c r="M63" s="180"/>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c r="BY63" s="216"/>
      <c r="BZ63" s="216"/>
      <c r="CA63" s="216"/>
      <c r="CB63" s="216"/>
      <c r="CC63" s="216"/>
      <c r="CD63" s="216"/>
      <c r="CE63" s="216"/>
      <c r="CF63" s="216"/>
      <c r="CG63" s="216"/>
      <c r="CH63" s="216"/>
      <c r="CI63" s="216"/>
      <c r="CJ63" s="216"/>
      <c r="CK63" s="216"/>
      <c r="CL63" s="216"/>
      <c r="CM63" s="216"/>
      <c r="CN63" s="216"/>
      <c r="CO63" s="216"/>
      <c r="CP63" s="216"/>
      <c r="CQ63" s="216"/>
      <c r="CR63" s="216"/>
      <c r="CS63" s="216"/>
      <c r="CT63" s="216"/>
      <c r="CU63" s="216"/>
      <c r="CV63" s="216"/>
    </row>
    <row r="64" spans="1:100" s="186" customFormat="1" ht="35.25" hidden="1" customHeight="1">
      <c r="A64" s="1149" t="str">
        <f>A3</f>
        <v>400kV Transformer Package TR-43 for (i) 1×500 MVA, 400/220kV ICT at Kotputli S/S; and (ii) 5×500MVA, 400/220kV, ICT at Bikaner-II associated with Transmission system for evacuation of power from Rajasthan REZ Ph-IV (Part-1) (Bikaner Complex) PART-E.</v>
      </c>
      <c r="B64" s="1149"/>
      <c r="C64" s="1149"/>
      <c r="D64" s="1149"/>
      <c r="E64" s="1149"/>
      <c r="F64" s="1149"/>
      <c r="G64" s="1149"/>
      <c r="H64" s="1149"/>
      <c r="I64" s="1149">
        <f>I3</f>
        <v>0</v>
      </c>
      <c r="J64" s="1149">
        <f>J3</f>
        <v>0</v>
      </c>
      <c r="K64" s="1149"/>
      <c r="L64" s="1149"/>
      <c r="M64" s="1149"/>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216"/>
      <c r="CF64" s="216"/>
      <c r="CG64" s="216"/>
      <c r="CH64" s="216"/>
      <c r="CI64" s="216"/>
      <c r="CJ64" s="216"/>
      <c r="CK64" s="216"/>
      <c r="CL64" s="216"/>
      <c r="CM64" s="216"/>
      <c r="CN64" s="216"/>
      <c r="CO64" s="216"/>
      <c r="CP64" s="216"/>
      <c r="CQ64" s="216"/>
      <c r="CR64" s="216"/>
      <c r="CS64" s="216"/>
      <c r="CT64" s="216"/>
      <c r="CU64" s="216"/>
      <c r="CV64" s="216"/>
    </row>
    <row r="65" spans="1:100" s="186" customFormat="1" ht="16.5" hidden="1" customHeight="1">
      <c r="A65" s="1140" t="str">
        <f>A4</f>
        <v>(SCHEDULE OF RATES AND PRICES )</v>
      </c>
      <c r="B65" s="1140"/>
      <c r="C65" s="1140"/>
      <c r="D65" s="1140"/>
      <c r="E65" s="1140"/>
      <c r="F65" s="1140"/>
      <c r="G65" s="1140"/>
      <c r="H65" s="1140"/>
      <c r="I65" s="1140">
        <f>I4</f>
        <v>0</v>
      </c>
      <c r="J65" s="1140">
        <f>J4</f>
        <v>0</v>
      </c>
      <c r="K65" s="1140"/>
      <c r="L65" s="1140"/>
      <c r="M65" s="1140"/>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216"/>
    </row>
    <row r="66" spans="1:100" s="186" customFormat="1" ht="16.5" hidden="1" customHeight="1">
      <c r="A66" s="187"/>
      <c r="B66" s="187"/>
      <c r="C66" s="187"/>
      <c r="D66" s="187"/>
      <c r="E66" s="187"/>
      <c r="F66" s="187"/>
      <c r="G66" s="187"/>
      <c r="H66" s="187"/>
      <c r="I66" s="323"/>
      <c r="J66" s="325"/>
      <c r="K66" s="325"/>
      <c r="L66" s="325"/>
      <c r="M66" s="325"/>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c r="AU66" s="216"/>
      <c r="AV66" s="216"/>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6"/>
      <c r="CC66" s="216"/>
      <c r="CD66" s="216"/>
      <c r="CE66" s="216"/>
      <c r="CF66" s="216"/>
      <c r="CG66" s="216"/>
      <c r="CH66" s="216"/>
      <c r="CI66" s="216"/>
      <c r="CJ66" s="216"/>
      <c r="CK66" s="216"/>
      <c r="CL66" s="216"/>
      <c r="CM66" s="216"/>
      <c r="CN66" s="216"/>
      <c r="CO66" s="216"/>
      <c r="CP66" s="216"/>
      <c r="CQ66" s="216"/>
      <c r="CR66" s="216"/>
      <c r="CS66" s="216"/>
      <c r="CT66" s="216"/>
      <c r="CU66" s="216"/>
      <c r="CV66" s="216"/>
    </row>
    <row r="67" spans="1:100" s="186" customFormat="1" ht="16.5" hidden="1" customHeight="1">
      <c r="A67" s="188" t="e">
        <f>#REF!</f>
        <v>#REF!</v>
      </c>
      <c r="B67" s="188"/>
      <c r="C67" s="188"/>
      <c r="D67" s="188"/>
      <c r="E67" s="188"/>
      <c r="F67" s="188"/>
      <c r="G67" s="188"/>
      <c r="H67" s="188"/>
      <c r="I67" s="311"/>
      <c r="J67" s="189"/>
      <c r="K67" s="189"/>
      <c r="L67" s="189"/>
      <c r="M67" s="189"/>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c r="AU67" s="216"/>
      <c r="AV67" s="216"/>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16"/>
      <c r="CN67" s="216"/>
      <c r="CO67" s="216"/>
      <c r="CP67" s="216"/>
      <c r="CQ67" s="216"/>
      <c r="CR67" s="216"/>
      <c r="CS67" s="216"/>
      <c r="CT67" s="216"/>
      <c r="CU67" s="216"/>
      <c r="CV67" s="216"/>
    </row>
    <row r="68" spans="1:100" s="186" customFormat="1" ht="16.5" hidden="1" customHeight="1">
      <c r="A68" s="1137" t="e">
        <f>#REF!</f>
        <v>#REF!</v>
      </c>
      <c r="B68" s="1137"/>
      <c r="C68" s="1137"/>
      <c r="D68" s="1137"/>
      <c r="E68" s="1137"/>
      <c r="F68" s="1137"/>
      <c r="G68" s="1137"/>
      <c r="H68" s="1137"/>
      <c r="I68" s="1137" t="e">
        <f>#REF!</f>
        <v>#REF!</v>
      </c>
      <c r="J68" s="1137" t="e">
        <f>#REF!</f>
        <v>#REF!</v>
      </c>
      <c r="K68" s="321"/>
      <c r="L68" s="321"/>
      <c r="M68" s="321"/>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row>
    <row r="69" spans="1:100" s="186" customFormat="1" ht="16.5" hidden="1" customHeight="1">
      <c r="A69" s="190" t="e">
        <f>#REF!</f>
        <v>#REF!</v>
      </c>
      <c r="B69" s="190"/>
      <c r="C69" s="190"/>
      <c r="D69" s="190"/>
      <c r="E69" s="190"/>
      <c r="F69" s="190"/>
      <c r="G69" s="190"/>
      <c r="H69" s="190"/>
      <c r="I69" s="1136" t="e">
        <f>#REF!</f>
        <v>#REF!</v>
      </c>
      <c r="J69" s="1136" t="e">
        <f>#REF!</f>
        <v>#REF!</v>
      </c>
      <c r="K69" s="322"/>
      <c r="L69" s="322"/>
      <c r="M69" s="322"/>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c r="CN69" s="216"/>
      <c r="CO69" s="216"/>
      <c r="CP69" s="216"/>
      <c r="CQ69" s="216"/>
      <c r="CR69" s="216"/>
      <c r="CS69" s="216"/>
      <c r="CT69" s="216"/>
      <c r="CU69" s="216"/>
      <c r="CV69" s="216"/>
    </row>
    <row r="70" spans="1:100" s="186" customFormat="1" ht="16.5" hidden="1" customHeight="1">
      <c r="A70" s="190" t="e">
        <f>#REF!</f>
        <v>#REF!</v>
      </c>
      <c r="B70" s="190"/>
      <c r="C70" s="190"/>
      <c r="D70" s="190"/>
      <c r="E70" s="190"/>
      <c r="F70" s="190"/>
      <c r="G70" s="190"/>
      <c r="H70" s="190"/>
      <c r="I70" s="1136" t="e">
        <f>#REF!</f>
        <v>#REF!</v>
      </c>
      <c r="J70" s="1136" t="e">
        <f>#REF!</f>
        <v>#REF!</v>
      </c>
      <c r="K70" s="322"/>
      <c r="L70" s="322"/>
      <c r="M70" s="322"/>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c r="CN70" s="216"/>
      <c r="CO70" s="216"/>
      <c r="CP70" s="216"/>
      <c r="CQ70" s="216"/>
      <c r="CR70" s="216"/>
      <c r="CS70" s="216"/>
      <c r="CT70" s="216"/>
      <c r="CU70" s="216"/>
      <c r="CV70" s="216"/>
    </row>
    <row r="71" spans="1:100" s="186" customFormat="1" ht="16.5" hidden="1" customHeight="1">
      <c r="A71" s="191"/>
      <c r="B71" s="191"/>
      <c r="C71" s="191"/>
      <c r="D71" s="191"/>
      <c r="E71" s="191"/>
      <c r="F71" s="191"/>
      <c r="G71" s="191"/>
      <c r="H71" s="191"/>
      <c r="I71" s="1136" t="e">
        <f>#REF!</f>
        <v>#REF!</v>
      </c>
      <c r="J71" s="1136" t="e">
        <f>#REF!</f>
        <v>#REF!</v>
      </c>
      <c r="K71" s="322"/>
      <c r="L71" s="322"/>
      <c r="M71" s="322"/>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c r="CN71" s="216"/>
      <c r="CO71" s="216"/>
      <c r="CP71" s="216"/>
      <c r="CQ71" s="216"/>
      <c r="CR71" s="216"/>
      <c r="CS71" s="216"/>
      <c r="CT71" s="216"/>
      <c r="CU71" s="216"/>
      <c r="CV71" s="216"/>
    </row>
    <row r="72" spans="1:100" s="186" customFormat="1" ht="16.5" hidden="1" customHeight="1">
      <c r="A72" s="191"/>
      <c r="B72" s="191"/>
      <c r="C72" s="191"/>
      <c r="D72" s="191"/>
      <c r="E72" s="191"/>
      <c r="F72" s="191"/>
      <c r="G72" s="191"/>
      <c r="H72" s="191"/>
      <c r="I72" s="1136">
        <f>C5</f>
        <v>0</v>
      </c>
      <c r="J72" s="1136">
        <f>D5</f>
        <v>0</v>
      </c>
      <c r="K72" s="322"/>
      <c r="L72" s="322"/>
      <c r="M72" s="322"/>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row>
    <row r="73" spans="1:100" s="186" customFormat="1" ht="16.5" hidden="1" customHeight="1">
      <c r="A73" s="192"/>
      <c r="B73" s="192"/>
      <c r="C73" s="192"/>
      <c r="D73" s="192"/>
      <c r="E73" s="192"/>
      <c r="F73" s="192"/>
      <c r="G73" s="192"/>
      <c r="H73" s="192"/>
      <c r="I73" s="312"/>
      <c r="J73" s="193"/>
      <c r="K73" s="193"/>
      <c r="L73" s="193"/>
      <c r="M73" s="193"/>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row>
    <row r="74" spans="1:100" s="186" customFormat="1" ht="33.75" hidden="1" customHeight="1">
      <c r="A74" s="194" t="str">
        <f>A15</f>
        <v>SL. NO.</v>
      </c>
      <c r="B74" s="194"/>
      <c r="C74" s="194"/>
      <c r="D74" s="194"/>
      <c r="E74" s="194"/>
      <c r="F74" s="194"/>
      <c r="G74" s="194"/>
      <c r="H74" s="194"/>
      <c r="I74" s="195" t="str">
        <f>I15</f>
        <v>Description of Test</v>
      </c>
      <c r="J74" s="1138" t="e">
        <f>#REF!</f>
        <v>#REF!</v>
      </c>
      <c r="K74" s="1138"/>
      <c r="L74" s="1138"/>
      <c r="M74" s="1138"/>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c r="CN74" s="216"/>
      <c r="CO74" s="216"/>
      <c r="CP74" s="216"/>
      <c r="CQ74" s="216"/>
      <c r="CR74" s="216"/>
      <c r="CS74" s="216"/>
      <c r="CT74" s="216"/>
      <c r="CU74" s="216"/>
      <c r="CV74" s="216"/>
    </row>
    <row r="75" spans="1:100" s="186" customFormat="1" ht="16.5" hidden="1" customHeight="1">
      <c r="A75" s="325" t="e">
        <f>#REF!</f>
        <v>#REF!</v>
      </c>
      <c r="B75" s="325"/>
      <c r="C75" s="325"/>
      <c r="D75" s="325"/>
      <c r="E75" s="325"/>
      <c r="F75" s="325"/>
      <c r="G75" s="325"/>
      <c r="H75" s="325"/>
      <c r="I75" s="323" t="e">
        <f>#REF!</f>
        <v>#REF!</v>
      </c>
      <c r="J75" s="1139" t="e">
        <f>#REF!</f>
        <v>#REF!</v>
      </c>
      <c r="K75" s="1139"/>
      <c r="L75" s="1139"/>
      <c r="M75" s="1139"/>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row>
    <row r="76" spans="1:100" s="186" customFormat="1" ht="16.5" hidden="1" customHeight="1">
      <c r="A76" s="196" t="e">
        <f>#REF!</f>
        <v>#REF!</v>
      </c>
      <c r="B76" s="196"/>
      <c r="C76" s="196"/>
      <c r="D76" s="196"/>
      <c r="E76" s="196"/>
      <c r="F76" s="196"/>
      <c r="G76" s="196"/>
      <c r="H76" s="196"/>
      <c r="I76" s="197" t="e">
        <f>#REF!</f>
        <v>#REF!</v>
      </c>
      <c r="J76" s="1139"/>
      <c r="K76" s="1139"/>
      <c r="L76" s="1139"/>
      <c r="M76" s="1139"/>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6"/>
      <c r="BT76" s="216"/>
      <c r="BU76" s="216"/>
      <c r="BV76" s="216"/>
      <c r="BW76" s="216"/>
      <c r="BX76" s="216"/>
      <c r="BY76" s="216"/>
      <c r="BZ76" s="216"/>
      <c r="CA76" s="216"/>
      <c r="CB76" s="216"/>
      <c r="CC76" s="216"/>
      <c r="CD76" s="216"/>
      <c r="CE76" s="216"/>
      <c r="CF76" s="216"/>
      <c r="CG76" s="216"/>
      <c r="CH76" s="216"/>
      <c r="CI76" s="216"/>
      <c r="CJ76" s="216"/>
      <c r="CK76" s="216"/>
      <c r="CL76" s="216"/>
      <c r="CM76" s="216"/>
      <c r="CN76" s="216"/>
      <c r="CO76" s="216"/>
      <c r="CP76" s="216"/>
      <c r="CQ76" s="216"/>
      <c r="CR76" s="216"/>
      <c r="CS76" s="216"/>
      <c r="CT76" s="216"/>
      <c r="CU76" s="216"/>
      <c r="CV76" s="216"/>
    </row>
    <row r="77" spans="1:100" s="186" customFormat="1" ht="16.5" hidden="1" customHeight="1">
      <c r="A77" s="198" t="e">
        <f>#REF!</f>
        <v>#REF!</v>
      </c>
      <c r="B77" s="198"/>
      <c r="C77" s="198"/>
      <c r="D77" s="198"/>
      <c r="E77" s="198"/>
      <c r="F77" s="198"/>
      <c r="G77" s="198"/>
      <c r="H77" s="198"/>
      <c r="I77" s="199" t="e">
        <f>#REF!</f>
        <v>#REF!</v>
      </c>
      <c r="J77" s="1134" t="e">
        <f>#REF!</f>
        <v>#REF!</v>
      </c>
      <c r="K77" s="1134"/>
      <c r="L77" s="1134"/>
      <c r="M77" s="1134"/>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6"/>
      <c r="AR77" s="216"/>
      <c r="AS77" s="216"/>
      <c r="AT77" s="216"/>
      <c r="AU77" s="216"/>
      <c r="AV77" s="216"/>
      <c r="AW77" s="216"/>
      <c r="AX77" s="216"/>
      <c r="AY77" s="216"/>
      <c r="AZ77" s="216"/>
      <c r="BA77" s="216"/>
      <c r="BB77" s="216"/>
      <c r="BC77" s="216"/>
      <c r="BD77" s="216"/>
      <c r="BE77" s="216"/>
      <c r="BF77" s="216"/>
      <c r="BG77" s="216"/>
      <c r="BH77" s="216"/>
      <c r="BI77" s="216"/>
      <c r="BJ77" s="216"/>
      <c r="BK77" s="216"/>
      <c r="BL77" s="216"/>
      <c r="BM77" s="216"/>
      <c r="BN77" s="216"/>
      <c r="BO77" s="216"/>
      <c r="BP77" s="216"/>
      <c r="BQ77" s="216"/>
      <c r="BR77" s="216"/>
      <c r="BS77" s="216"/>
      <c r="BT77" s="216"/>
      <c r="BU77" s="216"/>
      <c r="BV77" s="216"/>
      <c r="BW77" s="216"/>
      <c r="BX77" s="216"/>
      <c r="BY77" s="216"/>
      <c r="BZ77" s="216"/>
      <c r="CA77" s="216"/>
      <c r="CB77" s="216"/>
      <c r="CC77" s="216"/>
      <c r="CD77" s="216"/>
      <c r="CE77" s="216"/>
      <c r="CF77" s="216"/>
      <c r="CG77" s="216"/>
      <c r="CH77" s="216"/>
      <c r="CI77" s="216"/>
      <c r="CJ77" s="216"/>
      <c r="CK77" s="216"/>
      <c r="CL77" s="216"/>
      <c r="CM77" s="216"/>
      <c r="CN77" s="216"/>
      <c r="CO77" s="216"/>
      <c r="CP77" s="216"/>
      <c r="CQ77" s="216"/>
      <c r="CR77" s="216"/>
      <c r="CS77" s="216"/>
      <c r="CT77" s="216"/>
      <c r="CU77" s="216"/>
      <c r="CV77" s="216"/>
    </row>
    <row r="78" spans="1:100" s="186" customFormat="1" ht="16.5" hidden="1" customHeight="1">
      <c r="A78" s="198" t="e">
        <f>#REF!</f>
        <v>#REF!</v>
      </c>
      <c r="B78" s="198"/>
      <c r="C78" s="198"/>
      <c r="D78" s="198"/>
      <c r="E78" s="198"/>
      <c r="F78" s="198"/>
      <c r="G78" s="198"/>
      <c r="H78" s="198"/>
      <c r="I78" s="199" t="e">
        <f>#REF!</f>
        <v>#REF!</v>
      </c>
      <c r="J78" s="1134" t="e">
        <f>#REF!</f>
        <v>#REF!</v>
      </c>
      <c r="K78" s="1134"/>
      <c r="L78" s="1134"/>
      <c r="M78" s="1134"/>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row>
    <row r="79" spans="1:100" s="186" customFormat="1" ht="20.100000000000001" hidden="1" customHeight="1">
      <c r="A79" s="200"/>
      <c r="B79" s="200"/>
      <c r="C79" s="200"/>
      <c r="D79" s="200"/>
      <c r="E79" s="200"/>
      <c r="F79" s="200"/>
      <c r="G79" s="200"/>
      <c r="H79" s="200"/>
      <c r="I79" s="197" t="e">
        <f>#REF!</f>
        <v>#REF!</v>
      </c>
      <c r="J79" s="1134" t="e">
        <f>#REF!</f>
        <v>#REF!</v>
      </c>
      <c r="K79" s="1134"/>
      <c r="L79" s="1134"/>
      <c r="M79" s="1134"/>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c r="BT79" s="216"/>
      <c r="BU79" s="216"/>
      <c r="BV79" s="216"/>
      <c r="BW79" s="216"/>
      <c r="BX79" s="216"/>
      <c r="BY79" s="216"/>
      <c r="BZ79" s="216"/>
      <c r="CA79" s="216"/>
      <c r="CB79" s="216"/>
      <c r="CC79" s="216"/>
      <c r="CD79" s="216"/>
      <c r="CE79" s="216"/>
      <c r="CF79" s="216"/>
      <c r="CG79" s="216"/>
      <c r="CH79" s="216"/>
      <c r="CI79" s="216"/>
      <c r="CJ79" s="216"/>
      <c r="CK79" s="216"/>
      <c r="CL79" s="216"/>
      <c r="CM79" s="216"/>
      <c r="CN79" s="216"/>
      <c r="CO79" s="216"/>
      <c r="CP79" s="216"/>
      <c r="CQ79" s="216"/>
      <c r="CR79" s="216"/>
      <c r="CS79" s="216"/>
      <c r="CT79" s="216"/>
      <c r="CU79" s="216"/>
      <c r="CV79" s="216"/>
    </row>
    <row r="80" spans="1:100" s="186" customFormat="1" ht="16.5" hidden="1" customHeight="1">
      <c r="A80" s="196" t="e">
        <f>#REF!</f>
        <v>#REF!</v>
      </c>
      <c r="B80" s="196"/>
      <c r="C80" s="196"/>
      <c r="D80" s="196"/>
      <c r="E80" s="196"/>
      <c r="F80" s="196"/>
      <c r="G80" s="196"/>
      <c r="H80" s="196"/>
      <c r="I80" s="197" t="e">
        <f>#REF!</f>
        <v>#REF!</v>
      </c>
      <c r="J80" s="1134"/>
      <c r="K80" s="1134"/>
      <c r="L80" s="1134"/>
      <c r="M80" s="1134"/>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c r="BT80" s="216"/>
      <c r="BU80" s="216"/>
      <c r="BV80" s="216"/>
      <c r="BW80" s="216"/>
      <c r="BX80" s="216"/>
      <c r="BY80" s="216"/>
      <c r="BZ80" s="216"/>
      <c r="CA80" s="216"/>
      <c r="CB80" s="216"/>
      <c r="CC80" s="216"/>
      <c r="CD80" s="216"/>
      <c r="CE80" s="216"/>
      <c r="CF80" s="216"/>
      <c r="CG80" s="216"/>
      <c r="CH80" s="216"/>
      <c r="CI80" s="216"/>
      <c r="CJ80" s="216"/>
      <c r="CK80" s="216"/>
      <c r="CL80" s="216"/>
      <c r="CM80" s="216"/>
      <c r="CN80" s="216"/>
      <c r="CO80" s="216"/>
      <c r="CP80" s="216"/>
      <c r="CQ80" s="216"/>
      <c r="CR80" s="216"/>
      <c r="CS80" s="216"/>
      <c r="CT80" s="216"/>
      <c r="CU80" s="216"/>
      <c r="CV80" s="216"/>
    </row>
    <row r="81" spans="1:100" s="186" customFormat="1" ht="16.5" hidden="1" customHeight="1">
      <c r="A81" s="201" t="e">
        <f>#REF!</f>
        <v>#REF!</v>
      </c>
      <c r="B81" s="201"/>
      <c r="C81" s="201"/>
      <c r="D81" s="201"/>
      <c r="E81" s="201"/>
      <c r="F81" s="201"/>
      <c r="G81" s="201"/>
      <c r="H81" s="201"/>
      <c r="I81" s="197" t="e">
        <f>#REF!</f>
        <v>#REF!</v>
      </c>
      <c r="J81" s="1134"/>
      <c r="K81" s="1134"/>
      <c r="L81" s="1134"/>
      <c r="M81" s="1134"/>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6"/>
      <c r="BR81" s="216"/>
      <c r="BS81" s="216"/>
      <c r="BT81" s="216"/>
      <c r="BU81" s="216"/>
      <c r="BV81" s="216"/>
      <c r="BW81" s="216"/>
      <c r="BX81" s="216"/>
      <c r="BY81" s="216"/>
      <c r="BZ81" s="216"/>
      <c r="CA81" s="216"/>
      <c r="CB81" s="216"/>
      <c r="CC81" s="216"/>
      <c r="CD81" s="216"/>
      <c r="CE81" s="216"/>
      <c r="CF81" s="216"/>
      <c r="CG81" s="216"/>
      <c r="CH81" s="216"/>
      <c r="CI81" s="216"/>
      <c r="CJ81" s="216"/>
      <c r="CK81" s="216"/>
      <c r="CL81" s="216"/>
      <c r="CM81" s="216"/>
      <c r="CN81" s="216"/>
      <c r="CO81" s="216"/>
      <c r="CP81" s="216"/>
      <c r="CQ81" s="216"/>
      <c r="CR81" s="216"/>
      <c r="CS81" s="216"/>
      <c r="CT81" s="216"/>
      <c r="CU81" s="216"/>
      <c r="CV81" s="216"/>
    </row>
    <row r="82" spans="1:100" s="186" customFormat="1" ht="16.5" hidden="1" customHeight="1">
      <c r="A82" s="202" t="e">
        <f>#REF!</f>
        <v>#REF!</v>
      </c>
      <c r="B82" s="202"/>
      <c r="C82" s="202"/>
      <c r="D82" s="202"/>
      <c r="E82" s="202"/>
      <c r="F82" s="202"/>
      <c r="G82" s="202"/>
      <c r="H82" s="202"/>
      <c r="I82" s="197" t="e">
        <f>#REF!</f>
        <v>#REF!</v>
      </c>
      <c r="J82" s="1134"/>
      <c r="K82" s="1134"/>
      <c r="L82" s="1134"/>
      <c r="M82" s="1134"/>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6"/>
      <c r="BR82" s="216"/>
      <c r="BS82" s="216"/>
      <c r="BT82" s="216"/>
      <c r="BU82" s="216"/>
      <c r="BV82" s="216"/>
      <c r="BW82" s="216"/>
      <c r="BX82" s="216"/>
      <c r="BY82" s="216"/>
      <c r="BZ82" s="216"/>
      <c r="CA82" s="216"/>
      <c r="CB82" s="216"/>
      <c r="CC82" s="216"/>
      <c r="CD82" s="216"/>
      <c r="CE82" s="216"/>
      <c r="CF82" s="216"/>
      <c r="CG82" s="216"/>
      <c r="CH82" s="216"/>
      <c r="CI82" s="216"/>
      <c r="CJ82" s="216"/>
      <c r="CK82" s="216"/>
      <c r="CL82" s="216"/>
      <c r="CM82" s="216"/>
      <c r="CN82" s="216"/>
      <c r="CO82" s="216"/>
      <c r="CP82" s="216"/>
      <c r="CQ82" s="216"/>
      <c r="CR82" s="216"/>
      <c r="CS82" s="216"/>
      <c r="CT82" s="216"/>
      <c r="CU82" s="216"/>
      <c r="CV82" s="216"/>
    </row>
    <row r="83" spans="1:100" s="186" customFormat="1" ht="16.5" hidden="1" customHeight="1">
      <c r="A83" s="198" t="e">
        <f>#REF!</f>
        <v>#REF!</v>
      </c>
      <c r="B83" s="198"/>
      <c r="C83" s="198"/>
      <c r="D83" s="198"/>
      <c r="E83" s="198"/>
      <c r="F83" s="198"/>
      <c r="G83" s="198"/>
      <c r="H83" s="198"/>
      <c r="I83" s="199" t="e">
        <f>#REF!</f>
        <v>#REF!</v>
      </c>
      <c r="J83" s="1134" t="e">
        <f>#REF!</f>
        <v>#REF!</v>
      </c>
      <c r="K83" s="1134"/>
      <c r="L83" s="1134"/>
      <c r="M83" s="1134"/>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6"/>
      <c r="BR83" s="216"/>
      <c r="BS83" s="216"/>
      <c r="BT83" s="216"/>
      <c r="BU83" s="216"/>
      <c r="BV83" s="216"/>
      <c r="BW83" s="216"/>
      <c r="BX83" s="216"/>
      <c r="BY83" s="216"/>
      <c r="BZ83" s="216"/>
      <c r="CA83" s="216"/>
      <c r="CB83" s="216"/>
      <c r="CC83" s="216"/>
      <c r="CD83" s="216"/>
      <c r="CE83" s="216"/>
      <c r="CF83" s="216"/>
      <c r="CG83" s="216"/>
      <c r="CH83" s="216"/>
      <c r="CI83" s="216"/>
      <c r="CJ83" s="216"/>
      <c r="CK83" s="216"/>
      <c r="CL83" s="216"/>
      <c r="CM83" s="216"/>
      <c r="CN83" s="216"/>
      <c r="CO83" s="216"/>
      <c r="CP83" s="216"/>
      <c r="CQ83" s="216"/>
      <c r="CR83" s="216"/>
      <c r="CS83" s="216"/>
      <c r="CT83" s="216"/>
      <c r="CU83" s="216"/>
      <c r="CV83" s="216"/>
    </row>
    <row r="84" spans="1:100" s="186" customFormat="1" ht="16.5" hidden="1" customHeight="1">
      <c r="A84" s="198" t="e">
        <f>#REF!</f>
        <v>#REF!</v>
      </c>
      <c r="B84" s="198"/>
      <c r="C84" s="198"/>
      <c r="D84" s="198"/>
      <c r="E84" s="198"/>
      <c r="F84" s="198"/>
      <c r="G84" s="198"/>
      <c r="H84" s="198"/>
      <c r="I84" s="199" t="e">
        <f>#REF!</f>
        <v>#REF!</v>
      </c>
      <c r="J84" s="1134" t="e">
        <f>#REF!</f>
        <v>#REF!</v>
      </c>
      <c r="K84" s="1134"/>
      <c r="L84" s="1134"/>
      <c r="M84" s="1134"/>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c r="CB84" s="216"/>
      <c r="CC84" s="216"/>
      <c r="CD84" s="216"/>
      <c r="CE84" s="216"/>
      <c r="CF84" s="216"/>
      <c r="CG84" s="216"/>
      <c r="CH84" s="216"/>
      <c r="CI84" s="216"/>
      <c r="CJ84" s="216"/>
      <c r="CK84" s="216"/>
      <c r="CL84" s="216"/>
      <c r="CM84" s="216"/>
      <c r="CN84" s="216"/>
      <c r="CO84" s="216"/>
      <c r="CP84" s="216"/>
      <c r="CQ84" s="216"/>
      <c r="CR84" s="216"/>
      <c r="CS84" s="216"/>
      <c r="CT84" s="216"/>
      <c r="CU84" s="216"/>
      <c r="CV84" s="216"/>
    </row>
    <row r="85" spans="1:100" s="186" customFormat="1" ht="16.5" hidden="1" customHeight="1">
      <c r="A85" s="198" t="e">
        <f>#REF!</f>
        <v>#REF!</v>
      </c>
      <c r="B85" s="198"/>
      <c r="C85" s="198"/>
      <c r="D85" s="198"/>
      <c r="E85" s="198"/>
      <c r="F85" s="198"/>
      <c r="G85" s="198"/>
      <c r="H85" s="198"/>
      <c r="I85" s="199" t="e">
        <f>#REF!</f>
        <v>#REF!</v>
      </c>
      <c r="J85" s="1134" t="e">
        <f>#REF!</f>
        <v>#REF!</v>
      </c>
      <c r="K85" s="1134"/>
      <c r="L85" s="1134"/>
      <c r="M85" s="1134"/>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6"/>
      <c r="AZ85" s="216"/>
      <c r="BA85" s="216"/>
      <c r="BB85" s="216"/>
      <c r="BC85" s="216"/>
      <c r="BD85" s="216"/>
      <c r="BE85" s="216"/>
      <c r="BF85" s="216"/>
      <c r="BG85" s="216"/>
      <c r="BH85" s="216"/>
      <c r="BI85" s="216"/>
      <c r="BJ85" s="216"/>
      <c r="BK85" s="216"/>
      <c r="BL85" s="216"/>
      <c r="BM85" s="216"/>
      <c r="BN85" s="216"/>
      <c r="BO85" s="216"/>
      <c r="BP85" s="216"/>
      <c r="BQ85" s="216"/>
      <c r="BR85" s="216"/>
      <c r="BS85" s="216"/>
      <c r="BT85" s="216"/>
      <c r="BU85" s="216"/>
      <c r="BV85" s="216"/>
      <c r="BW85" s="216"/>
      <c r="BX85" s="216"/>
      <c r="BY85" s="216"/>
      <c r="BZ85" s="216"/>
      <c r="CA85" s="216"/>
      <c r="CB85" s="216"/>
      <c r="CC85" s="216"/>
      <c r="CD85" s="216"/>
      <c r="CE85" s="216"/>
      <c r="CF85" s="216"/>
      <c r="CG85" s="216"/>
      <c r="CH85" s="216"/>
      <c r="CI85" s="216"/>
      <c r="CJ85" s="216"/>
      <c r="CK85" s="216"/>
      <c r="CL85" s="216"/>
      <c r="CM85" s="216"/>
      <c r="CN85" s="216"/>
      <c r="CO85" s="216"/>
      <c r="CP85" s="216"/>
      <c r="CQ85" s="216"/>
      <c r="CR85" s="216"/>
      <c r="CS85" s="216"/>
      <c r="CT85" s="216"/>
      <c r="CU85" s="216"/>
      <c r="CV85" s="216"/>
    </row>
    <row r="86" spans="1:100" s="186" customFormat="1" ht="16.5" hidden="1" customHeight="1">
      <c r="A86" s="198" t="e">
        <f>#REF!</f>
        <v>#REF!</v>
      </c>
      <c r="B86" s="198"/>
      <c r="C86" s="198"/>
      <c r="D86" s="198"/>
      <c r="E86" s="198"/>
      <c r="F86" s="198"/>
      <c r="G86" s="198"/>
      <c r="H86" s="198"/>
      <c r="I86" s="199" t="e">
        <f>#REF!</f>
        <v>#REF!</v>
      </c>
      <c r="J86" s="1134" t="e">
        <f>#REF!</f>
        <v>#REF!</v>
      </c>
      <c r="K86" s="1134"/>
      <c r="L86" s="1134"/>
      <c r="M86" s="1134"/>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6"/>
      <c r="AO86" s="216"/>
      <c r="AP86" s="216"/>
      <c r="AQ86" s="216"/>
      <c r="AR86" s="216"/>
      <c r="AS86" s="216"/>
      <c r="AT86" s="216"/>
      <c r="AU86" s="216"/>
      <c r="AV86" s="216"/>
      <c r="AW86" s="216"/>
      <c r="AX86" s="216"/>
      <c r="AY86" s="216"/>
      <c r="AZ86" s="216"/>
      <c r="BA86" s="216"/>
      <c r="BB86" s="216"/>
      <c r="BC86" s="216"/>
      <c r="BD86" s="216"/>
      <c r="BE86" s="216"/>
      <c r="BF86" s="216"/>
      <c r="BG86" s="216"/>
      <c r="BH86" s="216"/>
      <c r="BI86" s="216"/>
      <c r="BJ86" s="216"/>
      <c r="BK86" s="216"/>
      <c r="BL86" s="216"/>
      <c r="BM86" s="216"/>
      <c r="BN86" s="216"/>
      <c r="BO86" s="216"/>
      <c r="BP86" s="216"/>
      <c r="BQ86" s="216"/>
      <c r="BR86" s="216"/>
      <c r="BS86" s="216"/>
      <c r="BT86" s="216"/>
      <c r="BU86" s="216"/>
      <c r="BV86" s="216"/>
      <c r="BW86" s="216"/>
      <c r="BX86" s="216"/>
      <c r="BY86" s="216"/>
      <c r="BZ86" s="216"/>
      <c r="CA86" s="216"/>
      <c r="CB86" s="216"/>
      <c r="CC86" s="216"/>
      <c r="CD86" s="216"/>
      <c r="CE86" s="216"/>
      <c r="CF86" s="216"/>
      <c r="CG86" s="216"/>
      <c r="CH86" s="216"/>
      <c r="CI86" s="216"/>
      <c r="CJ86" s="216"/>
      <c r="CK86" s="216"/>
      <c r="CL86" s="216"/>
      <c r="CM86" s="216"/>
      <c r="CN86" s="216"/>
      <c r="CO86" s="216"/>
      <c r="CP86" s="216"/>
      <c r="CQ86" s="216"/>
      <c r="CR86" s="216"/>
      <c r="CS86" s="216"/>
      <c r="CT86" s="216"/>
      <c r="CU86" s="216"/>
      <c r="CV86" s="216"/>
    </row>
    <row r="87" spans="1:100" s="186" customFormat="1" ht="16.5" hidden="1" customHeight="1">
      <c r="A87" s="198"/>
      <c r="B87" s="198"/>
      <c r="C87" s="198"/>
      <c r="D87" s="198"/>
      <c r="E87" s="198"/>
      <c r="F87" s="198"/>
      <c r="G87" s="198"/>
      <c r="H87" s="198"/>
      <c r="I87" s="197" t="e">
        <f>#REF!</f>
        <v>#REF!</v>
      </c>
      <c r="J87" s="1134" t="e">
        <f>#REF!</f>
        <v>#REF!</v>
      </c>
      <c r="K87" s="1134"/>
      <c r="L87" s="1134"/>
      <c r="M87" s="1134"/>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216"/>
      <c r="BP87" s="216"/>
      <c r="BQ87" s="216"/>
      <c r="BR87" s="216"/>
      <c r="BS87" s="216"/>
      <c r="BT87" s="216"/>
      <c r="BU87" s="216"/>
      <c r="BV87" s="216"/>
      <c r="BW87" s="216"/>
      <c r="BX87" s="216"/>
      <c r="BY87" s="216"/>
      <c r="BZ87" s="216"/>
      <c r="CA87" s="216"/>
      <c r="CB87" s="216"/>
      <c r="CC87" s="216"/>
      <c r="CD87" s="216"/>
      <c r="CE87" s="216"/>
      <c r="CF87" s="216"/>
      <c r="CG87" s="216"/>
      <c r="CH87" s="216"/>
      <c r="CI87" s="216"/>
      <c r="CJ87" s="216"/>
      <c r="CK87" s="216"/>
      <c r="CL87" s="216"/>
      <c r="CM87" s="216"/>
      <c r="CN87" s="216"/>
      <c r="CO87" s="216"/>
      <c r="CP87" s="216"/>
      <c r="CQ87" s="216"/>
      <c r="CR87" s="216"/>
      <c r="CS87" s="216"/>
      <c r="CT87" s="216"/>
      <c r="CU87" s="216"/>
      <c r="CV87" s="216"/>
    </row>
    <row r="88" spans="1:100" s="186" customFormat="1" ht="20.100000000000001" hidden="1" customHeight="1">
      <c r="A88" s="202" t="e">
        <f>#REF!</f>
        <v>#REF!</v>
      </c>
      <c r="B88" s="202"/>
      <c r="C88" s="202"/>
      <c r="D88" s="202"/>
      <c r="E88" s="202"/>
      <c r="F88" s="202"/>
      <c r="G88" s="202"/>
      <c r="H88" s="202"/>
      <c r="I88" s="197" t="e">
        <f>#REF!</f>
        <v>#REF!</v>
      </c>
      <c r="J88" s="1134"/>
      <c r="K88" s="1134"/>
      <c r="L88" s="1134"/>
      <c r="M88" s="1134"/>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6"/>
      <c r="BT88" s="216"/>
      <c r="BU88" s="216"/>
      <c r="BV88" s="216"/>
      <c r="BW88" s="216"/>
      <c r="BX88" s="216"/>
      <c r="BY88" s="216"/>
      <c r="BZ88" s="216"/>
      <c r="CA88" s="216"/>
      <c r="CB88" s="216"/>
      <c r="CC88" s="216"/>
      <c r="CD88" s="216"/>
      <c r="CE88" s="216"/>
      <c r="CF88" s="216"/>
      <c r="CG88" s="216"/>
      <c r="CH88" s="216"/>
      <c r="CI88" s="216"/>
      <c r="CJ88" s="216"/>
      <c r="CK88" s="216"/>
      <c r="CL88" s="216"/>
      <c r="CM88" s="216"/>
      <c r="CN88" s="216"/>
      <c r="CO88" s="216"/>
      <c r="CP88" s="216"/>
      <c r="CQ88" s="216"/>
      <c r="CR88" s="216"/>
      <c r="CS88" s="216"/>
      <c r="CT88" s="216"/>
      <c r="CU88" s="216"/>
      <c r="CV88" s="216"/>
    </row>
    <row r="89" spans="1:100" s="186" customFormat="1" ht="16.5" hidden="1" customHeight="1">
      <c r="A89" s="198" t="e">
        <f>#REF!</f>
        <v>#REF!</v>
      </c>
      <c r="B89" s="198"/>
      <c r="C89" s="198"/>
      <c r="D89" s="198"/>
      <c r="E89" s="198"/>
      <c r="F89" s="198"/>
      <c r="G89" s="198"/>
      <c r="H89" s="198"/>
      <c r="I89" s="199" t="e">
        <f>#REF!</f>
        <v>#REF!</v>
      </c>
      <c r="J89" s="1134" t="e">
        <f>#REF!</f>
        <v>#REF!</v>
      </c>
      <c r="K89" s="1134"/>
      <c r="L89" s="1134"/>
      <c r="M89" s="1134"/>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6"/>
      <c r="AL89" s="216"/>
      <c r="AM89" s="216"/>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6"/>
      <c r="BR89" s="216"/>
      <c r="BS89" s="216"/>
      <c r="BT89" s="216"/>
      <c r="BU89" s="216"/>
      <c r="BV89" s="216"/>
      <c r="BW89" s="216"/>
      <c r="BX89" s="216"/>
      <c r="BY89" s="216"/>
      <c r="BZ89" s="216"/>
      <c r="CA89" s="216"/>
      <c r="CB89" s="216"/>
      <c r="CC89" s="216"/>
      <c r="CD89" s="216"/>
      <c r="CE89" s="216"/>
      <c r="CF89" s="216"/>
      <c r="CG89" s="216"/>
      <c r="CH89" s="216"/>
      <c r="CI89" s="216"/>
      <c r="CJ89" s="216"/>
      <c r="CK89" s="216"/>
      <c r="CL89" s="216"/>
      <c r="CM89" s="216"/>
      <c r="CN89" s="216"/>
      <c r="CO89" s="216"/>
      <c r="CP89" s="216"/>
      <c r="CQ89" s="216"/>
      <c r="CR89" s="216"/>
      <c r="CS89" s="216"/>
      <c r="CT89" s="216"/>
      <c r="CU89" s="216"/>
      <c r="CV89" s="216"/>
    </row>
    <row r="90" spans="1:100" s="186" customFormat="1" ht="16.5" hidden="1" customHeight="1">
      <c r="A90" s="198" t="e">
        <f>#REF!</f>
        <v>#REF!</v>
      </c>
      <c r="B90" s="198"/>
      <c r="C90" s="198"/>
      <c r="D90" s="198"/>
      <c r="E90" s="198"/>
      <c r="F90" s="198"/>
      <c r="G90" s="198"/>
      <c r="H90" s="198"/>
      <c r="I90" s="199" t="e">
        <f>#REF!</f>
        <v>#REF!</v>
      </c>
      <c r="J90" s="1134" t="e">
        <f>#REF!</f>
        <v>#REF!</v>
      </c>
      <c r="K90" s="1134"/>
      <c r="L90" s="1134"/>
      <c r="M90" s="1134"/>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6"/>
      <c r="AL90" s="216"/>
      <c r="AM90" s="216"/>
      <c r="AN90" s="216"/>
      <c r="AO90" s="216"/>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16"/>
      <c r="BN90" s="216"/>
      <c r="BO90" s="216"/>
      <c r="BP90" s="216"/>
      <c r="BQ90" s="216"/>
      <c r="BR90" s="216"/>
      <c r="BS90" s="216"/>
      <c r="BT90" s="216"/>
      <c r="BU90" s="216"/>
      <c r="BV90" s="216"/>
      <c r="BW90" s="216"/>
      <c r="BX90" s="216"/>
      <c r="BY90" s="216"/>
      <c r="BZ90" s="216"/>
      <c r="CA90" s="216"/>
      <c r="CB90" s="216"/>
      <c r="CC90" s="216"/>
      <c r="CD90" s="216"/>
      <c r="CE90" s="216"/>
      <c r="CF90" s="216"/>
      <c r="CG90" s="216"/>
      <c r="CH90" s="216"/>
      <c r="CI90" s="216"/>
      <c r="CJ90" s="216"/>
      <c r="CK90" s="216"/>
      <c r="CL90" s="216"/>
      <c r="CM90" s="216"/>
      <c r="CN90" s="216"/>
      <c r="CO90" s="216"/>
      <c r="CP90" s="216"/>
      <c r="CQ90" s="216"/>
      <c r="CR90" s="216"/>
      <c r="CS90" s="216"/>
      <c r="CT90" s="216"/>
      <c r="CU90" s="216"/>
      <c r="CV90" s="216"/>
    </row>
    <row r="91" spans="1:100" s="186" customFormat="1" ht="20.100000000000001" hidden="1" customHeight="1">
      <c r="A91" s="198" t="e">
        <f>#REF!</f>
        <v>#REF!</v>
      </c>
      <c r="B91" s="198"/>
      <c r="C91" s="198"/>
      <c r="D91" s="198"/>
      <c r="E91" s="198"/>
      <c r="F91" s="198"/>
      <c r="G91" s="198"/>
      <c r="H91" s="198"/>
      <c r="I91" s="199" t="e">
        <f>#REF!</f>
        <v>#REF!</v>
      </c>
      <c r="J91" s="1134" t="e">
        <f>#REF!</f>
        <v>#REF!</v>
      </c>
      <c r="K91" s="1134"/>
      <c r="L91" s="1134"/>
      <c r="M91" s="1134"/>
      <c r="N91" s="216"/>
      <c r="O91" s="216"/>
      <c r="P91" s="216"/>
      <c r="Q91" s="216"/>
      <c r="R91" s="216"/>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16"/>
      <c r="BN91" s="216"/>
      <c r="BO91" s="216"/>
      <c r="BP91" s="216"/>
      <c r="BQ91" s="216"/>
      <c r="BR91" s="216"/>
      <c r="BS91" s="216"/>
      <c r="BT91" s="216"/>
      <c r="BU91" s="216"/>
      <c r="BV91" s="216"/>
      <c r="BW91" s="216"/>
      <c r="BX91" s="216"/>
      <c r="BY91" s="216"/>
      <c r="BZ91" s="216"/>
      <c r="CA91" s="216"/>
      <c r="CB91" s="216"/>
      <c r="CC91" s="216"/>
      <c r="CD91" s="216"/>
      <c r="CE91" s="216"/>
      <c r="CF91" s="216"/>
      <c r="CG91" s="216"/>
      <c r="CH91" s="216"/>
      <c r="CI91" s="216"/>
      <c r="CJ91" s="216"/>
      <c r="CK91" s="216"/>
      <c r="CL91" s="216"/>
      <c r="CM91" s="216"/>
      <c r="CN91" s="216"/>
      <c r="CO91" s="216"/>
      <c r="CP91" s="216"/>
      <c r="CQ91" s="216"/>
      <c r="CR91" s="216"/>
      <c r="CS91" s="216"/>
      <c r="CT91" s="216"/>
      <c r="CU91" s="216"/>
      <c r="CV91" s="216"/>
    </row>
    <row r="92" spans="1:100" s="186" customFormat="1" ht="16.5" hidden="1" customHeight="1">
      <c r="A92" s="198" t="e">
        <f>#REF!</f>
        <v>#REF!</v>
      </c>
      <c r="B92" s="198"/>
      <c r="C92" s="198"/>
      <c r="D92" s="198"/>
      <c r="E92" s="198"/>
      <c r="F92" s="198"/>
      <c r="G92" s="198"/>
      <c r="H92" s="198"/>
      <c r="I92" s="199" t="e">
        <f>#REF!</f>
        <v>#REF!</v>
      </c>
      <c r="J92" s="1134" t="e">
        <f>#REF!</f>
        <v>#REF!</v>
      </c>
      <c r="K92" s="1134"/>
      <c r="L92" s="1134"/>
      <c r="M92" s="1134"/>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216"/>
      <c r="AX92" s="216"/>
      <c r="AY92" s="216"/>
      <c r="AZ92" s="216"/>
      <c r="BA92" s="216"/>
      <c r="BB92" s="216"/>
      <c r="BC92" s="216"/>
      <c r="BD92" s="216"/>
      <c r="BE92" s="216"/>
      <c r="BF92" s="216"/>
      <c r="BG92" s="216"/>
      <c r="BH92" s="216"/>
      <c r="BI92" s="216"/>
      <c r="BJ92" s="216"/>
      <c r="BK92" s="216"/>
      <c r="BL92" s="216"/>
      <c r="BM92" s="216"/>
      <c r="BN92" s="216"/>
      <c r="BO92" s="216"/>
      <c r="BP92" s="216"/>
      <c r="BQ92" s="216"/>
      <c r="BR92" s="216"/>
      <c r="BS92" s="216"/>
      <c r="BT92" s="216"/>
      <c r="BU92" s="216"/>
      <c r="BV92" s="216"/>
      <c r="BW92" s="216"/>
      <c r="BX92" s="216"/>
      <c r="BY92" s="216"/>
      <c r="BZ92" s="216"/>
      <c r="CA92" s="216"/>
      <c r="CB92" s="216"/>
      <c r="CC92" s="216"/>
      <c r="CD92" s="216"/>
      <c r="CE92" s="216"/>
      <c r="CF92" s="216"/>
      <c r="CG92" s="216"/>
      <c r="CH92" s="216"/>
      <c r="CI92" s="216"/>
      <c r="CJ92" s="216"/>
      <c r="CK92" s="216"/>
      <c r="CL92" s="216"/>
      <c r="CM92" s="216"/>
      <c r="CN92" s="216"/>
      <c r="CO92" s="216"/>
      <c r="CP92" s="216"/>
      <c r="CQ92" s="216"/>
      <c r="CR92" s="216"/>
      <c r="CS92" s="216"/>
      <c r="CT92" s="216"/>
      <c r="CU92" s="216"/>
      <c r="CV92" s="216"/>
    </row>
    <row r="93" spans="1:100" s="204" customFormat="1" ht="20.100000000000001" hidden="1" customHeight="1">
      <c r="A93" s="203"/>
      <c r="B93" s="203"/>
      <c r="C93" s="203"/>
      <c r="D93" s="203"/>
      <c r="E93" s="203"/>
      <c r="F93" s="203"/>
      <c r="G93" s="203"/>
      <c r="H93" s="203"/>
      <c r="I93" s="197" t="e">
        <f>#REF!</f>
        <v>#REF!</v>
      </c>
      <c r="J93" s="1134" t="e">
        <f>#REF!</f>
        <v>#REF!</v>
      </c>
      <c r="K93" s="1134"/>
      <c r="L93" s="1134"/>
      <c r="M93" s="1134"/>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216"/>
      <c r="AX93" s="216"/>
      <c r="AY93" s="216"/>
      <c r="AZ93" s="216"/>
      <c r="BA93" s="216"/>
      <c r="BB93" s="216"/>
      <c r="BC93" s="216"/>
      <c r="BD93" s="216"/>
      <c r="BE93" s="216"/>
      <c r="BF93" s="216"/>
      <c r="BG93" s="216"/>
      <c r="BH93" s="216"/>
      <c r="BI93" s="216"/>
      <c r="BJ93" s="216"/>
      <c r="BK93" s="216"/>
      <c r="BL93" s="216"/>
      <c r="BM93" s="216"/>
      <c r="BN93" s="216"/>
      <c r="BO93" s="216"/>
      <c r="BP93" s="216"/>
      <c r="BQ93" s="216"/>
      <c r="BR93" s="216"/>
      <c r="BS93" s="216"/>
      <c r="BT93" s="216"/>
      <c r="BU93" s="216"/>
      <c r="BV93" s="216"/>
      <c r="BW93" s="216"/>
      <c r="BX93" s="216"/>
      <c r="BY93" s="216"/>
      <c r="BZ93" s="216"/>
      <c r="CA93" s="216"/>
      <c r="CB93" s="216"/>
      <c r="CC93" s="216"/>
      <c r="CD93" s="216"/>
      <c r="CE93" s="216"/>
      <c r="CF93" s="216"/>
      <c r="CG93" s="216"/>
      <c r="CH93" s="216"/>
      <c r="CI93" s="216"/>
      <c r="CJ93" s="216"/>
      <c r="CK93" s="216"/>
      <c r="CL93" s="216"/>
      <c r="CM93" s="216"/>
      <c r="CN93" s="216"/>
      <c r="CO93" s="216"/>
      <c r="CP93" s="216"/>
      <c r="CQ93" s="216"/>
      <c r="CR93" s="216"/>
      <c r="CS93" s="216"/>
      <c r="CT93" s="216"/>
      <c r="CU93" s="216"/>
      <c r="CV93" s="216"/>
    </row>
    <row r="94" spans="1:100" s="186" customFormat="1" ht="24" hidden="1" customHeight="1">
      <c r="A94" s="202" t="e">
        <f>#REF!</f>
        <v>#REF!</v>
      </c>
      <c r="B94" s="202"/>
      <c r="C94" s="202"/>
      <c r="D94" s="202"/>
      <c r="E94" s="202"/>
      <c r="F94" s="202"/>
      <c r="G94" s="202"/>
      <c r="H94" s="202"/>
      <c r="I94" s="197" t="e">
        <f>#REF!</f>
        <v>#REF!</v>
      </c>
      <c r="J94" s="1134"/>
      <c r="K94" s="1134"/>
      <c r="L94" s="1134"/>
      <c r="M94" s="1134"/>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6"/>
      <c r="BR94" s="216"/>
      <c r="BS94" s="216"/>
      <c r="BT94" s="216"/>
      <c r="BU94" s="216"/>
      <c r="BV94" s="216"/>
      <c r="BW94" s="216"/>
      <c r="BX94" s="216"/>
      <c r="BY94" s="216"/>
      <c r="BZ94" s="216"/>
      <c r="CA94" s="216"/>
      <c r="CB94" s="216"/>
      <c r="CC94" s="216"/>
      <c r="CD94" s="216"/>
      <c r="CE94" s="216"/>
      <c r="CF94" s="216"/>
      <c r="CG94" s="216"/>
      <c r="CH94" s="216"/>
      <c r="CI94" s="216"/>
      <c r="CJ94" s="216"/>
      <c r="CK94" s="216"/>
      <c r="CL94" s="216"/>
      <c r="CM94" s="216"/>
      <c r="CN94" s="216"/>
      <c r="CO94" s="216"/>
      <c r="CP94" s="216"/>
      <c r="CQ94" s="216"/>
      <c r="CR94" s="216"/>
      <c r="CS94" s="216"/>
      <c r="CT94" s="216"/>
      <c r="CU94" s="216"/>
      <c r="CV94" s="216"/>
    </row>
    <row r="95" spans="1:100" s="186" customFormat="1" ht="16.5" hidden="1" customHeight="1">
      <c r="A95" s="198" t="e">
        <f>#REF!</f>
        <v>#REF!</v>
      </c>
      <c r="B95" s="198"/>
      <c r="C95" s="198"/>
      <c r="D95" s="198"/>
      <c r="E95" s="198"/>
      <c r="F95" s="198"/>
      <c r="G95" s="198"/>
      <c r="H95" s="198"/>
      <c r="I95" s="199" t="e">
        <f>#REF!</f>
        <v>#REF!</v>
      </c>
      <c r="J95" s="1134" t="e">
        <f>#REF!</f>
        <v>#REF!</v>
      </c>
      <c r="K95" s="1134"/>
      <c r="L95" s="1134"/>
      <c r="M95" s="1134"/>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6"/>
      <c r="BR95" s="216"/>
      <c r="BS95" s="216"/>
      <c r="BT95" s="216"/>
      <c r="BU95" s="216"/>
      <c r="BV95" s="216"/>
      <c r="BW95" s="216"/>
      <c r="BX95" s="216"/>
      <c r="BY95" s="216"/>
      <c r="BZ95" s="216"/>
      <c r="CA95" s="216"/>
      <c r="CB95" s="216"/>
      <c r="CC95" s="216"/>
      <c r="CD95" s="216"/>
      <c r="CE95" s="216"/>
      <c r="CF95" s="216"/>
      <c r="CG95" s="216"/>
      <c r="CH95" s="216"/>
      <c r="CI95" s="216"/>
      <c r="CJ95" s="216"/>
      <c r="CK95" s="216"/>
      <c r="CL95" s="216"/>
      <c r="CM95" s="216"/>
      <c r="CN95" s="216"/>
      <c r="CO95" s="216"/>
      <c r="CP95" s="216"/>
      <c r="CQ95" s="216"/>
      <c r="CR95" s="216"/>
      <c r="CS95" s="216"/>
      <c r="CT95" s="216"/>
      <c r="CU95" s="216"/>
      <c r="CV95" s="216"/>
    </row>
    <row r="96" spans="1:100" s="186" customFormat="1" ht="16.5" hidden="1" customHeight="1">
      <c r="A96" s="198" t="e">
        <f>#REF!</f>
        <v>#REF!</v>
      </c>
      <c r="B96" s="198"/>
      <c r="C96" s="198"/>
      <c r="D96" s="198"/>
      <c r="E96" s="198"/>
      <c r="F96" s="198"/>
      <c r="G96" s="198"/>
      <c r="H96" s="198"/>
      <c r="I96" s="199" t="e">
        <f>#REF!</f>
        <v>#REF!</v>
      </c>
      <c r="J96" s="1134" t="e">
        <f>#REF!</f>
        <v>#REF!</v>
      </c>
      <c r="K96" s="1134"/>
      <c r="L96" s="1134"/>
      <c r="M96" s="1134"/>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6"/>
      <c r="BR96" s="216"/>
      <c r="BS96" s="216"/>
      <c r="BT96" s="216"/>
      <c r="BU96" s="216"/>
      <c r="BV96" s="216"/>
      <c r="BW96" s="216"/>
      <c r="BX96" s="216"/>
      <c r="BY96" s="216"/>
      <c r="BZ96" s="216"/>
      <c r="CA96" s="216"/>
      <c r="CB96" s="216"/>
      <c r="CC96" s="216"/>
      <c r="CD96" s="216"/>
      <c r="CE96" s="216"/>
      <c r="CF96" s="216"/>
      <c r="CG96" s="216"/>
      <c r="CH96" s="216"/>
      <c r="CI96" s="216"/>
      <c r="CJ96" s="216"/>
      <c r="CK96" s="216"/>
      <c r="CL96" s="216"/>
      <c r="CM96" s="216"/>
      <c r="CN96" s="216"/>
      <c r="CO96" s="216"/>
      <c r="CP96" s="216"/>
      <c r="CQ96" s="216"/>
      <c r="CR96" s="216"/>
      <c r="CS96" s="216"/>
      <c r="CT96" s="216"/>
      <c r="CU96" s="216"/>
      <c r="CV96" s="216"/>
    </row>
    <row r="97" spans="1:100" s="186" customFormat="1" ht="33" hidden="1" customHeight="1">
      <c r="A97" s="198" t="e">
        <f>#REF!</f>
        <v>#REF!</v>
      </c>
      <c r="B97" s="198"/>
      <c r="C97" s="198"/>
      <c r="D97" s="198"/>
      <c r="E97" s="198"/>
      <c r="F97" s="198"/>
      <c r="G97" s="198"/>
      <c r="H97" s="198"/>
      <c r="I97" s="199" t="e">
        <f>#REF!</f>
        <v>#REF!</v>
      </c>
      <c r="J97" s="1134" t="e">
        <f>#REF!</f>
        <v>#REF!</v>
      </c>
      <c r="K97" s="1134"/>
      <c r="L97" s="1134"/>
      <c r="M97" s="1134"/>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6"/>
      <c r="AZ97" s="216"/>
      <c r="BA97" s="216"/>
      <c r="BB97" s="216"/>
      <c r="BC97" s="216"/>
      <c r="BD97" s="216"/>
      <c r="BE97" s="216"/>
      <c r="BF97" s="216"/>
      <c r="BG97" s="216"/>
      <c r="BH97" s="216"/>
      <c r="BI97" s="216"/>
      <c r="BJ97" s="216"/>
      <c r="BK97" s="216"/>
      <c r="BL97" s="216"/>
      <c r="BM97" s="216"/>
      <c r="BN97" s="216"/>
      <c r="BO97" s="216"/>
      <c r="BP97" s="216"/>
      <c r="BQ97" s="216"/>
      <c r="BR97" s="216"/>
      <c r="BS97" s="216"/>
      <c r="BT97" s="216"/>
      <c r="BU97" s="216"/>
      <c r="BV97" s="216"/>
      <c r="BW97" s="216"/>
      <c r="BX97" s="216"/>
      <c r="BY97" s="216"/>
      <c r="BZ97" s="216"/>
      <c r="CA97" s="216"/>
      <c r="CB97" s="216"/>
      <c r="CC97" s="216"/>
      <c r="CD97" s="216"/>
      <c r="CE97" s="216"/>
      <c r="CF97" s="216"/>
      <c r="CG97" s="216"/>
      <c r="CH97" s="216"/>
      <c r="CI97" s="216"/>
      <c r="CJ97" s="216"/>
      <c r="CK97" s="216"/>
      <c r="CL97" s="216"/>
      <c r="CM97" s="216"/>
      <c r="CN97" s="216"/>
      <c r="CO97" s="216"/>
      <c r="CP97" s="216"/>
      <c r="CQ97" s="216"/>
      <c r="CR97" s="216"/>
      <c r="CS97" s="216"/>
      <c r="CT97" s="216"/>
      <c r="CU97" s="216"/>
      <c r="CV97" s="216"/>
    </row>
    <row r="98" spans="1:100" s="204" customFormat="1" ht="20.100000000000001" hidden="1" customHeight="1">
      <c r="A98" s="198"/>
      <c r="B98" s="198"/>
      <c r="C98" s="198"/>
      <c r="D98" s="198"/>
      <c r="E98" s="198"/>
      <c r="F98" s="198"/>
      <c r="G98" s="198"/>
      <c r="H98" s="198"/>
      <c r="I98" s="197" t="e">
        <f>#REF!</f>
        <v>#REF!</v>
      </c>
      <c r="J98" s="1134" t="e">
        <f>#REF!</f>
        <v>#REF!</v>
      </c>
      <c r="K98" s="1134"/>
      <c r="L98" s="1134"/>
      <c r="M98" s="1134"/>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6"/>
      <c r="AN98" s="216"/>
      <c r="AO98" s="216"/>
      <c r="AP98" s="216"/>
      <c r="AQ98" s="216"/>
      <c r="AR98" s="216"/>
      <c r="AS98" s="216"/>
      <c r="AT98" s="216"/>
      <c r="AU98" s="216"/>
      <c r="AV98" s="216"/>
      <c r="AW98" s="216"/>
      <c r="AX98" s="216"/>
      <c r="AY98" s="216"/>
      <c r="AZ98" s="216"/>
      <c r="BA98" s="216"/>
      <c r="BB98" s="216"/>
      <c r="BC98" s="216"/>
      <c r="BD98" s="216"/>
      <c r="BE98" s="216"/>
      <c r="BF98" s="216"/>
      <c r="BG98" s="216"/>
      <c r="BH98" s="216"/>
      <c r="BI98" s="216"/>
      <c r="BJ98" s="216"/>
      <c r="BK98" s="216"/>
      <c r="BL98" s="216"/>
      <c r="BM98" s="216"/>
      <c r="BN98" s="216"/>
      <c r="BO98" s="216"/>
      <c r="BP98" s="216"/>
      <c r="BQ98" s="216"/>
      <c r="BR98" s="216"/>
      <c r="BS98" s="216"/>
      <c r="BT98" s="216"/>
      <c r="BU98" s="216"/>
      <c r="BV98" s="216"/>
      <c r="BW98" s="216"/>
      <c r="BX98" s="216"/>
      <c r="BY98" s="216"/>
      <c r="BZ98" s="216"/>
      <c r="CA98" s="216"/>
      <c r="CB98" s="216"/>
      <c r="CC98" s="216"/>
      <c r="CD98" s="216"/>
      <c r="CE98" s="216"/>
      <c r="CF98" s="216"/>
      <c r="CG98" s="216"/>
      <c r="CH98" s="216"/>
      <c r="CI98" s="216"/>
      <c r="CJ98" s="216"/>
      <c r="CK98" s="216"/>
      <c r="CL98" s="216"/>
      <c r="CM98" s="216"/>
      <c r="CN98" s="216"/>
      <c r="CO98" s="216"/>
      <c r="CP98" s="216"/>
      <c r="CQ98" s="216"/>
      <c r="CR98" s="216"/>
      <c r="CS98" s="216"/>
      <c r="CT98" s="216"/>
      <c r="CU98" s="216"/>
      <c r="CV98" s="216"/>
    </row>
    <row r="99" spans="1:100" s="186" customFormat="1" ht="20.100000000000001" hidden="1" customHeight="1">
      <c r="A99" s="202" t="e">
        <f>#REF!</f>
        <v>#REF!</v>
      </c>
      <c r="B99" s="202"/>
      <c r="C99" s="202"/>
      <c r="D99" s="202"/>
      <c r="E99" s="202"/>
      <c r="F99" s="202"/>
      <c r="G99" s="202"/>
      <c r="H99" s="202"/>
      <c r="I99" s="197" t="e">
        <f>#REF!</f>
        <v>#REF!</v>
      </c>
      <c r="J99" s="1134"/>
      <c r="K99" s="1134"/>
      <c r="L99" s="1134"/>
      <c r="M99" s="1134"/>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c r="AN99" s="216"/>
      <c r="AO99" s="216"/>
      <c r="AP99" s="216"/>
      <c r="AQ99" s="216"/>
      <c r="AR99" s="216"/>
      <c r="AS99" s="216"/>
      <c r="AT99" s="216"/>
      <c r="AU99" s="216"/>
      <c r="AV99" s="216"/>
      <c r="AW99" s="216"/>
      <c r="AX99" s="216"/>
      <c r="AY99" s="216"/>
      <c r="AZ99" s="216"/>
      <c r="BA99" s="216"/>
      <c r="BB99" s="216"/>
      <c r="BC99" s="216"/>
      <c r="BD99" s="216"/>
      <c r="BE99" s="216"/>
      <c r="BF99" s="216"/>
      <c r="BG99" s="216"/>
      <c r="BH99" s="216"/>
      <c r="BI99" s="216"/>
      <c r="BJ99" s="216"/>
      <c r="BK99" s="216"/>
      <c r="BL99" s="216"/>
      <c r="BM99" s="216"/>
      <c r="BN99" s="216"/>
      <c r="BO99" s="216"/>
      <c r="BP99" s="216"/>
      <c r="BQ99" s="216"/>
      <c r="BR99" s="216"/>
      <c r="BS99" s="216"/>
      <c r="BT99" s="216"/>
      <c r="BU99" s="216"/>
      <c r="BV99" s="216"/>
      <c r="BW99" s="216"/>
      <c r="BX99" s="216"/>
      <c r="BY99" s="216"/>
      <c r="BZ99" s="216"/>
      <c r="CA99" s="216"/>
      <c r="CB99" s="216"/>
      <c r="CC99" s="216"/>
      <c r="CD99" s="216"/>
      <c r="CE99" s="216"/>
      <c r="CF99" s="216"/>
      <c r="CG99" s="216"/>
      <c r="CH99" s="216"/>
      <c r="CI99" s="216"/>
      <c r="CJ99" s="216"/>
      <c r="CK99" s="216"/>
      <c r="CL99" s="216"/>
      <c r="CM99" s="216"/>
      <c r="CN99" s="216"/>
      <c r="CO99" s="216"/>
      <c r="CP99" s="216"/>
      <c r="CQ99" s="216"/>
      <c r="CR99" s="216"/>
      <c r="CS99" s="216"/>
      <c r="CT99" s="216"/>
      <c r="CU99" s="216"/>
      <c r="CV99" s="216"/>
    </row>
    <row r="100" spans="1:100" s="186" customFormat="1" ht="16.5" hidden="1" customHeight="1">
      <c r="A100" s="198" t="e">
        <f>#REF!</f>
        <v>#REF!</v>
      </c>
      <c r="B100" s="198"/>
      <c r="C100" s="198"/>
      <c r="D100" s="198"/>
      <c r="E100" s="198"/>
      <c r="F100" s="198"/>
      <c r="G100" s="198"/>
      <c r="H100" s="198"/>
      <c r="I100" s="199" t="e">
        <f>#REF!</f>
        <v>#REF!</v>
      </c>
      <c r="J100" s="1134" t="e">
        <f>#REF!</f>
        <v>#REF!</v>
      </c>
      <c r="K100" s="1134"/>
      <c r="L100" s="1134"/>
      <c r="M100" s="1134"/>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6"/>
      <c r="BR100" s="216"/>
      <c r="BS100" s="216"/>
      <c r="BT100" s="216"/>
      <c r="BU100" s="216"/>
      <c r="BV100" s="216"/>
      <c r="BW100" s="216"/>
      <c r="BX100" s="216"/>
      <c r="BY100" s="216"/>
      <c r="BZ100" s="216"/>
      <c r="CA100" s="216"/>
      <c r="CB100" s="216"/>
      <c r="CC100" s="216"/>
      <c r="CD100" s="216"/>
      <c r="CE100" s="216"/>
      <c r="CF100" s="216"/>
      <c r="CG100" s="216"/>
      <c r="CH100" s="216"/>
      <c r="CI100" s="216"/>
      <c r="CJ100" s="216"/>
      <c r="CK100" s="216"/>
      <c r="CL100" s="216"/>
      <c r="CM100" s="216"/>
      <c r="CN100" s="216"/>
      <c r="CO100" s="216"/>
      <c r="CP100" s="216"/>
      <c r="CQ100" s="216"/>
      <c r="CR100" s="216"/>
      <c r="CS100" s="216"/>
      <c r="CT100" s="216"/>
      <c r="CU100" s="216"/>
      <c r="CV100" s="216"/>
    </row>
    <row r="101" spans="1:100" s="186" customFormat="1" ht="16.5" hidden="1" customHeight="1">
      <c r="A101" s="198" t="e">
        <f>#REF!</f>
        <v>#REF!</v>
      </c>
      <c r="B101" s="198"/>
      <c r="C101" s="198"/>
      <c r="D101" s="198"/>
      <c r="E101" s="198"/>
      <c r="F101" s="198"/>
      <c r="G101" s="198"/>
      <c r="H101" s="198"/>
      <c r="I101" s="199" t="e">
        <f>#REF!</f>
        <v>#REF!</v>
      </c>
      <c r="J101" s="1134" t="e">
        <f>#REF!</f>
        <v>#REF!</v>
      </c>
      <c r="K101" s="1134"/>
      <c r="L101" s="1134"/>
      <c r="M101" s="1134"/>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216"/>
      <c r="BV101" s="216"/>
      <c r="BW101" s="216"/>
      <c r="BX101" s="216"/>
      <c r="BY101" s="216"/>
      <c r="BZ101" s="216"/>
      <c r="CA101" s="216"/>
      <c r="CB101" s="216"/>
      <c r="CC101" s="216"/>
      <c r="CD101" s="216"/>
      <c r="CE101" s="216"/>
      <c r="CF101" s="216"/>
      <c r="CG101" s="216"/>
      <c r="CH101" s="216"/>
      <c r="CI101" s="216"/>
      <c r="CJ101" s="216"/>
      <c r="CK101" s="216"/>
      <c r="CL101" s="216"/>
      <c r="CM101" s="216"/>
      <c r="CN101" s="216"/>
      <c r="CO101" s="216"/>
      <c r="CP101" s="216"/>
      <c r="CQ101" s="216"/>
      <c r="CR101" s="216"/>
      <c r="CS101" s="216"/>
      <c r="CT101" s="216"/>
      <c r="CU101" s="216"/>
      <c r="CV101" s="216"/>
    </row>
    <row r="102" spans="1:100" s="186" customFormat="1" ht="16.5" hidden="1" customHeight="1">
      <c r="A102" s="198" t="e">
        <f>#REF!</f>
        <v>#REF!</v>
      </c>
      <c r="B102" s="198"/>
      <c r="C102" s="198"/>
      <c r="D102" s="198"/>
      <c r="E102" s="198"/>
      <c r="F102" s="198"/>
      <c r="G102" s="198"/>
      <c r="H102" s="198"/>
      <c r="I102" s="199" t="e">
        <f>#REF!</f>
        <v>#REF!</v>
      </c>
      <c r="J102" s="1134" t="e">
        <f>#REF!</f>
        <v>#REF!</v>
      </c>
      <c r="K102" s="1134"/>
      <c r="L102" s="1134"/>
      <c r="M102" s="1134"/>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6"/>
      <c r="BR102" s="216"/>
      <c r="BS102" s="216"/>
      <c r="BT102" s="216"/>
      <c r="BU102" s="216"/>
      <c r="BV102" s="216"/>
      <c r="BW102" s="216"/>
      <c r="BX102" s="216"/>
      <c r="BY102" s="216"/>
      <c r="BZ102" s="216"/>
      <c r="CA102" s="216"/>
      <c r="CB102" s="216"/>
      <c r="CC102" s="216"/>
      <c r="CD102" s="216"/>
      <c r="CE102" s="216"/>
      <c r="CF102" s="216"/>
      <c r="CG102" s="216"/>
      <c r="CH102" s="216"/>
      <c r="CI102" s="216"/>
      <c r="CJ102" s="216"/>
      <c r="CK102" s="216"/>
      <c r="CL102" s="216"/>
      <c r="CM102" s="216"/>
      <c r="CN102" s="216"/>
      <c r="CO102" s="216"/>
      <c r="CP102" s="216"/>
      <c r="CQ102" s="216"/>
      <c r="CR102" s="216"/>
      <c r="CS102" s="216"/>
      <c r="CT102" s="216"/>
      <c r="CU102" s="216"/>
      <c r="CV102" s="216"/>
    </row>
    <row r="103" spans="1:100" s="186" customFormat="1" ht="16.5" hidden="1" customHeight="1">
      <c r="A103" s="198"/>
      <c r="B103" s="198"/>
      <c r="C103" s="198"/>
      <c r="D103" s="198"/>
      <c r="E103" s="198"/>
      <c r="F103" s="198"/>
      <c r="G103" s="198"/>
      <c r="H103" s="198"/>
      <c r="I103" s="197" t="e">
        <f>#REF!</f>
        <v>#REF!</v>
      </c>
      <c r="J103" s="1134" t="e">
        <f>#REF!</f>
        <v>#REF!</v>
      </c>
      <c r="K103" s="1134"/>
      <c r="L103" s="1134"/>
      <c r="M103" s="1134"/>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6"/>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6"/>
      <c r="BN103" s="216"/>
      <c r="BO103" s="216"/>
      <c r="BP103" s="216"/>
      <c r="BQ103" s="216"/>
      <c r="BR103" s="216"/>
      <c r="BS103" s="216"/>
      <c r="BT103" s="216"/>
      <c r="BU103" s="216"/>
      <c r="BV103" s="216"/>
      <c r="BW103" s="216"/>
      <c r="BX103" s="216"/>
      <c r="BY103" s="216"/>
      <c r="BZ103" s="216"/>
      <c r="CA103" s="216"/>
      <c r="CB103" s="216"/>
      <c r="CC103" s="216"/>
      <c r="CD103" s="216"/>
      <c r="CE103" s="216"/>
      <c r="CF103" s="216"/>
      <c r="CG103" s="216"/>
      <c r="CH103" s="216"/>
      <c r="CI103" s="216"/>
      <c r="CJ103" s="216"/>
      <c r="CK103" s="216"/>
      <c r="CL103" s="216"/>
      <c r="CM103" s="216"/>
      <c r="CN103" s="216"/>
      <c r="CO103" s="216"/>
      <c r="CP103" s="216"/>
      <c r="CQ103" s="216"/>
      <c r="CR103" s="216"/>
      <c r="CS103" s="216"/>
      <c r="CT103" s="216"/>
      <c r="CU103" s="216"/>
      <c r="CV103" s="216"/>
    </row>
    <row r="104" spans="1:100" s="186" customFormat="1" ht="20.100000000000001" hidden="1" customHeight="1">
      <c r="A104" s="202" t="e">
        <f>#REF!</f>
        <v>#REF!</v>
      </c>
      <c r="B104" s="202"/>
      <c r="C104" s="202"/>
      <c r="D104" s="202"/>
      <c r="E104" s="202"/>
      <c r="F104" s="202"/>
      <c r="G104" s="202"/>
      <c r="H104" s="202"/>
      <c r="I104" s="197" t="e">
        <f>#REF!</f>
        <v>#REF!</v>
      </c>
      <c r="J104" s="1134"/>
      <c r="K104" s="1134"/>
      <c r="L104" s="1134"/>
      <c r="M104" s="1134"/>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6"/>
      <c r="AZ104" s="216"/>
      <c r="BA104" s="216"/>
      <c r="BB104" s="216"/>
      <c r="BC104" s="216"/>
      <c r="BD104" s="216"/>
      <c r="BE104" s="216"/>
      <c r="BF104" s="216"/>
      <c r="BG104" s="216"/>
      <c r="BH104" s="216"/>
      <c r="BI104" s="216"/>
      <c r="BJ104" s="216"/>
      <c r="BK104" s="216"/>
      <c r="BL104" s="216"/>
      <c r="BM104" s="216"/>
      <c r="BN104" s="216"/>
      <c r="BO104" s="216"/>
      <c r="BP104" s="216"/>
      <c r="BQ104" s="216"/>
      <c r="BR104" s="216"/>
      <c r="BS104" s="216"/>
      <c r="BT104" s="216"/>
      <c r="BU104" s="216"/>
      <c r="BV104" s="216"/>
      <c r="BW104" s="216"/>
      <c r="BX104" s="216"/>
      <c r="BY104" s="216"/>
      <c r="BZ104" s="216"/>
      <c r="CA104" s="216"/>
      <c r="CB104" s="216"/>
      <c r="CC104" s="216"/>
      <c r="CD104" s="216"/>
      <c r="CE104" s="216"/>
      <c r="CF104" s="216"/>
      <c r="CG104" s="216"/>
      <c r="CH104" s="216"/>
      <c r="CI104" s="216"/>
      <c r="CJ104" s="216"/>
      <c r="CK104" s="216"/>
      <c r="CL104" s="216"/>
      <c r="CM104" s="216"/>
      <c r="CN104" s="216"/>
      <c r="CO104" s="216"/>
      <c r="CP104" s="216"/>
      <c r="CQ104" s="216"/>
      <c r="CR104" s="216"/>
      <c r="CS104" s="216"/>
      <c r="CT104" s="216"/>
      <c r="CU104" s="216"/>
      <c r="CV104" s="216"/>
    </row>
    <row r="105" spans="1:100" s="186" customFormat="1" ht="16.5" hidden="1" customHeight="1">
      <c r="A105" s="198" t="e">
        <f>#REF!</f>
        <v>#REF!</v>
      </c>
      <c r="B105" s="198"/>
      <c r="C105" s="198"/>
      <c r="D105" s="198"/>
      <c r="E105" s="198"/>
      <c r="F105" s="198"/>
      <c r="G105" s="198"/>
      <c r="H105" s="198"/>
      <c r="I105" s="199" t="e">
        <f>#REF!</f>
        <v>#REF!</v>
      </c>
      <c r="J105" s="1134" t="e">
        <f>#REF!</f>
        <v>#REF!</v>
      </c>
      <c r="K105" s="1134"/>
      <c r="L105" s="1134"/>
      <c r="M105" s="1134"/>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row>
    <row r="106" spans="1:100" s="186" customFormat="1" ht="16.5" hidden="1" customHeight="1">
      <c r="A106" s="198" t="e">
        <f>#REF!</f>
        <v>#REF!</v>
      </c>
      <c r="B106" s="198"/>
      <c r="C106" s="198"/>
      <c r="D106" s="198"/>
      <c r="E106" s="198"/>
      <c r="F106" s="198"/>
      <c r="G106" s="198"/>
      <c r="H106" s="198"/>
      <c r="I106" s="199" t="e">
        <f>#REF!</f>
        <v>#REF!</v>
      </c>
      <c r="J106" s="1134" t="e">
        <f>#REF!</f>
        <v>#REF!</v>
      </c>
      <c r="K106" s="1134"/>
      <c r="L106" s="1134"/>
      <c r="M106" s="1134"/>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row>
    <row r="107" spans="1:100" s="186" customFormat="1" ht="16.5" hidden="1" customHeight="1">
      <c r="A107" s="198" t="e">
        <f>#REF!</f>
        <v>#REF!</v>
      </c>
      <c r="B107" s="198"/>
      <c r="C107" s="198"/>
      <c r="D107" s="198"/>
      <c r="E107" s="198"/>
      <c r="F107" s="198"/>
      <c r="G107" s="198"/>
      <c r="H107" s="198"/>
      <c r="I107" s="199" t="e">
        <f>#REF!</f>
        <v>#REF!</v>
      </c>
      <c r="J107" s="1134" t="e">
        <f>#REF!</f>
        <v>#REF!</v>
      </c>
      <c r="K107" s="1134"/>
      <c r="L107" s="1134"/>
      <c r="M107" s="1134"/>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6"/>
      <c r="AN107" s="216"/>
      <c r="AO107" s="216"/>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c r="CA107" s="216"/>
      <c r="CB107" s="216"/>
      <c r="CC107" s="216"/>
      <c r="CD107" s="216"/>
      <c r="CE107" s="216"/>
      <c r="CF107" s="216"/>
      <c r="CG107" s="216"/>
      <c r="CH107" s="216"/>
      <c r="CI107" s="216"/>
      <c r="CJ107" s="216"/>
      <c r="CK107" s="216"/>
      <c r="CL107" s="216"/>
      <c r="CM107" s="216"/>
      <c r="CN107" s="216"/>
      <c r="CO107" s="216"/>
      <c r="CP107" s="216"/>
      <c r="CQ107" s="216"/>
      <c r="CR107" s="216"/>
      <c r="CS107" s="216"/>
      <c r="CT107" s="216"/>
      <c r="CU107" s="216"/>
      <c r="CV107" s="216"/>
    </row>
    <row r="108" spans="1:100" s="186" customFormat="1" ht="16.5" hidden="1" customHeight="1">
      <c r="A108" s="198" t="e">
        <f>#REF!</f>
        <v>#REF!</v>
      </c>
      <c r="B108" s="198"/>
      <c r="C108" s="198"/>
      <c r="D108" s="198"/>
      <c r="E108" s="198"/>
      <c r="F108" s="198"/>
      <c r="G108" s="198"/>
      <c r="H108" s="198"/>
      <c r="I108" s="199" t="e">
        <f>#REF!</f>
        <v>#REF!</v>
      </c>
      <c r="J108" s="1134" t="e">
        <f>#REF!</f>
        <v>#REF!</v>
      </c>
      <c r="K108" s="1134"/>
      <c r="L108" s="1134"/>
      <c r="M108" s="1134"/>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216"/>
      <c r="AT108" s="216"/>
      <c r="AU108" s="216"/>
      <c r="AV108" s="216"/>
      <c r="AW108" s="216"/>
      <c r="AX108" s="216"/>
      <c r="AY108" s="216"/>
      <c r="AZ108" s="216"/>
      <c r="BA108" s="216"/>
      <c r="BB108" s="216"/>
      <c r="BC108" s="216"/>
      <c r="BD108" s="216"/>
      <c r="BE108" s="216"/>
      <c r="BF108" s="216"/>
      <c r="BG108" s="216"/>
      <c r="BH108" s="216"/>
      <c r="BI108" s="216"/>
      <c r="BJ108" s="216"/>
      <c r="BK108" s="216"/>
      <c r="BL108" s="216"/>
      <c r="BM108" s="216"/>
      <c r="BN108" s="216"/>
      <c r="BO108" s="216"/>
      <c r="BP108" s="216"/>
      <c r="BQ108" s="216"/>
      <c r="BR108" s="216"/>
      <c r="BS108" s="216"/>
      <c r="BT108" s="216"/>
      <c r="BU108" s="216"/>
      <c r="BV108" s="216"/>
      <c r="BW108" s="216"/>
      <c r="BX108" s="216"/>
      <c r="BY108" s="216"/>
      <c r="BZ108" s="216"/>
      <c r="CA108" s="216"/>
      <c r="CB108" s="216"/>
      <c r="CC108" s="216"/>
      <c r="CD108" s="216"/>
      <c r="CE108" s="216"/>
      <c r="CF108" s="216"/>
      <c r="CG108" s="216"/>
      <c r="CH108" s="216"/>
      <c r="CI108" s="216"/>
      <c r="CJ108" s="216"/>
      <c r="CK108" s="216"/>
      <c r="CL108" s="216"/>
      <c r="CM108" s="216"/>
      <c r="CN108" s="216"/>
      <c r="CO108" s="216"/>
      <c r="CP108" s="216"/>
      <c r="CQ108" s="216"/>
      <c r="CR108" s="216"/>
      <c r="CS108" s="216"/>
      <c r="CT108" s="216"/>
      <c r="CU108" s="216"/>
      <c r="CV108" s="216"/>
    </row>
    <row r="109" spans="1:100" s="204" customFormat="1" ht="20.100000000000001" hidden="1" customHeight="1">
      <c r="A109" s="198"/>
      <c r="B109" s="198"/>
      <c r="C109" s="198"/>
      <c r="D109" s="198"/>
      <c r="E109" s="198"/>
      <c r="F109" s="198"/>
      <c r="G109" s="198"/>
      <c r="H109" s="198"/>
      <c r="I109" s="197" t="e">
        <f>#REF!</f>
        <v>#REF!</v>
      </c>
      <c r="J109" s="1134" t="e">
        <f>#REF!</f>
        <v>#REF!</v>
      </c>
      <c r="K109" s="1134"/>
      <c r="L109" s="1134"/>
      <c r="M109" s="1134"/>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c r="AT109" s="216"/>
      <c r="AU109" s="216"/>
      <c r="AV109" s="216"/>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216"/>
      <c r="BU109" s="216"/>
      <c r="BV109" s="216"/>
      <c r="BW109" s="216"/>
      <c r="BX109" s="216"/>
      <c r="BY109" s="216"/>
      <c r="BZ109" s="216"/>
      <c r="CA109" s="216"/>
      <c r="CB109" s="216"/>
      <c r="CC109" s="216"/>
      <c r="CD109" s="216"/>
      <c r="CE109" s="216"/>
      <c r="CF109" s="216"/>
      <c r="CG109" s="216"/>
      <c r="CH109" s="216"/>
      <c r="CI109" s="216"/>
      <c r="CJ109" s="216"/>
      <c r="CK109" s="216"/>
      <c r="CL109" s="216"/>
      <c r="CM109" s="216"/>
      <c r="CN109" s="216"/>
      <c r="CO109" s="216"/>
      <c r="CP109" s="216"/>
      <c r="CQ109" s="216"/>
      <c r="CR109" s="216"/>
      <c r="CS109" s="216"/>
      <c r="CT109" s="216"/>
      <c r="CU109" s="216"/>
      <c r="CV109" s="216"/>
    </row>
    <row r="110" spans="1:100" s="186" customFormat="1" ht="20.100000000000001" hidden="1" customHeight="1">
      <c r="A110" s="205"/>
      <c r="B110" s="205"/>
      <c r="C110" s="205"/>
      <c r="D110" s="205"/>
      <c r="E110" s="205"/>
      <c r="F110" s="205"/>
      <c r="G110" s="205"/>
      <c r="H110" s="205"/>
      <c r="I110" s="197" t="e">
        <f>#REF!</f>
        <v>#REF!</v>
      </c>
      <c r="J110" s="1134" t="e">
        <f>#REF!</f>
        <v>#REF!</v>
      </c>
      <c r="K110" s="1134"/>
      <c r="L110" s="1134"/>
      <c r="M110" s="1134"/>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6"/>
      <c r="CB110" s="216"/>
      <c r="CC110" s="216"/>
      <c r="CD110" s="216"/>
      <c r="CE110" s="216"/>
      <c r="CF110" s="216"/>
      <c r="CG110" s="216"/>
      <c r="CH110" s="216"/>
      <c r="CI110" s="216"/>
      <c r="CJ110" s="216"/>
      <c r="CK110" s="216"/>
      <c r="CL110" s="216"/>
      <c r="CM110" s="216"/>
      <c r="CN110" s="216"/>
      <c r="CO110" s="216"/>
      <c r="CP110" s="216"/>
      <c r="CQ110" s="216"/>
      <c r="CR110" s="216"/>
      <c r="CS110" s="216"/>
      <c r="CT110" s="216"/>
      <c r="CU110" s="216"/>
      <c r="CV110" s="216"/>
    </row>
    <row r="111" spans="1:100" s="186" customFormat="1" ht="16.5" hidden="1" customHeight="1">
      <c r="A111" s="205"/>
      <c r="B111" s="205"/>
      <c r="C111" s="205"/>
      <c r="D111" s="205"/>
      <c r="E111" s="205"/>
      <c r="F111" s="205"/>
      <c r="G111" s="205"/>
      <c r="H111" s="205"/>
      <c r="I111" s="197"/>
      <c r="J111" s="1134"/>
      <c r="K111" s="1134"/>
      <c r="L111" s="1134"/>
      <c r="M111" s="1134"/>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6"/>
      <c r="BR111" s="216"/>
      <c r="BS111" s="216"/>
      <c r="BT111" s="216"/>
      <c r="BU111" s="216"/>
      <c r="BV111" s="216"/>
      <c r="BW111" s="216"/>
      <c r="BX111" s="216"/>
      <c r="BY111" s="216"/>
      <c r="BZ111" s="216"/>
      <c r="CA111" s="216"/>
      <c r="CB111" s="216"/>
      <c r="CC111" s="216"/>
      <c r="CD111" s="216"/>
      <c r="CE111" s="216"/>
      <c r="CF111" s="216"/>
      <c r="CG111" s="216"/>
      <c r="CH111" s="216"/>
      <c r="CI111" s="216"/>
      <c r="CJ111" s="216"/>
      <c r="CK111" s="216"/>
      <c r="CL111" s="216"/>
      <c r="CM111" s="216"/>
      <c r="CN111" s="216"/>
      <c r="CO111" s="216"/>
      <c r="CP111" s="216"/>
      <c r="CQ111" s="216"/>
      <c r="CR111" s="216"/>
      <c r="CS111" s="216"/>
      <c r="CT111" s="216"/>
      <c r="CU111" s="216"/>
      <c r="CV111" s="216"/>
    </row>
    <row r="112" spans="1:100" s="186" customFormat="1" ht="20.100000000000001" hidden="1" customHeight="1">
      <c r="A112" s="201" t="e">
        <f>#REF!</f>
        <v>#REF!</v>
      </c>
      <c r="B112" s="201"/>
      <c r="C112" s="201"/>
      <c r="D112" s="201"/>
      <c r="E112" s="201"/>
      <c r="F112" s="201"/>
      <c r="G112" s="201"/>
      <c r="H112" s="201"/>
      <c r="I112" s="197" t="e">
        <f>#REF!</f>
        <v>#REF!</v>
      </c>
      <c r="J112" s="1134"/>
      <c r="K112" s="1134"/>
      <c r="L112" s="1134"/>
      <c r="M112" s="1134"/>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c r="AN112" s="216"/>
      <c r="AO112" s="216"/>
      <c r="AP112" s="216"/>
      <c r="AQ112" s="216"/>
      <c r="AR112" s="216"/>
      <c r="AS112" s="216"/>
      <c r="AT112" s="216"/>
      <c r="AU112" s="216"/>
      <c r="AV112" s="216"/>
      <c r="AW112" s="216"/>
      <c r="AX112" s="216"/>
      <c r="AY112" s="216"/>
      <c r="AZ112" s="216"/>
      <c r="BA112" s="216"/>
      <c r="BB112" s="216"/>
      <c r="BC112" s="216"/>
      <c r="BD112" s="216"/>
      <c r="BE112" s="216"/>
      <c r="BF112" s="216"/>
      <c r="BG112" s="216"/>
      <c r="BH112" s="216"/>
      <c r="BI112" s="216"/>
      <c r="BJ112" s="216"/>
      <c r="BK112" s="216"/>
      <c r="BL112" s="216"/>
      <c r="BM112" s="216"/>
      <c r="BN112" s="216"/>
      <c r="BO112" s="216"/>
      <c r="BP112" s="216"/>
      <c r="BQ112" s="216"/>
      <c r="BR112" s="216"/>
      <c r="BS112" s="216"/>
      <c r="BT112" s="216"/>
      <c r="BU112" s="216"/>
      <c r="BV112" s="216"/>
      <c r="BW112" s="216"/>
      <c r="BX112" s="216"/>
      <c r="BY112" s="216"/>
      <c r="BZ112" s="216"/>
      <c r="CA112" s="216"/>
      <c r="CB112" s="216"/>
      <c r="CC112" s="216"/>
      <c r="CD112" s="216"/>
      <c r="CE112" s="216"/>
      <c r="CF112" s="216"/>
      <c r="CG112" s="216"/>
      <c r="CH112" s="216"/>
      <c r="CI112" s="216"/>
      <c r="CJ112" s="216"/>
      <c r="CK112" s="216"/>
      <c r="CL112" s="216"/>
      <c r="CM112" s="216"/>
      <c r="CN112" s="216"/>
      <c r="CO112" s="216"/>
      <c r="CP112" s="216"/>
      <c r="CQ112" s="216"/>
      <c r="CR112" s="216"/>
      <c r="CS112" s="216"/>
      <c r="CT112" s="216"/>
      <c r="CU112" s="216"/>
      <c r="CV112" s="216"/>
    </row>
    <row r="113" spans="1:100" s="186" customFormat="1" ht="30" hidden="1" customHeight="1">
      <c r="A113" s="202" t="e">
        <f>#REF!</f>
        <v>#REF!</v>
      </c>
      <c r="B113" s="202"/>
      <c r="C113" s="202"/>
      <c r="D113" s="202"/>
      <c r="E113" s="202"/>
      <c r="F113" s="202"/>
      <c r="G113" s="202"/>
      <c r="H113" s="202"/>
      <c r="I113" s="197" t="e">
        <f>#REF!</f>
        <v>#REF!</v>
      </c>
      <c r="J113" s="1134"/>
      <c r="K113" s="1134"/>
      <c r="L113" s="1134"/>
      <c r="M113" s="1134"/>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c r="AK113" s="216"/>
      <c r="AL113" s="216"/>
      <c r="AM113" s="216"/>
      <c r="AN113" s="216"/>
      <c r="AO113" s="216"/>
      <c r="AP113" s="216"/>
      <c r="AQ113" s="216"/>
      <c r="AR113" s="216"/>
      <c r="AS113" s="216"/>
      <c r="AT113" s="216"/>
      <c r="AU113" s="216"/>
      <c r="AV113" s="216"/>
      <c r="AW113" s="216"/>
      <c r="AX113" s="216"/>
      <c r="AY113" s="216"/>
      <c r="AZ113" s="216"/>
      <c r="BA113" s="216"/>
      <c r="BB113" s="216"/>
      <c r="BC113" s="216"/>
      <c r="BD113" s="216"/>
      <c r="BE113" s="216"/>
      <c r="BF113" s="216"/>
      <c r="BG113" s="216"/>
      <c r="BH113" s="216"/>
      <c r="BI113" s="216"/>
      <c r="BJ113" s="216"/>
      <c r="BK113" s="216"/>
      <c r="BL113" s="216"/>
      <c r="BM113" s="216"/>
      <c r="BN113" s="216"/>
      <c r="BO113" s="216"/>
      <c r="BP113" s="216"/>
      <c r="BQ113" s="216"/>
      <c r="BR113" s="216"/>
      <c r="BS113" s="216"/>
      <c r="BT113" s="216"/>
      <c r="BU113" s="216"/>
      <c r="BV113" s="216"/>
      <c r="BW113" s="216"/>
      <c r="BX113" s="216"/>
      <c r="BY113" s="216"/>
      <c r="BZ113" s="216"/>
      <c r="CA113" s="216"/>
      <c r="CB113" s="216"/>
      <c r="CC113" s="216"/>
      <c r="CD113" s="216"/>
      <c r="CE113" s="216"/>
      <c r="CF113" s="216"/>
      <c r="CG113" s="216"/>
      <c r="CH113" s="216"/>
      <c r="CI113" s="216"/>
      <c r="CJ113" s="216"/>
      <c r="CK113" s="216"/>
      <c r="CL113" s="216"/>
      <c r="CM113" s="216"/>
      <c r="CN113" s="216"/>
      <c r="CO113" s="216"/>
      <c r="CP113" s="216"/>
      <c r="CQ113" s="216"/>
      <c r="CR113" s="216"/>
      <c r="CS113" s="216"/>
      <c r="CT113" s="216"/>
      <c r="CU113" s="216"/>
      <c r="CV113" s="216"/>
    </row>
    <row r="114" spans="1:100" s="186" customFormat="1" ht="16.5" hidden="1" customHeight="1">
      <c r="A114" s="198" t="e">
        <f>#REF!</f>
        <v>#REF!</v>
      </c>
      <c r="B114" s="198"/>
      <c r="C114" s="198"/>
      <c r="D114" s="198"/>
      <c r="E114" s="198"/>
      <c r="F114" s="198"/>
      <c r="G114" s="198"/>
      <c r="H114" s="198"/>
      <c r="I114" s="199" t="e">
        <f>#REF!</f>
        <v>#REF!</v>
      </c>
      <c r="J114" s="1134" t="e">
        <f>#REF!</f>
        <v>#REF!</v>
      </c>
      <c r="K114" s="1134"/>
      <c r="L114" s="1134"/>
      <c r="M114" s="1134"/>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c r="AI114" s="216"/>
      <c r="AJ114" s="216"/>
      <c r="AK114" s="216"/>
      <c r="AL114" s="216"/>
      <c r="AM114" s="216"/>
      <c r="AN114" s="216"/>
      <c r="AO114" s="216"/>
      <c r="AP114" s="216"/>
      <c r="AQ114" s="216"/>
      <c r="AR114" s="216"/>
      <c r="AS114" s="216"/>
      <c r="AT114" s="216"/>
      <c r="AU114" s="216"/>
      <c r="AV114" s="216"/>
      <c r="AW114" s="216"/>
      <c r="AX114" s="216"/>
      <c r="AY114" s="216"/>
      <c r="AZ114" s="216"/>
      <c r="BA114" s="216"/>
      <c r="BB114" s="216"/>
      <c r="BC114" s="216"/>
      <c r="BD114" s="216"/>
      <c r="BE114" s="216"/>
      <c r="BF114" s="216"/>
      <c r="BG114" s="216"/>
      <c r="BH114" s="216"/>
      <c r="BI114" s="216"/>
      <c r="BJ114" s="216"/>
      <c r="BK114" s="216"/>
      <c r="BL114" s="216"/>
      <c r="BM114" s="216"/>
      <c r="BN114" s="216"/>
      <c r="BO114" s="216"/>
      <c r="BP114" s="216"/>
      <c r="BQ114" s="216"/>
      <c r="BR114" s="216"/>
      <c r="BS114" s="216"/>
      <c r="BT114" s="216"/>
      <c r="BU114" s="216"/>
      <c r="BV114" s="216"/>
      <c r="BW114" s="216"/>
      <c r="BX114" s="216"/>
      <c r="BY114" s="216"/>
      <c r="BZ114" s="216"/>
      <c r="CA114" s="216"/>
      <c r="CB114" s="216"/>
      <c r="CC114" s="216"/>
      <c r="CD114" s="216"/>
      <c r="CE114" s="216"/>
      <c r="CF114" s="216"/>
      <c r="CG114" s="216"/>
      <c r="CH114" s="216"/>
      <c r="CI114" s="216"/>
      <c r="CJ114" s="216"/>
      <c r="CK114" s="216"/>
      <c r="CL114" s="216"/>
      <c r="CM114" s="216"/>
      <c r="CN114" s="216"/>
      <c r="CO114" s="216"/>
      <c r="CP114" s="216"/>
      <c r="CQ114" s="216"/>
      <c r="CR114" s="216"/>
      <c r="CS114" s="216"/>
      <c r="CT114" s="216"/>
      <c r="CU114" s="216"/>
      <c r="CV114" s="216"/>
    </row>
    <row r="115" spans="1:100" s="186" customFormat="1" ht="16.5" hidden="1" customHeight="1">
      <c r="A115" s="198" t="e">
        <f>#REF!</f>
        <v>#REF!</v>
      </c>
      <c r="B115" s="198"/>
      <c r="C115" s="198"/>
      <c r="D115" s="198"/>
      <c r="E115" s="198"/>
      <c r="F115" s="198"/>
      <c r="G115" s="198"/>
      <c r="H115" s="198"/>
      <c r="I115" s="199" t="e">
        <f>#REF!</f>
        <v>#REF!</v>
      </c>
      <c r="J115" s="1134" t="e">
        <f>#REF!</f>
        <v>#REF!</v>
      </c>
      <c r="K115" s="1134"/>
      <c r="L115" s="1134"/>
      <c r="M115" s="1134"/>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c r="AI115" s="216"/>
      <c r="AJ115" s="216"/>
      <c r="AK115" s="216"/>
      <c r="AL115" s="216"/>
      <c r="AM115" s="216"/>
      <c r="AN115" s="216"/>
      <c r="AO115" s="216"/>
      <c r="AP115" s="216"/>
      <c r="AQ115" s="216"/>
      <c r="AR115" s="216"/>
      <c r="AS115" s="216"/>
      <c r="AT115" s="216"/>
      <c r="AU115" s="216"/>
      <c r="AV115" s="216"/>
      <c r="AW115" s="216"/>
      <c r="AX115" s="216"/>
      <c r="AY115" s="216"/>
      <c r="AZ115" s="216"/>
      <c r="BA115" s="216"/>
      <c r="BB115" s="216"/>
      <c r="BC115" s="216"/>
      <c r="BD115" s="216"/>
      <c r="BE115" s="216"/>
      <c r="BF115" s="216"/>
      <c r="BG115" s="216"/>
      <c r="BH115" s="216"/>
      <c r="BI115" s="216"/>
      <c r="BJ115" s="216"/>
      <c r="BK115" s="216"/>
      <c r="BL115" s="216"/>
      <c r="BM115" s="216"/>
      <c r="BN115" s="216"/>
      <c r="BO115" s="216"/>
      <c r="BP115" s="216"/>
      <c r="BQ115" s="216"/>
      <c r="BR115" s="216"/>
      <c r="BS115" s="216"/>
      <c r="BT115" s="216"/>
      <c r="BU115" s="216"/>
      <c r="BV115" s="216"/>
      <c r="BW115" s="216"/>
      <c r="BX115" s="216"/>
      <c r="BY115" s="216"/>
      <c r="BZ115" s="216"/>
      <c r="CA115" s="216"/>
      <c r="CB115" s="216"/>
      <c r="CC115" s="216"/>
      <c r="CD115" s="216"/>
      <c r="CE115" s="216"/>
      <c r="CF115" s="216"/>
      <c r="CG115" s="216"/>
      <c r="CH115" s="216"/>
      <c r="CI115" s="216"/>
      <c r="CJ115" s="216"/>
      <c r="CK115" s="216"/>
      <c r="CL115" s="216"/>
      <c r="CM115" s="216"/>
      <c r="CN115" s="216"/>
      <c r="CO115" s="216"/>
      <c r="CP115" s="216"/>
      <c r="CQ115" s="216"/>
      <c r="CR115" s="216"/>
      <c r="CS115" s="216"/>
      <c r="CT115" s="216"/>
      <c r="CU115" s="216"/>
      <c r="CV115" s="216"/>
    </row>
    <row r="116" spans="1:100" s="186" customFormat="1" ht="16.5" hidden="1" customHeight="1">
      <c r="A116" s="198" t="e">
        <f>#REF!</f>
        <v>#REF!</v>
      </c>
      <c r="B116" s="198"/>
      <c r="C116" s="198"/>
      <c r="D116" s="198"/>
      <c r="E116" s="198"/>
      <c r="F116" s="198"/>
      <c r="G116" s="198"/>
      <c r="H116" s="198"/>
      <c r="I116" s="199" t="e">
        <f>#REF!</f>
        <v>#REF!</v>
      </c>
      <c r="J116" s="1134" t="e">
        <f>#REF!</f>
        <v>#REF!</v>
      </c>
      <c r="K116" s="1134"/>
      <c r="L116" s="1134"/>
      <c r="M116" s="1134"/>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c r="AI116" s="216"/>
      <c r="AJ116" s="216"/>
      <c r="AK116" s="216"/>
      <c r="AL116" s="216"/>
      <c r="AM116" s="216"/>
      <c r="AN116" s="216"/>
      <c r="AO116" s="216"/>
      <c r="AP116" s="216"/>
      <c r="AQ116" s="216"/>
      <c r="AR116" s="216"/>
      <c r="AS116" s="216"/>
      <c r="AT116" s="216"/>
      <c r="AU116" s="216"/>
      <c r="AV116" s="216"/>
      <c r="AW116" s="216"/>
      <c r="AX116" s="216"/>
      <c r="AY116" s="216"/>
      <c r="AZ116" s="216"/>
      <c r="BA116" s="216"/>
      <c r="BB116" s="216"/>
      <c r="BC116" s="216"/>
      <c r="BD116" s="216"/>
      <c r="BE116" s="216"/>
      <c r="BF116" s="216"/>
      <c r="BG116" s="216"/>
      <c r="BH116" s="216"/>
      <c r="BI116" s="216"/>
      <c r="BJ116" s="216"/>
      <c r="BK116" s="216"/>
      <c r="BL116" s="216"/>
      <c r="BM116" s="216"/>
      <c r="BN116" s="216"/>
      <c r="BO116" s="216"/>
      <c r="BP116" s="216"/>
      <c r="BQ116" s="216"/>
      <c r="BR116" s="216"/>
      <c r="BS116" s="216"/>
      <c r="BT116" s="216"/>
      <c r="BU116" s="216"/>
      <c r="BV116" s="216"/>
      <c r="BW116" s="216"/>
      <c r="BX116" s="216"/>
      <c r="BY116" s="216"/>
      <c r="BZ116" s="216"/>
      <c r="CA116" s="216"/>
      <c r="CB116" s="216"/>
      <c r="CC116" s="216"/>
      <c r="CD116" s="216"/>
      <c r="CE116" s="216"/>
      <c r="CF116" s="216"/>
      <c r="CG116" s="216"/>
      <c r="CH116" s="216"/>
      <c r="CI116" s="216"/>
      <c r="CJ116" s="216"/>
      <c r="CK116" s="216"/>
      <c r="CL116" s="216"/>
      <c r="CM116" s="216"/>
      <c r="CN116" s="216"/>
      <c r="CO116" s="216"/>
      <c r="CP116" s="216"/>
      <c r="CQ116" s="216"/>
      <c r="CR116" s="216"/>
      <c r="CS116" s="216"/>
      <c r="CT116" s="216"/>
      <c r="CU116" s="216"/>
      <c r="CV116" s="216"/>
    </row>
    <row r="117" spans="1:100" s="186" customFormat="1" ht="20.100000000000001" hidden="1" customHeight="1">
      <c r="A117" s="206"/>
      <c r="B117" s="206"/>
      <c r="C117" s="206"/>
      <c r="D117" s="206"/>
      <c r="E117" s="206"/>
      <c r="F117" s="206"/>
      <c r="G117" s="206"/>
      <c r="H117" s="206"/>
      <c r="I117" s="197" t="e">
        <f>#REF!</f>
        <v>#REF!</v>
      </c>
      <c r="J117" s="1134" t="e">
        <f>#REF!</f>
        <v>#REF!</v>
      </c>
      <c r="K117" s="1134"/>
      <c r="L117" s="1134"/>
      <c r="M117" s="1134"/>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c r="AM117" s="216"/>
      <c r="AN117" s="216"/>
      <c r="AO117" s="216"/>
      <c r="AP117" s="216"/>
      <c r="AQ117" s="216"/>
      <c r="AR117" s="216"/>
      <c r="AS117" s="216"/>
      <c r="AT117" s="216"/>
      <c r="AU117" s="216"/>
      <c r="AV117" s="216"/>
      <c r="AW117" s="216"/>
      <c r="AX117" s="216"/>
      <c r="AY117" s="216"/>
      <c r="AZ117" s="216"/>
      <c r="BA117" s="216"/>
      <c r="BB117" s="216"/>
      <c r="BC117" s="216"/>
      <c r="BD117" s="216"/>
      <c r="BE117" s="216"/>
      <c r="BF117" s="216"/>
      <c r="BG117" s="216"/>
      <c r="BH117" s="216"/>
      <c r="BI117" s="216"/>
      <c r="BJ117" s="216"/>
      <c r="BK117" s="216"/>
      <c r="BL117" s="216"/>
      <c r="BM117" s="216"/>
      <c r="BN117" s="216"/>
      <c r="BO117" s="216"/>
      <c r="BP117" s="216"/>
      <c r="BQ117" s="216"/>
      <c r="BR117" s="216"/>
      <c r="BS117" s="216"/>
      <c r="BT117" s="216"/>
      <c r="BU117" s="216"/>
      <c r="BV117" s="216"/>
      <c r="BW117" s="216"/>
      <c r="BX117" s="216"/>
      <c r="BY117" s="216"/>
      <c r="BZ117" s="216"/>
      <c r="CA117" s="216"/>
      <c r="CB117" s="216"/>
      <c r="CC117" s="216"/>
      <c r="CD117" s="216"/>
      <c r="CE117" s="216"/>
      <c r="CF117" s="216"/>
      <c r="CG117" s="216"/>
      <c r="CH117" s="216"/>
      <c r="CI117" s="216"/>
      <c r="CJ117" s="216"/>
      <c r="CK117" s="216"/>
      <c r="CL117" s="216"/>
      <c r="CM117" s="216"/>
      <c r="CN117" s="216"/>
      <c r="CO117" s="216"/>
      <c r="CP117" s="216"/>
      <c r="CQ117" s="216"/>
      <c r="CR117" s="216"/>
      <c r="CS117" s="216"/>
      <c r="CT117" s="216"/>
      <c r="CU117" s="216"/>
      <c r="CV117" s="216"/>
    </row>
    <row r="118" spans="1:100" s="186" customFormat="1" ht="20.100000000000001" hidden="1" customHeight="1">
      <c r="A118" s="205"/>
      <c r="B118" s="205"/>
      <c r="C118" s="205"/>
      <c r="D118" s="205"/>
      <c r="E118" s="205"/>
      <c r="F118" s="205"/>
      <c r="G118" s="205"/>
      <c r="H118" s="205"/>
      <c r="I118" s="197" t="e">
        <f>#REF!</f>
        <v>#REF!</v>
      </c>
      <c r="J118" s="1134" t="e">
        <f>#REF!</f>
        <v>#REF!</v>
      </c>
      <c r="K118" s="1134"/>
      <c r="L118" s="1134"/>
      <c r="M118" s="1134"/>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6"/>
      <c r="AQ118" s="216"/>
      <c r="AR118" s="216"/>
      <c r="AS118" s="216"/>
      <c r="AT118" s="216"/>
      <c r="AU118" s="216"/>
      <c r="AV118" s="216"/>
      <c r="AW118" s="216"/>
      <c r="AX118" s="216"/>
      <c r="AY118" s="216"/>
      <c r="AZ118" s="216"/>
      <c r="BA118" s="216"/>
      <c r="BB118" s="216"/>
      <c r="BC118" s="216"/>
      <c r="BD118" s="216"/>
      <c r="BE118" s="216"/>
      <c r="BF118" s="216"/>
      <c r="BG118" s="216"/>
      <c r="BH118" s="216"/>
      <c r="BI118" s="216"/>
      <c r="BJ118" s="216"/>
      <c r="BK118" s="216"/>
      <c r="BL118" s="216"/>
      <c r="BM118" s="216"/>
      <c r="BN118" s="216"/>
      <c r="BO118" s="216"/>
      <c r="BP118" s="216"/>
      <c r="BQ118" s="216"/>
      <c r="BR118" s="216"/>
      <c r="BS118" s="216"/>
      <c r="BT118" s="216"/>
      <c r="BU118" s="216"/>
      <c r="BV118" s="216"/>
      <c r="BW118" s="216"/>
      <c r="BX118" s="216"/>
      <c r="BY118" s="216"/>
      <c r="BZ118" s="216"/>
      <c r="CA118" s="216"/>
      <c r="CB118" s="216"/>
      <c r="CC118" s="216"/>
      <c r="CD118" s="216"/>
      <c r="CE118" s="216"/>
      <c r="CF118" s="216"/>
      <c r="CG118" s="216"/>
      <c r="CH118" s="216"/>
      <c r="CI118" s="216"/>
      <c r="CJ118" s="216"/>
      <c r="CK118" s="216"/>
      <c r="CL118" s="216"/>
      <c r="CM118" s="216"/>
      <c r="CN118" s="216"/>
      <c r="CO118" s="216"/>
      <c r="CP118" s="216"/>
      <c r="CQ118" s="216"/>
      <c r="CR118" s="216"/>
      <c r="CS118" s="216"/>
      <c r="CT118" s="216"/>
      <c r="CU118" s="216"/>
      <c r="CV118" s="216"/>
    </row>
    <row r="119" spans="1:100" s="186" customFormat="1" ht="20.100000000000001" hidden="1" customHeight="1">
      <c r="A119" s="196" t="e">
        <f>#REF!</f>
        <v>#REF!</v>
      </c>
      <c r="B119" s="196"/>
      <c r="C119" s="196"/>
      <c r="D119" s="196"/>
      <c r="E119" s="196"/>
      <c r="F119" s="196"/>
      <c r="G119" s="196"/>
      <c r="H119" s="196"/>
      <c r="I119" s="197" t="e">
        <f>#REF!</f>
        <v>#REF!</v>
      </c>
      <c r="J119" s="1134"/>
      <c r="K119" s="1134"/>
      <c r="L119" s="1134"/>
      <c r="M119" s="1134"/>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6"/>
      <c r="BP119" s="216"/>
      <c r="BQ119" s="216"/>
      <c r="BR119" s="216"/>
      <c r="BS119" s="216"/>
      <c r="BT119" s="216"/>
      <c r="BU119" s="216"/>
      <c r="BV119" s="216"/>
      <c r="BW119" s="216"/>
      <c r="BX119" s="216"/>
      <c r="BY119" s="216"/>
      <c r="BZ119" s="216"/>
      <c r="CA119" s="216"/>
      <c r="CB119" s="216"/>
      <c r="CC119" s="216"/>
      <c r="CD119" s="216"/>
      <c r="CE119" s="216"/>
      <c r="CF119" s="216"/>
      <c r="CG119" s="216"/>
      <c r="CH119" s="216"/>
      <c r="CI119" s="216"/>
      <c r="CJ119" s="216"/>
      <c r="CK119" s="216"/>
      <c r="CL119" s="216"/>
      <c r="CM119" s="216"/>
      <c r="CN119" s="216"/>
      <c r="CO119" s="216"/>
      <c r="CP119" s="216"/>
      <c r="CQ119" s="216"/>
      <c r="CR119" s="216"/>
      <c r="CS119" s="216"/>
      <c r="CT119" s="216"/>
      <c r="CU119" s="216"/>
      <c r="CV119" s="216"/>
    </row>
    <row r="120" spans="1:100" s="186" customFormat="1" ht="30" hidden="1" customHeight="1">
      <c r="A120" s="201" t="e">
        <f>#REF!</f>
        <v>#REF!</v>
      </c>
      <c r="B120" s="201"/>
      <c r="C120" s="201"/>
      <c r="D120" s="201"/>
      <c r="E120" s="201"/>
      <c r="F120" s="201"/>
      <c r="G120" s="201"/>
      <c r="H120" s="201"/>
      <c r="I120" s="197" t="e">
        <f>#REF!</f>
        <v>#REF!</v>
      </c>
      <c r="J120" s="1134"/>
      <c r="K120" s="1134"/>
      <c r="L120" s="1134"/>
      <c r="M120" s="1134"/>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c r="AT120" s="216"/>
      <c r="AU120" s="216"/>
      <c r="AV120" s="216"/>
      <c r="AW120" s="216"/>
      <c r="AX120" s="216"/>
      <c r="AY120" s="216"/>
      <c r="AZ120" s="216"/>
      <c r="BA120" s="216"/>
      <c r="BB120" s="216"/>
      <c r="BC120" s="216"/>
      <c r="BD120" s="216"/>
      <c r="BE120" s="216"/>
      <c r="BF120" s="216"/>
      <c r="BG120" s="216"/>
      <c r="BH120" s="216"/>
      <c r="BI120" s="216"/>
      <c r="BJ120" s="216"/>
      <c r="BK120" s="216"/>
      <c r="BL120" s="216"/>
      <c r="BM120" s="216"/>
      <c r="BN120" s="216"/>
      <c r="BO120" s="216"/>
      <c r="BP120" s="216"/>
      <c r="BQ120" s="216"/>
      <c r="BR120" s="216"/>
      <c r="BS120" s="216"/>
      <c r="BT120" s="216"/>
      <c r="BU120" s="216"/>
      <c r="BV120" s="216"/>
      <c r="BW120" s="216"/>
      <c r="BX120" s="216"/>
      <c r="BY120" s="216"/>
      <c r="BZ120" s="216"/>
      <c r="CA120" s="216"/>
      <c r="CB120" s="216"/>
      <c r="CC120" s="216"/>
      <c r="CD120" s="216"/>
      <c r="CE120" s="216"/>
      <c r="CF120" s="216"/>
      <c r="CG120" s="216"/>
      <c r="CH120" s="216"/>
      <c r="CI120" s="216"/>
      <c r="CJ120" s="216"/>
      <c r="CK120" s="216"/>
      <c r="CL120" s="216"/>
      <c r="CM120" s="216"/>
      <c r="CN120" s="216"/>
      <c r="CO120" s="216"/>
      <c r="CP120" s="216"/>
      <c r="CQ120" s="216"/>
      <c r="CR120" s="216"/>
      <c r="CS120" s="216"/>
      <c r="CT120" s="216"/>
      <c r="CU120" s="216"/>
      <c r="CV120" s="216"/>
    </row>
    <row r="121" spans="1:100" s="186" customFormat="1" ht="20.100000000000001" hidden="1" customHeight="1">
      <c r="A121" s="198" t="e">
        <f>#REF!</f>
        <v>#REF!</v>
      </c>
      <c r="B121" s="198"/>
      <c r="C121" s="198"/>
      <c r="D121" s="198"/>
      <c r="E121" s="198"/>
      <c r="F121" s="198"/>
      <c r="G121" s="198"/>
      <c r="H121" s="198"/>
      <c r="I121" s="199" t="e">
        <f>#REF!</f>
        <v>#REF!</v>
      </c>
      <c r="J121" s="1134" t="e">
        <f>#REF!</f>
        <v>#REF!</v>
      </c>
      <c r="K121" s="1134"/>
      <c r="L121" s="1134"/>
      <c r="M121" s="1134"/>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c r="AT121" s="216"/>
      <c r="AU121" s="216"/>
      <c r="AV121" s="216"/>
      <c r="AW121" s="216"/>
      <c r="AX121" s="216"/>
      <c r="AY121" s="216"/>
      <c r="AZ121" s="216"/>
      <c r="BA121" s="216"/>
      <c r="BB121" s="216"/>
      <c r="BC121" s="216"/>
      <c r="BD121" s="216"/>
      <c r="BE121" s="216"/>
      <c r="BF121" s="216"/>
      <c r="BG121" s="216"/>
      <c r="BH121" s="216"/>
      <c r="BI121" s="216"/>
      <c r="BJ121" s="216"/>
      <c r="BK121" s="216"/>
      <c r="BL121" s="216"/>
      <c r="BM121" s="216"/>
      <c r="BN121" s="216"/>
      <c r="BO121" s="216"/>
      <c r="BP121" s="216"/>
      <c r="BQ121" s="216"/>
      <c r="BR121" s="216"/>
      <c r="BS121" s="216"/>
      <c r="BT121" s="216"/>
      <c r="BU121" s="216"/>
      <c r="BV121" s="216"/>
      <c r="BW121" s="216"/>
      <c r="BX121" s="216"/>
      <c r="BY121" s="216"/>
      <c r="BZ121" s="216"/>
      <c r="CA121" s="216"/>
      <c r="CB121" s="216"/>
      <c r="CC121" s="216"/>
      <c r="CD121" s="216"/>
      <c r="CE121" s="216"/>
      <c r="CF121" s="216"/>
      <c r="CG121" s="216"/>
      <c r="CH121" s="216"/>
      <c r="CI121" s="216"/>
      <c r="CJ121" s="216"/>
      <c r="CK121" s="216"/>
      <c r="CL121" s="216"/>
      <c r="CM121" s="216"/>
      <c r="CN121" s="216"/>
      <c r="CO121" s="216"/>
      <c r="CP121" s="216"/>
      <c r="CQ121" s="216"/>
      <c r="CR121" s="216"/>
      <c r="CS121" s="216"/>
      <c r="CT121" s="216"/>
      <c r="CU121" s="216"/>
      <c r="CV121" s="216"/>
    </row>
    <row r="122" spans="1:100" s="186" customFormat="1" ht="20.100000000000001" hidden="1" customHeight="1">
      <c r="A122" s="198" t="e">
        <f>#REF!</f>
        <v>#REF!</v>
      </c>
      <c r="B122" s="198"/>
      <c r="C122" s="198"/>
      <c r="D122" s="198"/>
      <c r="E122" s="198"/>
      <c r="F122" s="198"/>
      <c r="G122" s="198"/>
      <c r="H122" s="198"/>
      <c r="I122" s="199" t="e">
        <f>#REF!</f>
        <v>#REF!</v>
      </c>
      <c r="J122" s="1134" t="e">
        <f>#REF!</f>
        <v>#REF!</v>
      </c>
      <c r="K122" s="1134"/>
      <c r="L122" s="1134"/>
      <c r="M122" s="1134"/>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c r="AN122" s="216"/>
      <c r="AO122" s="216"/>
      <c r="AP122" s="216"/>
      <c r="AQ122" s="216"/>
      <c r="AR122" s="216"/>
      <c r="AS122" s="216"/>
      <c r="AT122" s="216"/>
      <c r="AU122" s="216"/>
      <c r="AV122" s="216"/>
      <c r="AW122" s="216"/>
      <c r="AX122" s="216"/>
      <c r="AY122" s="216"/>
      <c r="AZ122" s="216"/>
      <c r="BA122" s="216"/>
      <c r="BB122" s="216"/>
      <c r="BC122" s="216"/>
      <c r="BD122" s="216"/>
      <c r="BE122" s="216"/>
      <c r="BF122" s="216"/>
      <c r="BG122" s="216"/>
      <c r="BH122" s="216"/>
      <c r="BI122" s="216"/>
      <c r="BJ122" s="216"/>
      <c r="BK122" s="216"/>
      <c r="BL122" s="216"/>
      <c r="BM122" s="216"/>
      <c r="BN122" s="216"/>
      <c r="BO122" s="216"/>
      <c r="BP122" s="216"/>
      <c r="BQ122" s="216"/>
      <c r="BR122" s="216"/>
      <c r="BS122" s="216"/>
      <c r="BT122" s="216"/>
      <c r="BU122" s="216"/>
      <c r="BV122" s="216"/>
      <c r="BW122" s="216"/>
      <c r="BX122" s="216"/>
      <c r="BY122" s="216"/>
      <c r="BZ122" s="216"/>
      <c r="CA122" s="216"/>
      <c r="CB122" s="216"/>
      <c r="CC122" s="216"/>
      <c r="CD122" s="216"/>
      <c r="CE122" s="216"/>
      <c r="CF122" s="216"/>
      <c r="CG122" s="216"/>
      <c r="CH122" s="216"/>
      <c r="CI122" s="216"/>
      <c r="CJ122" s="216"/>
      <c r="CK122" s="216"/>
      <c r="CL122" s="216"/>
      <c r="CM122" s="216"/>
      <c r="CN122" s="216"/>
      <c r="CO122" s="216"/>
      <c r="CP122" s="216"/>
      <c r="CQ122" s="216"/>
      <c r="CR122" s="216"/>
      <c r="CS122" s="216"/>
      <c r="CT122" s="216"/>
      <c r="CU122" s="216"/>
      <c r="CV122" s="216"/>
    </row>
    <row r="123" spans="1:100" s="186" customFormat="1" ht="20.100000000000001" hidden="1" customHeight="1">
      <c r="A123" s="198" t="e">
        <f>#REF!</f>
        <v>#REF!</v>
      </c>
      <c r="B123" s="198"/>
      <c r="C123" s="198"/>
      <c r="D123" s="198"/>
      <c r="E123" s="198"/>
      <c r="F123" s="198"/>
      <c r="G123" s="198"/>
      <c r="H123" s="198"/>
      <c r="I123" s="199" t="e">
        <f>#REF!</f>
        <v>#REF!</v>
      </c>
      <c r="J123" s="1134" t="e">
        <f>#REF!</f>
        <v>#REF!</v>
      </c>
      <c r="K123" s="1134"/>
      <c r="L123" s="1134"/>
      <c r="M123" s="1134"/>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c r="AT123" s="216"/>
      <c r="AU123" s="216"/>
      <c r="AV123" s="216"/>
      <c r="AW123" s="216"/>
      <c r="AX123" s="216"/>
      <c r="AY123" s="216"/>
      <c r="AZ123" s="216"/>
      <c r="BA123" s="216"/>
      <c r="BB123" s="216"/>
      <c r="BC123" s="216"/>
      <c r="BD123" s="216"/>
      <c r="BE123" s="216"/>
      <c r="BF123" s="216"/>
      <c r="BG123" s="216"/>
      <c r="BH123" s="216"/>
      <c r="BI123" s="216"/>
      <c r="BJ123" s="216"/>
      <c r="BK123" s="216"/>
      <c r="BL123" s="216"/>
      <c r="BM123" s="216"/>
      <c r="BN123" s="216"/>
      <c r="BO123" s="216"/>
      <c r="BP123" s="216"/>
      <c r="BQ123" s="216"/>
      <c r="BR123" s="216"/>
      <c r="BS123" s="216"/>
      <c r="BT123" s="216"/>
      <c r="BU123" s="216"/>
      <c r="BV123" s="216"/>
      <c r="BW123" s="216"/>
      <c r="BX123" s="216"/>
      <c r="BY123" s="216"/>
      <c r="BZ123" s="216"/>
      <c r="CA123" s="216"/>
      <c r="CB123" s="216"/>
      <c r="CC123" s="216"/>
      <c r="CD123" s="216"/>
      <c r="CE123" s="216"/>
      <c r="CF123" s="216"/>
      <c r="CG123" s="216"/>
      <c r="CH123" s="216"/>
      <c r="CI123" s="216"/>
      <c r="CJ123" s="216"/>
      <c r="CK123" s="216"/>
      <c r="CL123" s="216"/>
      <c r="CM123" s="216"/>
      <c r="CN123" s="216"/>
      <c r="CO123" s="216"/>
      <c r="CP123" s="216"/>
      <c r="CQ123" s="216"/>
      <c r="CR123" s="216"/>
      <c r="CS123" s="216"/>
      <c r="CT123" s="216"/>
      <c r="CU123" s="216"/>
      <c r="CV123" s="216"/>
    </row>
    <row r="124" spans="1:100" s="186" customFormat="1" ht="20.100000000000001" hidden="1" customHeight="1">
      <c r="A124" s="198" t="e">
        <f>#REF!</f>
        <v>#REF!</v>
      </c>
      <c r="B124" s="198"/>
      <c r="C124" s="198"/>
      <c r="D124" s="198"/>
      <c r="E124" s="198"/>
      <c r="F124" s="198"/>
      <c r="G124" s="198"/>
      <c r="H124" s="198"/>
      <c r="I124" s="199" t="e">
        <f>#REF!</f>
        <v>#REF!</v>
      </c>
      <c r="J124" s="1134" t="e">
        <f>#REF!</f>
        <v>#REF!</v>
      </c>
      <c r="K124" s="1134"/>
      <c r="L124" s="1134"/>
      <c r="M124" s="1134"/>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6"/>
      <c r="AZ124" s="216"/>
      <c r="BA124" s="216"/>
      <c r="BB124" s="216"/>
      <c r="BC124" s="216"/>
      <c r="BD124" s="216"/>
      <c r="BE124" s="216"/>
      <c r="BF124" s="216"/>
      <c r="BG124" s="216"/>
      <c r="BH124" s="216"/>
      <c r="BI124" s="216"/>
      <c r="BJ124" s="216"/>
      <c r="BK124" s="216"/>
      <c r="BL124" s="216"/>
      <c r="BM124" s="216"/>
      <c r="BN124" s="216"/>
      <c r="BO124" s="216"/>
      <c r="BP124" s="216"/>
      <c r="BQ124" s="216"/>
      <c r="BR124" s="216"/>
      <c r="BS124" s="216"/>
      <c r="BT124" s="216"/>
      <c r="BU124" s="216"/>
      <c r="BV124" s="216"/>
      <c r="BW124" s="216"/>
      <c r="BX124" s="216"/>
      <c r="BY124" s="216"/>
      <c r="BZ124" s="216"/>
      <c r="CA124" s="216"/>
      <c r="CB124" s="216"/>
      <c r="CC124" s="216"/>
      <c r="CD124" s="216"/>
      <c r="CE124" s="216"/>
      <c r="CF124" s="216"/>
      <c r="CG124" s="216"/>
      <c r="CH124" s="216"/>
      <c r="CI124" s="216"/>
      <c r="CJ124" s="216"/>
      <c r="CK124" s="216"/>
      <c r="CL124" s="216"/>
      <c r="CM124" s="216"/>
      <c r="CN124" s="216"/>
      <c r="CO124" s="216"/>
      <c r="CP124" s="216"/>
      <c r="CQ124" s="216"/>
      <c r="CR124" s="216"/>
      <c r="CS124" s="216"/>
      <c r="CT124" s="216"/>
      <c r="CU124" s="216"/>
      <c r="CV124" s="216"/>
    </row>
    <row r="125" spans="1:100" s="186" customFormat="1" ht="20.100000000000001" hidden="1" customHeight="1">
      <c r="A125" s="198" t="e">
        <f>#REF!</f>
        <v>#REF!</v>
      </c>
      <c r="B125" s="198"/>
      <c r="C125" s="198"/>
      <c r="D125" s="198"/>
      <c r="E125" s="198"/>
      <c r="F125" s="198"/>
      <c r="G125" s="198"/>
      <c r="H125" s="198"/>
      <c r="I125" s="199" t="e">
        <f>#REF!</f>
        <v>#REF!</v>
      </c>
      <c r="J125" s="1134" t="e">
        <f>#REF!</f>
        <v>#REF!</v>
      </c>
      <c r="K125" s="1134"/>
      <c r="L125" s="1134"/>
      <c r="M125" s="1134"/>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c r="AT125" s="216"/>
      <c r="AU125" s="216"/>
      <c r="AV125" s="216"/>
      <c r="AW125" s="216"/>
      <c r="AX125" s="216"/>
      <c r="AY125" s="216"/>
      <c r="AZ125" s="216"/>
      <c r="BA125" s="216"/>
      <c r="BB125" s="216"/>
      <c r="BC125" s="216"/>
      <c r="BD125" s="216"/>
      <c r="BE125" s="216"/>
      <c r="BF125" s="216"/>
      <c r="BG125" s="216"/>
      <c r="BH125" s="216"/>
      <c r="BI125" s="216"/>
      <c r="BJ125" s="216"/>
      <c r="BK125" s="216"/>
      <c r="BL125" s="216"/>
      <c r="BM125" s="216"/>
      <c r="BN125" s="216"/>
      <c r="BO125" s="216"/>
      <c r="BP125" s="216"/>
      <c r="BQ125" s="216"/>
      <c r="BR125" s="216"/>
      <c r="BS125" s="216"/>
      <c r="BT125" s="216"/>
      <c r="BU125" s="216"/>
      <c r="BV125" s="216"/>
      <c r="BW125" s="216"/>
      <c r="BX125" s="216"/>
      <c r="BY125" s="216"/>
      <c r="BZ125" s="216"/>
      <c r="CA125" s="216"/>
      <c r="CB125" s="216"/>
      <c r="CC125" s="216"/>
      <c r="CD125" s="216"/>
      <c r="CE125" s="216"/>
      <c r="CF125" s="216"/>
      <c r="CG125" s="216"/>
      <c r="CH125" s="216"/>
      <c r="CI125" s="216"/>
      <c r="CJ125" s="216"/>
      <c r="CK125" s="216"/>
      <c r="CL125" s="216"/>
      <c r="CM125" s="216"/>
      <c r="CN125" s="216"/>
      <c r="CO125" s="216"/>
      <c r="CP125" s="216"/>
      <c r="CQ125" s="216"/>
      <c r="CR125" s="216"/>
      <c r="CS125" s="216"/>
      <c r="CT125" s="216"/>
      <c r="CU125" s="216"/>
      <c r="CV125" s="216"/>
    </row>
    <row r="126" spans="1:100" s="186" customFormat="1" ht="20.100000000000001" hidden="1" customHeight="1">
      <c r="A126" s="200"/>
      <c r="B126" s="200"/>
      <c r="C126" s="200"/>
      <c r="D126" s="200"/>
      <c r="E126" s="200"/>
      <c r="F126" s="200"/>
      <c r="G126" s="200"/>
      <c r="H126" s="200"/>
      <c r="I126" s="197" t="e">
        <f>#REF!</f>
        <v>#REF!</v>
      </c>
      <c r="J126" s="1134" t="e">
        <f>#REF!</f>
        <v>#REF!</v>
      </c>
      <c r="K126" s="1134"/>
      <c r="L126" s="1134"/>
      <c r="M126" s="1134"/>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6"/>
      <c r="AV126" s="216"/>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6"/>
      <c r="BR126" s="216"/>
      <c r="BS126" s="216"/>
      <c r="BT126" s="216"/>
      <c r="BU126" s="216"/>
      <c r="BV126" s="216"/>
      <c r="BW126" s="216"/>
      <c r="BX126" s="216"/>
      <c r="BY126" s="216"/>
      <c r="BZ126" s="216"/>
      <c r="CA126" s="216"/>
      <c r="CB126" s="216"/>
      <c r="CC126" s="216"/>
      <c r="CD126" s="216"/>
      <c r="CE126" s="216"/>
      <c r="CF126" s="216"/>
      <c r="CG126" s="216"/>
      <c r="CH126" s="216"/>
      <c r="CI126" s="216"/>
      <c r="CJ126" s="216"/>
      <c r="CK126" s="216"/>
      <c r="CL126" s="216"/>
      <c r="CM126" s="216"/>
      <c r="CN126" s="216"/>
      <c r="CO126" s="216"/>
      <c r="CP126" s="216"/>
      <c r="CQ126" s="216"/>
      <c r="CR126" s="216"/>
      <c r="CS126" s="216"/>
      <c r="CT126" s="216"/>
      <c r="CU126" s="216"/>
      <c r="CV126" s="216"/>
    </row>
    <row r="127" spans="1:100" s="186" customFormat="1" ht="20.100000000000001" hidden="1" customHeight="1">
      <c r="A127" s="201" t="e">
        <f>#REF!</f>
        <v>#REF!</v>
      </c>
      <c r="B127" s="201"/>
      <c r="C127" s="201"/>
      <c r="D127" s="201"/>
      <c r="E127" s="201"/>
      <c r="F127" s="201"/>
      <c r="G127" s="201"/>
      <c r="H127" s="201"/>
      <c r="I127" s="197" t="e">
        <f>#REF!</f>
        <v>#REF!</v>
      </c>
      <c r="J127" s="1134"/>
      <c r="K127" s="1134"/>
      <c r="L127" s="1134"/>
      <c r="M127" s="1134"/>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6"/>
      <c r="AZ127" s="216"/>
      <c r="BA127" s="216"/>
      <c r="BB127" s="216"/>
      <c r="BC127" s="216"/>
      <c r="BD127" s="216"/>
      <c r="BE127" s="216"/>
      <c r="BF127" s="216"/>
      <c r="BG127" s="216"/>
      <c r="BH127" s="216"/>
      <c r="BI127" s="216"/>
      <c r="BJ127" s="216"/>
      <c r="BK127" s="216"/>
      <c r="BL127" s="216"/>
      <c r="BM127" s="216"/>
      <c r="BN127" s="216"/>
      <c r="BO127" s="216"/>
      <c r="BP127" s="216"/>
      <c r="BQ127" s="216"/>
      <c r="BR127" s="216"/>
      <c r="BS127" s="216"/>
      <c r="BT127" s="216"/>
      <c r="BU127" s="216"/>
      <c r="BV127" s="216"/>
      <c r="BW127" s="216"/>
      <c r="BX127" s="216"/>
      <c r="BY127" s="216"/>
      <c r="BZ127" s="216"/>
      <c r="CA127" s="216"/>
      <c r="CB127" s="216"/>
      <c r="CC127" s="216"/>
      <c r="CD127" s="216"/>
      <c r="CE127" s="216"/>
      <c r="CF127" s="216"/>
      <c r="CG127" s="216"/>
      <c r="CH127" s="216"/>
      <c r="CI127" s="216"/>
      <c r="CJ127" s="216"/>
      <c r="CK127" s="216"/>
      <c r="CL127" s="216"/>
      <c r="CM127" s="216"/>
      <c r="CN127" s="216"/>
      <c r="CO127" s="216"/>
      <c r="CP127" s="216"/>
      <c r="CQ127" s="216"/>
      <c r="CR127" s="216"/>
      <c r="CS127" s="216"/>
      <c r="CT127" s="216"/>
      <c r="CU127" s="216"/>
      <c r="CV127" s="216"/>
    </row>
    <row r="128" spans="1:100" s="186" customFormat="1" ht="20.100000000000001" hidden="1" customHeight="1">
      <c r="A128" s="198" t="e">
        <f>#REF!</f>
        <v>#REF!</v>
      </c>
      <c r="B128" s="198"/>
      <c r="C128" s="198"/>
      <c r="D128" s="198"/>
      <c r="E128" s="198"/>
      <c r="F128" s="198"/>
      <c r="G128" s="198"/>
      <c r="H128" s="198"/>
      <c r="I128" s="207" t="e">
        <f>#REF!</f>
        <v>#REF!</v>
      </c>
      <c r="J128" s="1134" t="e">
        <f>#REF!</f>
        <v>#REF!</v>
      </c>
      <c r="K128" s="1134"/>
      <c r="L128" s="1134"/>
      <c r="M128" s="1134"/>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6"/>
      <c r="BP128" s="216"/>
      <c r="BQ128" s="216"/>
      <c r="BR128" s="216"/>
      <c r="BS128" s="216"/>
      <c r="BT128" s="216"/>
      <c r="BU128" s="216"/>
      <c r="BV128" s="216"/>
      <c r="BW128" s="216"/>
      <c r="BX128" s="216"/>
      <c r="BY128" s="216"/>
      <c r="BZ128" s="216"/>
      <c r="CA128" s="216"/>
      <c r="CB128" s="216"/>
      <c r="CC128" s="216"/>
      <c r="CD128" s="216"/>
      <c r="CE128" s="216"/>
      <c r="CF128" s="216"/>
      <c r="CG128" s="216"/>
      <c r="CH128" s="216"/>
      <c r="CI128" s="216"/>
      <c r="CJ128" s="216"/>
      <c r="CK128" s="216"/>
      <c r="CL128" s="216"/>
      <c r="CM128" s="216"/>
      <c r="CN128" s="216"/>
      <c r="CO128" s="216"/>
      <c r="CP128" s="216"/>
      <c r="CQ128" s="216"/>
      <c r="CR128" s="216"/>
      <c r="CS128" s="216"/>
      <c r="CT128" s="216"/>
      <c r="CU128" s="216"/>
      <c r="CV128" s="216"/>
    </row>
    <row r="129" spans="1:100" s="186" customFormat="1" ht="20.100000000000001" hidden="1" customHeight="1">
      <c r="A129" s="198" t="e">
        <f>#REF!</f>
        <v>#REF!</v>
      </c>
      <c r="B129" s="198"/>
      <c r="C129" s="198"/>
      <c r="D129" s="198"/>
      <c r="E129" s="198"/>
      <c r="F129" s="198"/>
      <c r="G129" s="198"/>
      <c r="H129" s="198"/>
      <c r="I129" s="207" t="e">
        <f>#REF!</f>
        <v>#REF!</v>
      </c>
      <c r="J129" s="1134" t="e">
        <f>#REF!</f>
        <v>#REF!</v>
      </c>
      <c r="K129" s="1134"/>
      <c r="L129" s="1134"/>
      <c r="M129" s="1134"/>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16"/>
      <c r="AJ129" s="216"/>
      <c r="AK129" s="216"/>
      <c r="AL129" s="216"/>
      <c r="AM129" s="216"/>
      <c r="AN129" s="216"/>
      <c r="AO129" s="216"/>
      <c r="AP129" s="216"/>
      <c r="AQ129" s="216"/>
      <c r="AR129" s="216"/>
      <c r="AS129" s="216"/>
      <c r="AT129" s="216"/>
      <c r="AU129" s="216"/>
      <c r="AV129" s="216"/>
      <c r="AW129" s="216"/>
      <c r="AX129" s="216"/>
      <c r="AY129" s="216"/>
      <c r="AZ129" s="216"/>
      <c r="BA129" s="216"/>
      <c r="BB129" s="216"/>
      <c r="BC129" s="216"/>
      <c r="BD129" s="216"/>
      <c r="BE129" s="216"/>
      <c r="BF129" s="216"/>
      <c r="BG129" s="216"/>
      <c r="BH129" s="216"/>
      <c r="BI129" s="216"/>
      <c r="BJ129" s="216"/>
      <c r="BK129" s="216"/>
      <c r="BL129" s="216"/>
      <c r="BM129" s="216"/>
      <c r="BN129" s="216"/>
      <c r="BO129" s="216"/>
      <c r="BP129" s="216"/>
      <c r="BQ129" s="216"/>
      <c r="BR129" s="216"/>
      <c r="BS129" s="216"/>
      <c r="BT129" s="216"/>
      <c r="BU129" s="216"/>
      <c r="BV129" s="216"/>
      <c r="BW129" s="216"/>
      <c r="BX129" s="216"/>
      <c r="BY129" s="216"/>
      <c r="BZ129" s="216"/>
      <c r="CA129" s="216"/>
      <c r="CB129" s="216"/>
      <c r="CC129" s="216"/>
      <c r="CD129" s="216"/>
      <c r="CE129" s="216"/>
      <c r="CF129" s="216"/>
      <c r="CG129" s="216"/>
      <c r="CH129" s="216"/>
      <c r="CI129" s="216"/>
      <c r="CJ129" s="216"/>
      <c r="CK129" s="216"/>
      <c r="CL129" s="216"/>
      <c r="CM129" s="216"/>
      <c r="CN129" s="216"/>
      <c r="CO129" s="216"/>
      <c r="CP129" s="216"/>
      <c r="CQ129" s="216"/>
      <c r="CR129" s="216"/>
      <c r="CS129" s="216"/>
      <c r="CT129" s="216"/>
      <c r="CU129" s="216"/>
      <c r="CV129" s="216"/>
    </row>
    <row r="130" spans="1:100" s="186" customFormat="1" ht="20.100000000000001" hidden="1" customHeight="1">
      <c r="A130" s="198" t="e">
        <f>#REF!</f>
        <v>#REF!</v>
      </c>
      <c r="B130" s="198"/>
      <c r="C130" s="198"/>
      <c r="D130" s="198"/>
      <c r="E130" s="198"/>
      <c r="F130" s="198"/>
      <c r="G130" s="198"/>
      <c r="H130" s="198"/>
      <c r="I130" s="207" t="e">
        <f>#REF!</f>
        <v>#REF!</v>
      </c>
      <c r="J130" s="1134" t="e">
        <f>#REF!</f>
        <v>#REF!</v>
      </c>
      <c r="K130" s="1134"/>
      <c r="L130" s="1134"/>
      <c r="M130" s="1134"/>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c r="AU130" s="216"/>
      <c r="AV130" s="216"/>
      <c r="AW130" s="216"/>
      <c r="AX130" s="216"/>
      <c r="AY130" s="216"/>
      <c r="AZ130" s="216"/>
      <c r="BA130" s="216"/>
      <c r="BB130" s="216"/>
      <c r="BC130" s="216"/>
      <c r="BD130" s="216"/>
      <c r="BE130" s="216"/>
      <c r="BF130" s="216"/>
      <c r="BG130" s="216"/>
      <c r="BH130" s="216"/>
      <c r="BI130" s="216"/>
      <c r="BJ130" s="216"/>
      <c r="BK130" s="216"/>
      <c r="BL130" s="216"/>
      <c r="BM130" s="216"/>
      <c r="BN130" s="216"/>
      <c r="BO130" s="216"/>
      <c r="BP130" s="216"/>
      <c r="BQ130" s="216"/>
      <c r="BR130" s="216"/>
      <c r="BS130" s="216"/>
      <c r="BT130" s="216"/>
      <c r="BU130" s="216"/>
      <c r="BV130" s="216"/>
      <c r="BW130" s="216"/>
      <c r="BX130" s="216"/>
      <c r="BY130" s="216"/>
      <c r="BZ130" s="216"/>
      <c r="CA130" s="216"/>
      <c r="CB130" s="216"/>
      <c r="CC130" s="216"/>
      <c r="CD130" s="216"/>
      <c r="CE130" s="216"/>
      <c r="CF130" s="216"/>
      <c r="CG130" s="216"/>
      <c r="CH130" s="216"/>
      <c r="CI130" s="216"/>
      <c r="CJ130" s="216"/>
      <c r="CK130" s="216"/>
      <c r="CL130" s="216"/>
      <c r="CM130" s="216"/>
      <c r="CN130" s="216"/>
      <c r="CO130" s="216"/>
      <c r="CP130" s="216"/>
      <c r="CQ130" s="216"/>
      <c r="CR130" s="216"/>
      <c r="CS130" s="216"/>
      <c r="CT130" s="216"/>
      <c r="CU130" s="216"/>
      <c r="CV130" s="216"/>
    </row>
    <row r="131" spans="1:100" s="186" customFormat="1" ht="20.100000000000001" hidden="1" customHeight="1">
      <c r="A131" s="198" t="e">
        <f>#REF!</f>
        <v>#REF!</v>
      </c>
      <c r="B131" s="198"/>
      <c r="C131" s="198"/>
      <c r="D131" s="198"/>
      <c r="E131" s="198"/>
      <c r="F131" s="198"/>
      <c r="G131" s="198"/>
      <c r="H131" s="198"/>
      <c r="I131" s="207" t="e">
        <f>#REF!</f>
        <v>#REF!</v>
      </c>
      <c r="J131" s="1134" t="e">
        <f>#REF!</f>
        <v>#REF!</v>
      </c>
      <c r="K131" s="1134"/>
      <c r="L131" s="1134"/>
      <c r="M131" s="1134"/>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216"/>
      <c r="AV131" s="216"/>
      <c r="AW131" s="216"/>
      <c r="AX131" s="216"/>
      <c r="AY131" s="216"/>
      <c r="AZ131" s="216"/>
      <c r="BA131" s="216"/>
      <c r="BB131" s="216"/>
      <c r="BC131" s="216"/>
      <c r="BD131" s="216"/>
      <c r="BE131" s="216"/>
      <c r="BF131" s="216"/>
      <c r="BG131" s="216"/>
      <c r="BH131" s="216"/>
      <c r="BI131" s="216"/>
      <c r="BJ131" s="216"/>
      <c r="BK131" s="216"/>
      <c r="BL131" s="216"/>
      <c r="BM131" s="216"/>
      <c r="BN131" s="216"/>
      <c r="BO131" s="216"/>
      <c r="BP131" s="216"/>
      <c r="BQ131" s="216"/>
      <c r="BR131" s="216"/>
      <c r="BS131" s="216"/>
      <c r="BT131" s="216"/>
      <c r="BU131" s="216"/>
      <c r="BV131" s="216"/>
      <c r="BW131" s="216"/>
      <c r="BX131" s="216"/>
      <c r="BY131" s="216"/>
      <c r="BZ131" s="216"/>
      <c r="CA131" s="216"/>
      <c r="CB131" s="216"/>
      <c r="CC131" s="216"/>
      <c r="CD131" s="216"/>
      <c r="CE131" s="216"/>
      <c r="CF131" s="216"/>
      <c r="CG131" s="216"/>
      <c r="CH131" s="216"/>
      <c r="CI131" s="216"/>
      <c r="CJ131" s="216"/>
      <c r="CK131" s="216"/>
      <c r="CL131" s="216"/>
      <c r="CM131" s="216"/>
      <c r="CN131" s="216"/>
      <c r="CO131" s="216"/>
      <c r="CP131" s="216"/>
      <c r="CQ131" s="216"/>
      <c r="CR131" s="216"/>
      <c r="CS131" s="216"/>
      <c r="CT131" s="216"/>
      <c r="CU131" s="216"/>
      <c r="CV131" s="216"/>
    </row>
    <row r="132" spans="1:100" s="186" customFormat="1" ht="20.100000000000001" hidden="1" customHeight="1">
      <c r="A132" s="198" t="e">
        <f>#REF!</f>
        <v>#REF!</v>
      </c>
      <c r="B132" s="198"/>
      <c r="C132" s="198"/>
      <c r="D132" s="198"/>
      <c r="E132" s="198"/>
      <c r="F132" s="198"/>
      <c r="G132" s="198"/>
      <c r="H132" s="198"/>
      <c r="I132" s="207" t="e">
        <f>#REF!</f>
        <v>#REF!</v>
      </c>
      <c r="J132" s="1134" t="e">
        <f>#REF!</f>
        <v>#REF!</v>
      </c>
      <c r="K132" s="1134"/>
      <c r="L132" s="1134"/>
      <c r="M132" s="1134"/>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c r="AU132" s="216"/>
      <c r="AV132" s="216"/>
      <c r="AW132" s="216"/>
      <c r="AX132" s="216"/>
      <c r="AY132" s="216"/>
      <c r="AZ132" s="216"/>
      <c r="BA132" s="216"/>
      <c r="BB132" s="216"/>
      <c r="BC132" s="216"/>
      <c r="BD132" s="216"/>
      <c r="BE132" s="216"/>
      <c r="BF132" s="216"/>
      <c r="BG132" s="216"/>
      <c r="BH132" s="216"/>
      <c r="BI132" s="216"/>
      <c r="BJ132" s="216"/>
      <c r="BK132" s="216"/>
      <c r="BL132" s="216"/>
      <c r="BM132" s="216"/>
      <c r="BN132" s="216"/>
      <c r="BO132" s="216"/>
      <c r="BP132" s="216"/>
      <c r="BQ132" s="216"/>
      <c r="BR132" s="216"/>
      <c r="BS132" s="216"/>
      <c r="BT132" s="216"/>
      <c r="BU132" s="216"/>
      <c r="BV132" s="216"/>
      <c r="BW132" s="216"/>
      <c r="BX132" s="216"/>
      <c r="BY132" s="216"/>
      <c r="BZ132" s="216"/>
      <c r="CA132" s="216"/>
      <c r="CB132" s="216"/>
      <c r="CC132" s="216"/>
      <c r="CD132" s="216"/>
      <c r="CE132" s="216"/>
      <c r="CF132" s="216"/>
      <c r="CG132" s="216"/>
      <c r="CH132" s="216"/>
      <c r="CI132" s="216"/>
      <c r="CJ132" s="216"/>
      <c r="CK132" s="216"/>
      <c r="CL132" s="216"/>
      <c r="CM132" s="216"/>
      <c r="CN132" s="216"/>
      <c r="CO132" s="216"/>
      <c r="CP132" s="216"/>
      <c r="CQ132" s="216"/>
      <c r="CR132" s="216"/>
      <c r="CS132" s="216"/>
      <c r="CT132" s="216"/>
      <c r="CU132" s="216"/>
      <c r="CV132" s="216"/>
    </row>
    <row r="133" spans="1:100" s="186" customFormat="1" ht="20.100000000000001" hidden="1" customHeight="1">
      <c r="A133" s="198" t="e">
        <f>#REF!</f>
        <v>#REF!</v>
      </c>
      <c r="B133" s="198"/>
      <c r="C133" s="198"/>
      <c r="D133" s="198"/>
      <c r="E133" s="198"/>
      <c r="F133" s="198"/>
      <c r="G133" s="198"/>
      <c r="H133" s="198"/>
      <c r="I133" s="207" t="e">
        <f>#REF!</f>
        <v>#REF!</v>
      </c>
      <c r="J133" s="1134" t="e">
        <f>#REF!</f>
        <v>#REF!</v>
      </c>
      <c r="K133" s="1134"/>
      <c r="L133" s="1134"/>
      <c r="M133" s="1134"/>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216"/>
      <c r="AL133" s="216"/>
      <c r="AM133" s="216"/>
      <c r="AN133" s="216"/>
      <c r="AO133" s="216"/>
      <c r="AP133" s="216"/>
      <c r="AQ133" s="216"/>
      <c r="AR133" s="216"/>
      <c r="AS133" s="216"/>
      <c r="AT133" s="216"/>
      <c r="AU133" s="216"/>
      <c r="AV133" s="216"/>
      <c r="AW133" s="216"/>
      <c r="AX133" s="216"/>
      <c r="AY133" s="216"/>
      <c r="AZ133" s="216"/>
      <c r="BA133" s="216"/>
      <c r="BB133" s="216"/>
      <c r="BC133" s="216"/>
      <c r="BD133" s="216"/>
      <c r="BE133" s="216"/>
      <c r="BF133" s="216"/>
      <c r="BG133" s="216"/>
      <c r="BH133" s="216"/>
      <c r="BI133" s="216"/>
      <c r="BJ133" s="216"/>
      <c r="BK133" s="216"/>
      <c r="BL133" s="216"/>
      <c r="BM133" s="216"/>
      <c r="BN133" s="216"/>
      <c r="BO133" s="216"/>
      <c r="BP133" s="216"/>
      <c r="BQ133" s="216"/>
      <c r="BR133" s="216"/>
      <c r="BS133" s="216"/>
      <c r="BT133" s="216"/>
      <c r="BU133" s="216"/>
      <c r="BV133" s="216"/>
      <c r="BW133" s="216"/>
      <c r="BX133" s="216"/>
      <c r="BY133" s="216"/>
      <c r="BZ133" s="216"/>
      <c r="CA133" s="216"/>
      <c r="CB133" s="216"/>
      <c r="CC133" s="216"/>
      <c r="CD133" s="216"/>
      <c r="CE133" s="216"/>
      <c r="CF133" s="216"/>
      <c r="CG133" s="216"/>
      <c r="CH133" s="216"/>
      <c r="CI133" s="216"/>
      <c r="CJ133" s="216"/>
      <c r="CK133" s="216"/>
      <c r="CL133" s="216"/>
      <c r="CM133" s="216"/>
      <c r="CN133" s="216"/>
      <c r="CO133" s="216"/>
      <c r="CP133" s="216"/>
      <c r="CQ133" s="216"/>
      <c r="CR133" s="216"/>
      <c r="CS133" s="216"/>
      <c r="CT133" s="216"/>
      <c r="CU133" s="216"/>
      <c r="CV133" s="216"/>
    </row>
    <row r="134" spans="1:100" s="186" customFormat="1" ht="20.100000000000001" hidden="1" customHeight="1">
      <c r="A134" s="208"/>
      <c r="B134" s="208"/>
      <c r="C134" s="208"/>
      <c r="D134" s="208"/>
      <c r="E134" s="208"/>
      <c r="F134" s="208"/>
      <c r="G134" s="208"/>
      <c r="H134" s="208"/>
      <c r="I134" s="197" t="e">
        <f>#REF!</f>
        <v>#REF!</v>
      </c>
      <c r="J134" s="1134" t="e">
        <f>#REF!</f>
        <v>#REF!</v>
      </c>
      <c r="K134" s="1134"/>
      <c r="L134" s="1134"/>
      <c r="M134" s="1134"/>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6"/>
      <c r="AZ134" s="216"/>
      <c r="BA134" s="216"/>
      <c r="BB134" s="216"/>
      <c r="BC134" s="216"/>
      <c r="BD134" s="216"/>
      <c r="BE134" s="216"/>
      <c r="BF134" s="216"/>
      <c r="BG134" s="216"/>
      <c r="BH134" s="216"/>
      <c r="BI134" s="216"/>
      <c r="BJ134" s="216"/>
      <c r="BK134" s="216"/>
      <c r="BL134" s="216"/>
      <c r="BM134" s="216"/>
      <c r="BN134" s="216"/>
      <c r="BO134" s="216"/>
      <c r="BP134" s="216"/>
      <c r="BQ134" s="216"/>
      <c r="BR134" s="216"/>
      <c r="BS134" s="216"/>
      <c r="BT134" s="216"/>
      <c r="BU134" s="216"/>
      <c r="BV134" s="216"/>
      <c r="BW134" s="216"/>
      <c r="BX134" s="216"/>
      <c r="BY134" s="216"/>
      <c r="BZ134" s="216"/>
      <c r="CA134" s="216"/>
      <c r="CB134" s="216"/>
      <c r="CC134" s="216"/>
      <c r="CD134" s="216"/>
      <c r="CE134" s="216"/>
      <c r="CF134" s="216"/>
      <c r="CG134" s="216"/>
      <c r="CH134" s="216"/>
      <c r="CI134" s="216"/>
      <c r="CJ134" s="216"/>
      <c r="CK134" s="216"/>
      <c r="CL134" s="216"/>
      <c r="CM134" s="216"/>
      <c r="CN134" s="216"/>
      <c r="CO134" s="216"/>
      <c r="CP134" s="216"/>
      <c r="CQ134" s="216"/>
      <c r="CR134" s="216"/>
      <c r="CS134" s="216"/>
      <c r="CT134" s="216"/>
      <c r="CU134" s="216"/>
      <c r="CV134" s="216"/>
    </row>
    <row r="135" spans="1:100" s="186" customFormat="1" ht="35.25" hidden="1" customHeight="1">
      <c r="A135" s="201" t="e">
        <f>#REF!</f>
        <v>#REF!</v>
      </c>
      <c r="B135" s="201"/>
      <c r="C135" s="201"/>
      <c r="D135" s="201"/>
      <c r="E135" s="201"/>
      <c r="F135" s="201"/>
      <c r="G135" s="201"/>
      <c r="H135" s="201"/>
      <c r="I135" s="197" t="e">
        <f>#REF!</f>
        <v>#REF!</v>
      </c>
      <c r="J135" s="1134"/>
      <c r="K135" s="1134"/>
      <c r="L135" s="1134"/>
      <c r="M135" s="1134"/>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16"/>
      <c r="BH135" s="216"/>
      <c r="BI135" s="216"/>
      <c r="BJ135" s="216"/>
      <c r="BK135" s="216"/>
      <c r="BL135" s="216"/>
      <c r="BM135" s="216"/>
      <c r="BN135" s="216"/>
      <c r="BO135" s="216"/>
      <c r="BP135" s="216"/>
      <c r="BQ135" s="216"/>
      <c r="BR135" s="216"/>
      <c r="BS135" s="216"/>
      <c r="BT135" s="216"/>
      <c r="BU135" s="216"/>
      <c r="BV135" s="216"/>
      <c r="BW135" s="216"/>
      <c r="BX135" s="216"/>
      <c r="BY135" s="216"/>
      <c r="BZ135" s="216"/>
      <c r="CA135" s="216"/>
      <c r="CB135" s="216"/>
      <c r="CC135" s="216"/>
      <c r="CD135" s="216"/>
      <c r="CE135" s="216"/>
      <c r="CF135" s="216"/>
      <c r="CG135" s="216"/>
      <c r="CH135" s="216"/>
      <c r="CI135" s="216"/>
      <c r="CJ135" s="216"/>
      <c r="CK135" s="216"/>
      <c r="CL135" s="216"/>
      <c r="CM135" s="216"/>
      <c r="CN135" s="216"/>
      <c r="CO135" s="216"/>
      <c r="CP135" s="216"/>
      <c r="CQ135" s="216"/>
      <c r="CR135" s="216"/>
      <c r="CS135" s="216"/>
      <c r="CT135" s="216"/>
      <c r="CU135" s="216"/>
      <c r="CV135" s="216"/>
    </row>
    <row r="136" spans="1:100" s="186" customFormat="1" ht="19.5" hidden="1" customHeight="1">
      <c r="A136" s="198" t="e">
        <f>#REF!</f>
        <v>#REF!</v>
      </c>
      <c r="B136" s="198"/>
      <c r="C136" s="198"/>
      <c r="D136" s="198"/>
      <c r="E136" s="198"/>
      <c r="F136" s="198"/>
      <c r="G136" s="198"/>
      <c r="H136" s="198"/>
      <c r="I136" s="207" t="e">
        <f>#REF!</f>
        <v>#REF!</v>
      </c>
      <c r="J136" s="1134" t="e">
        <f>#REF!</f>
        <v>#REF!</v>
      </c>
      <c r="K136" s="1134"/>
      <c r="L136" s="1134"/>
      <c r="M136" s="1134"/>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6"/>
      <c r="AN136" s="216"/>
      <c r="AO136" s="216"/>
      <c r="AP136" s="216"/>
      <c r="AQ136" s="216"/>
      <c r="AR136" s="216"/>
      <c r="AS136" s="216"/>
      <c r="AT136" s="216"/>
      <c r="AU136" s="216"/>
      <c r="AV136" s="216"/>
      <c r="AW136" s="216"/>
      <c r="AX136" s="216"/>
      <c r="AY136" s="216"/>
      <c r="AZ136" s="216"/>
      <c r="BA136" s="216"/>
      <c r="BB136" s="216"/>
      <c r="BC136" s="216"/>
      <c r="BD136" s="216"/>
      <c r="BE136" s="216"/>
      <c r="BF136" s="216"/>
      <c r="BG136" s="216"/>
      <c r="BH136" s="216"/>
      <c r="BI136" s="216"/>
      <c r="BJ136" s="216"/>
      <c r="BK136" s="216"/>
      <c r="BL136" s="216"/>
      <c r="BM136" s="216"/>
      <c r="BN136" s="216"/>
      <c r="BO136" s="216"/>
      <c r="BP136" s="216"/>
      <c r="BQ136" s="216"/>
      <c r="BR136" s="216"/>
      <c r="BS136" s="216"/>
      <c r="BT136" s="216"/>
      <c r="BU136" s="216"/>
      <c r="BV136" s="216"/>
      <c r="BW136" s="216"/>
      <c r="BX136" s="216"/>
      <c r="BY136" s="216"/>
      <c r="BZ136" s="216"/>
      <c r="CA136" s="216"/>
      <c r="CB136" s="216"/>
      <c r="CC136" s="216"/>
      <c r="CD136" s="216"/>
      <c r="CE136" s="216"/>
      <c r="CF136" s="216"/>
      <c r="CG136" s="216"/>
      <c r="CH136" s="216"/>
      <c r="CI136" s="216"/>
      <c r="CJ136" s="216"/>
      <c r="CK136" s="216"/>
      <c r="CL136" s="216"/>
      <c r="CM136" s="216"/>
      <c r="CN136" s="216"/>
      <c r="CO136" s="216"/>
      <c r="CP136" s="216"/>
      <c r="CQ136" s="216"/>
      <c r="CR136" s="216"/>
      <c r="CS136" s="216"/>
      <c r="CT136" s="216"/>
      <c r="CU136" s="216"/>
      <c r="CV136" s="216"/>
    </row>
    <row r="137" spans="1:100" s="186" customFormat="1" ht="19.5" hidden="1" customHeight="1">
      <c r="A137" s="198" t="e">
        <f>#REF!</f>
        <v>#REF!</v>
      </c>
      <c r="B137" s="198"/>
      <c r="C137" s="198"/>
      <c r="D137" s="198"/>
      <c r="E137" s="198"/>
      <c r="F137" s="198"/>
      <c r="G137" s="198"/>
      <c r="H137" s="198"/>
      <c r="I137" s="207" t="e">
        <f>#REF!</f>
        <v>#REF!</v>
      </c>
      <c r="J137" s="1134" t="e">
        <f>#REF!</f>
        <v>#REF!</v>
      </c>
      <c r="K137" s="1134"/>
      <c r="L137" s="1134"/>
      <c r="M137" s="1134"/>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6"/>
      <c r="AK137" s="216"/>
      <c r="AL137" s="216"/>
      <c r="AM137" s="216"/>
      <c r="AN137" s="216"/>
      <c r="AO137" s="216"/>
      <c r="AP137" s="216"/>
      <c r="AQ137" s="216"/>
      <c r="AR137" s="216"/>
      <c r="AS137" s="216"/>
      <c r="AT137" s="216"/>
      <c r="AU137" s="216"/>
      <c r="AV137" s="216"/>
      <c r="AW137" s="216"/>
      <c r="AX137" s="216"/>
      <c r="AY137" s="216"/>
      <c r="AZ137" s="216"/>
      <c r="BA137" s="216"/>
      <c r="BB137" s="216"/>
      <c r="BC137" s="216"/>
      <c r="BD137" s="216"/>
      <c r="BE137" s="216"/>
      <c r="BF137" s="216"/>
      <c r="BG137" s="216"/>
      <c r="BH137" s="216"/>
      <c r="BI137" s="216"/>
      <c r="BJ137" s="216"/>
      <c r="BK137" s="216"/>
      <c r="BL137" s="216"/>
      <c r="BM137" s="216"/>
      <c r="BN137" s="216"/>
      <c r="BO137" s="216"/>
      <c r="BP137" s="216"/>
      <c r="BQ137" s="216"/>
      <c r="BR137" s="216"/>
      <c r="BS137" s="216"/>
      <c r="BT137" s="216"/>
      <c r="BU137" s="216"/>
      <c r="BV137" s="216"/>
      <c r="BW137" s="216"/>
      <c r="BX137" s="216"/>
      <c r="BY137" s="216"/>
      <c r="BZ137" s="216"/>
      <c r="CA137" s="216"/>
      <c r="CB137" s="216"/>
      <c r="CC137" s="216"/>
      <c r="CD137" s="216"/>
      <c r="CE137" s="216"/>
      <c r="CF137" s="216"/>
      <c r="CG137" s="216"/>
      <c r="CH137" s="216"/>
      <c r="CI137" s="216"/>
      <c r="CJ137" s="216"/>
      <c r="CK137" s="216"/>
      <c r="CL137" s="216"/>
      <c r="CM137" s="216"/>
      <c r="CN137" s="216"/>
      <c r="CO137" s="216"/>
      <c r="CP137" s="216"/>
      <c r="CQ137" s="216"/>
      <c r="CR137" s="216"/>
      <c r="CS137" s="216"/>
      <c r="CT137" s="216"/>
      <c r="CU137" s="216"/>
      <c r="CV137" s="216"/>
    </row>
    <row r="138" spans="1:100" s="186" customFormat="1" ht="19.5" hidden="1" customHeight="1">
      <c r="A138" s="198" t="e">
        <f>#REF!</f>
        <v>#REF!</v>
      </c>
      <c r="B138" s="198"/>
      <c r="C138" s="198"/>
      <c r="D138" s="198"/>
      <c r="E138" s="198"/>
      <c r="F138" s="198"/>
      <c r="G138" s="198"/>
      <c r="H138" s="198"/>
      <c r="I138" s="207" t="e">
        <f>#REF!</f>
        <v>#REF!</v>
      </c>
      <c r="J138" s="1134" t="e">
        <f>#REF!</f>
        <v>#REF!</v>
      </c>
      <c r="K138" s="1134"/>
      <c r="L138" s="1134"/>
      <c r="M138" s="1134"/>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c r="AT138" s="216"/>
      <c r="AU138" s="216"/>
      <c r="AV138" s="216"/>
      <c r="AW138" s="216"/>
      <c r="AX138" s="216"/>
      <c r="AY138" s="216"/>
      <c r="AZ138" s="216"/>
      <c r="BA138" s="216"/>
      <c r="BB138" s="216"/>
      <c r="BC138" s="216"/>
      <c r="BD138" s="216"/>
      <c r="BE138" s="216"/>
      <c r="BF138" s="216"/>
      <c r="BG138" s="216"/>
      <c r="BH138" s="216"/>
      <c r="BI138" s="216"/>
      <c r="BJ138" s="216"/>
      <c r="BK138" s="216"/>
      <c r="BL138" s="216"/>
      <c r="BM138" s="216"/>
      <c r="BN138" s="216"/>
      <c r="BO138" s="216"/>
      <c r="BP138" s="216"/>
      <c r="BQ138" s="216"/>
      <c r="BR138" s="216"/>
      <c r="BS138" s="216"/>
      <c r="BT138" s="216"/>
      <c r="BU138" s="216"/>
      <c r="BV138" s="216"/>
      <c r="BW138" s="216"/>
      <c r="BX138" s="216"/>
      <c r="BY138" s="216"/>
      <c r="BZ138" s="216"/>
      <c r="CA138" s="216"/>
      <c r="CB138" s="216"/>
      <c r="CC138" s="216"/>
      <c r="CD138" s="216"/>
      <c r="CE138" s="216"/>
      <c r="CF138" s="216"/>
      <c r="CG138" s="216"/>
      <c r="CH138" s="216"/>
      <c r="CI138" s="216"/>
      <c r="CJ138" s="216"/>
      <c r="CK138" s="216"/>
      <c r="CL138" s="216"/>
      <c r="CM138" s="216"/>
      <c r="CN138" s="216"/>
      <c r="CO138" s="216"/>
      <c r="CP138" s="216"/>
      <c r="CQ138" s="216"/>
      <c r="CR138" s="216"/>
      <c r="CS138" s="216"/>
      <c r="CT138" s="216"/>
      <c r="CU138" s="216"/>
      <c r="CV138" s="216"/>
    </row>
    <row r="139" spans="1:100" s="186" customFormat="1" ht="19.5" hidden="1" customHeight="1">
      <c r="A139" s="198" t="e">
        <f>#REF!</f>
        <v>#REF!</v>
      </c>
      <c r="B139" s="198"/>
      <c r="C139" s="198"/>
      <c r="D139" s="198"/>
      <c r="E139" s="198"/>
      <c r="F139" s="198"/>
      <c r="G139" s="198"/>
      <c r="H139" s="198"/>
      <c r="I139" s="207" t="e">
        <f>#REF!</f>
        <v>#REF!</v>
      </c>
      <c r="J139" s="1134" t="e">
        <f>#REF!</f>
        <v>#REF!</v>
      </c>
      <c r="K139" s="1134"/>
      <c r="L139" s="1134"/>
      <c r="M139" s="1134"/>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6"/>
      <c r="AZ139" s="216"/>
      <c r="BA139" s="216"/>
      <c r="BB139" s="216"/>
      <c r="BC139" s="216"/>
      <c r="BD139" s="216"/>
      <c r="BE139" s="216"/>
      <c r="BF139" s="216"/>
      <c r="BG139" s="216"/>
      <c r="BH139" s="216"/>
      <c r="BI139" s="216"/>
      <c r="BJ139" s="216"/>
      <c r="BK139" s="216"/>
      <c r="BL139" s="216"/>
      <c r="BM139" s="216"/>
      <c r="BN139" s="216"/>
      <c r="BO139" s="216"/>
      <c r="BP139" s="216"/>
      <c r="BQ139" s="216"/>
      <c r="BR139" s="216"/>
      <c r="BS139" s="216"/>
      <c r="BT139" s="216"/>
      <c r="BU139" s="216"/>
      <c r="BV139" s="216"/>
      <c r="BW139" s="216"/>
      <c r="BX139" s="216"/>
      <c r="BY139" s="216"/>
      <c r="BZ139" s="216"/>
      <c r="CA139" s="216"/>
      <c r="CB139" s="216"/>
      <c r="CC139" s="216"/>
      <c r="CD139" s="216"/>
      <c r="CE139" s="216"/>
      <c r="CF139" s="216"/>
      <c r="CG139" s="216"/>
      <c r="CH139" s="216"/>
      <c r="CI139" s="216"/>
      <c r="CJ139" s="216"/>
      <c r="CK139" s="216"/>
      <c r="CL139" s="216"/>
      <c r="CM139" s="216"/>
      <c r="CN139" s="216"/>
      <c r="CO139" s="216"/>
      <c r="CP139" s="216"/>
      <c r="CQ139" s="216"/>
      <c r="CR139" s="216"/>
      <c r="CS139" s="216"/>
      <c r="CT139" s="216"/>
      <c r="CU139" s="216"/>
      <c r="CV139" s="216"/>
    </row>
    <row r="140" spans="1:100" s="186" customFormat="1" ht="33" hidden="1" customHeight="1">
      <c r="A140" s="198" t="e">
        <f>#REF!</f>
        <v>#REF!</v>
      </c>
      <c r="B140" s="198"/>
      <c r="C140" s="198"/>
      <c r="D140" s="198"/>
      <c r="E140" s="198"/>
      <c r="F140" s="198"/>
      <c r="G140" s="198"/>
      <c r="H140" s="198"/>
      <c r="I140" s="207" t="e">
        <f>#REF!</f>
        <v>#REF!</v>
      </c>
      <c r="J140" s="1134" t="e">
        <f>#REF!</f>
        <v>#REF!</v>
      </c>
      <c r="K140" s="1134"/>
      <c r="L140" s="1134"/>
      <c r="M140" s="1134"/>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c r="AK140" s="216"/>
      <c r="AL140" s="216"/>
      <c r="AM140" s="216"/>
      <c r="AN140" s="216"/>
      <c r="AO140" s="216"/>
      <c r="AP140" s="216"/>
      <c r="AQ140" s="216"/>
      <c r="AR140" s="216"/>
      <c r="AS140" s="216"/>
      <c r="AT140" s="216"/>
      <c r="AU140" s="216"/>
      <c r="AV140" s="216"/>
      <c r="AW140" s="216"/>
      <c r="AX140" s="216"/>
      <c r="AY140" s="216"/>
      <c r="AZ140" s="216"/>
      <c r="BA140" s="216"/>
      <c r="BB140" s="216"/>
      <c r="BC140" s="216"/>
      <c r="BD140" s="216"/>
      <c r="BE140" s="216"/>
      <c r="BF140" s="216"/>
      <c r="BG140" s="216"/>
      <c r="BH140" s="216"/>
      <c r="BI140" s="216"/>
      <c r="BJ140" s="216"/>
      <c r="BK140" s="216"/>
      <c r="BL140" s="216"/>
      <c r="BM140" s="216"/>
      <c r="BN140" s="216"/>
      <c r="BO140" s="216"/>
      <c r="BP140" s="216"/>
      <c r="BQ140" s="216"/>
      <c r="BR140" s="216"/>
      <c r="BS140" s="216"/>
      <c r="BT140" s="216"/>
      <c r="BU140" s="216"/>
      <c r="BV140" s="216"/>
      <c r="BW140" s="216"/>
      <c r="BX140" s="216"/>
      <c r="BY140" s="216"/>
      <c r="BZ140" s="216"/>
      <c r="CA140" s="216"/>
      <c r="CB140" s="216"/>
      <c r="CC140" s="216"/>
      <c r="CD140" s="216"/>
      <c r="CE140" s="216"/>
      <c r="CF140" s="216"/>
      <c r="CG140" s="216"/>
      <c r="CH140" s="216"/>
      <c r="CI140" s="216"/>
      <c r="CJ140" s="216"/>
      <c r="CK140" s="216"/>
      <c r="CL140" s="216"/>
      <c r="CM140" s="216"/>
      <c r="CN140" s="216"/>
      <c r="CO140" s="216"/>
      <c r="CP140" s="216"/>
      <c r="CQ140" s="216"/>
      <c r="CR140" s="216"/>
      <c r="CS140" s="216"/>
      <c r="CT140" s="216"/>
      <c r="CU140" s="216"/>
      <c r="CV140" s="216"/>
    </row>
    <row r="141" spans="1:100" s="186" customFormat="1" ht="19.5" hidden="1" customHeight="1">
      <c r="A141" s="198" t="e">
        <f>#REF!</f>
        <v>#REF!</v>
      </c>
      <c r="B141" s="198"/>
      <c r="C141" s="198"/>
      <c r="D141" s="198"/>
      <c r="E141" s="198"/>
      <c r="F141" s="198"/>
      <c r="G141" s="198"/>
      <c r="H141" s="198"/>
      <c r="I141" s="207" t="e">
        <f>#REF!</f>
        <v>#REF!</v>
      </c>
      <c r="J141" s="1134" t="e">
        <f>#REF!</f>
        <v>#REF!</v>
      </c>
      <c r="K141" s="1134"/>
      <c r="L141" s="1134"/>
      <c r="M141" s="1134"/>
      <c r="N141" s="216"/>
      <c r="O141" s="216"/>
      <c r="P141" s="216"/>
      <c r="Q141" s="216"/>
      <c r="R141" s="216"/>
      <c r="S141" s="216"/>
      <c r="T141" s="216"/>
      <c r="U141" s="216"/>
      <c r="V141" s="216"/>
      <c r="W141" s="216"/>
      <c r="X141" s="216"/>
      <c r="Y141" s="216"/>
      <c r="Z141" s="216"/>
      <c r="AA141" s="216"/>
      <c r="AB141" s="216"/>
      <c r="AC141" s="216"/>
      <c r="AD141" s="216"/>
      <c r="AE141" s="216"/>
      <c r="AF141" s="216"/>
      <c r="AG141" s="216"/>
      <c r="AH141" s="216"/>
      <c r="AI141" s="216"/>
      <c r="AJ141" s="216"/>
      <c r="AK141" s="216"/>
      <c r="AL141" s="216"/>
      <c r="AM141" s="216"/>
      <c r="AN141" s="216"/>
      <c r="AO141" s="216"/>
      <c r="AP141" s="216"/>
      <c r="AQ141" s="216"/>
      <c r="AR141" s="216"/>
      <c r="AS141" s="216"/>
      <c r="AT141" s="216"/>
      <c r="AU141" s="216"/>
      <c r="AV141" s="216"/>
      <c r="AW141" s="216"/>
      <c r="AX141" s="216"/>
      <c r="AY141" s="216"/>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216"/>
      <c r="BU141" s="216"/>
      <c r="BV141" s="216"/>
      <c r="BW141" s="216"/>
      <c r="BX141" s="216"/>
      <c r="BY141" s="216"/>
      <c r="BZ141" s="216"/>
      <c r="CA141" s="216"/>
      <c r="CB141" s="216"/>
      <c r="CC141" s="216"/>
      <c r="CD141" s="216"/>
      <c r="CE141" s="216"/>
      <c r="CF141" s="216"/>
      <c r="CG141" s="216"/>
      <c r="CH141" s="216"/>
      <c r="CI141" s="216"/>
      <c r="CJ141" s="216"/>
      <c r="CK141" s="216"/>
      <c r="CL141" s="216"/>
      <c r="CM141" s="216"/>
      <c r="CN141" s="216"/>
      <c r="CO141" s="216"/>
      <c r="CP141" s="216"/>
      <c r="CQ141" s="216"/>
      <c r="CR141" s="216"/>
      <c r="CS141" s="216"/>
      <c r="CT141" s="216"/>
      <c r="CU141" s="216"/>
      <c r="CV141" s="216"/>
    </row>
    <row r="142" spans="1:100" s="186" customFormat="1" ht="19.5" hidden="1" customHeight="1">
      <c r="A142" s="198" t="e">
        <f>#REF!</f>
        <v>#REF!</v>
      </c>
      <c r="B142" s="198"/>
      <c r="C142" s="198"/>
      <c r="D142" s="198"/>
      <c r="E142" s="198"/>
      <c r="F142" s="198"/>
      <c r="G142" s="198"/>
      <c r="H142" s="198"/>
      <c r="I142" s="207" t="e">
        <f>#REF!</f>
        <v>#REF!</v>
      </c>
      <c r="J142" s="1134" t="e">
        <f>#REF!</f>
        <v>#REF!</v>
      </c>
      <c r="K142" s="1134"/>
      <c r="L142" s="1134"/>
      <c r="M142" s="1134"/>
      <c r="N142" s="216"/>
      <c r="O142" s="216"/>
      <c r="P142" s="216"/>
      <c r="Q142" s="216"/>
      <c r="R142" s="216"/>
      <c r="S142" s="216"/>
      <c r="T142" s="216"/>
      <c r="U142" s="216"/>
      <c r="V142" s="216"/>
      <c r="W142" s="216"/>
      <c r="X142" s="216"/>
      <c r="Y142" s="216"/>
      <c r="Z142" s="216"/>
      <c r="AA142" s="216"/>
      <c r="AB142" s="216"/>
      <c r="AC142" s="216"/>
      <c r="AD142" s="216"/>
      <c r="AE142" s="216"/>
      <c r="AF142" s="216"/>
      <c r="AG142" s="216"/>
      <c r="AH142" s="216"/>
      <c r="AI142" s="216"/>
      <c r="AJ142" s="216"/>
      <c r="AK142" s="216"/>
      <c r="AL142" s="216"/>
      <c r="AM142" s="216"/>
      <c r="AN142" s="216"/>
      <c r="AO142" s="216"/>
      <c r="AP142" s="216"/>
      <c r="AQ142" s="216"/>
      <c r="AR142" s="216"/>
      <c r="AS142" s="216"/>
      <c r="AT142" s="216"/>
      <c r="AU142" s="216"/>
      <c r="AV142" s="216"/>
      <c r="AW142" s="216"/>
      <c r="AX142" s="216"/>
      <c r="AY142" s="216"/>
      <c r="AZ142" s="216"/>
      <c r="BA142" s="216"/>
      <c r="BB142" s="216"/>
      <c r="BC142" s="216"/>
      <c r="BD142" s="216"/>
      <c r="BE142" s="216"/>
      <c r="BF142" s="216"/>
      <c r="BG142" s="216"/>
      <c r="BH142" s="216"/>
      <c r="BI142" s="216"/>
      <c r="BJ142" s="216"/>
      <c r="BK142" s="216"/>
      <c r="BL142" s="216"/>
      <c r="BM142" s="216"/>
      <c r="BN142" s="216"/>
      <c r="BO142" s="216"/>
      <c r="BP142" s="216"/>
      <c r="BQ142" s="216"/>
      <c r="BR142" s="216"/>
      <c r="BS142" s="216"/>
      <c r="BT142" s="216"/>
      <c r="BU142" s="216"/>
      <c r="BV142" s="216"/>
      <c r="BW142" s="216"/>
      <c r="BX142" s="216"/>
      <c r="BY142" s="216"/>
      <c r="BZ142" s="216"/>
      <c r="CA142" s="216"/>
      <c r="CB142" s="216"/>
      <c r="CC142" s="216"/>
      <c r="CD142" s="216"/>
      <c r="CE142" s="216"/>
      <c r="CF142" s="216"/>
      <c r="CG142" s="216"/>
      <c r="CH142" s="216"/>
      <c r="CI142" s="216"/>
      <c r="CJ142" s="216"/>
      <c r="CK142" s="216"/>
      <c r="CL142" s="216"/>
      <c r="CM142" s="216"/>
      <c r="CN142" s="216"/>
      <c r="CO142" s="216"/>
      <c r="CP142" s="216"/>
      <c r="CQ142" s="216"/>
      <c r="CR142" s="216"/>
      <c r="CS142" s="216"/>
      <c r="CT142" s="216"/>
      <c r="CU142" s="216"/>
      <c r="CV142" s="216"/>
    </row>
    <row r="143" spans="1:100" s="186" customFormat="1" ht="19.5" hidden="1" customHeight="1">
      <c r="A143" s="198" t="e">
        <f>#REF!</f>
        <v>#REF!</v>
      </c>
      <c r="B143" s="198"/>
      <c r="C143" s="198"/>
      <c r="D143" s="198"/>
      <c r="E143" s="198"/>
      <c r="F143" s="198"/>
      <c r="G143" s="198"/>
      <c r="H143" s="198"/>
      <c r="I143" s="207" t="e">
        <f>#REF!</f>
        <v>#REF!</v>
      </c>
      <c r="J143" s="1134" t="e">
        <f>#REF!</f>
        <v>#REF!</v>
      </c>
      <c r="K143" s="1134"/>
      <c r="L143" s="1134"/>
      <c r="M143" s="1134"/>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c r="AM143" s="216"/>
      <c r="AN143" s="216"/>
      <c r="AO143" s="216"/>
      <c r="AP143" s="216"/>
      <c r="AQ143" s="216"/>
      <c r="AR143" s="216"/>
      <c r="AS143" s="216"/>
      <c r="AT143" s="216"/>
      <c r="AU143" s="216"/>
      <c r="AV143" s="216"/>
      <c r="AW143" s="216"/>
      <c r="AX143" s="216"/>
      <c r="AY143" s="216"/>
      <c r="AZ143" s="216"/>
      <c r="BA143" s="216"/>
      <c r="BB143" s="216"/>
      <c r="BC143" s="216"/>
      <c r="BD143" s="216"/>
      <c r="BE143" s="216"/>
      <c r="BF143" s="216"/>
      <c r="BG143" s="216"/>
      <c r="BH143" s="216"/>
      <c r="BI143" s="216"/>
      <c r="BJ143" s="216"/>
      <c r="BK143" s="216"/>
      <c r="BL143" s="216"/>
      <c r="BM143" s="216"/>
      <c r="BN143" s="216"/>
      <c r="BO143" s="216"/>
      <c r="BP143" s="216"/>
      <c r="BQ143" s="216"/>
      <c r="BR143" s="216"/>
      <c r="BS143" s="216"/>
      <c r="BT143" s="216"/>
      <c r="BU143" s="216"/>
      <c r="BV143" s="216"/>
      <c r="BW143" s="216"/>
      <c r="BX143" s="216"/>
      <c r="BY143" s="216"/>
      <c r="BZ143" s="216"/>
      <c r="CA143" s="216"/>
      <c r="CB143" s="216"/>
      <c r="CC143" s="216"/>
      <c r="CD143" s="216"/>
      <c r="CE143" s="216"/>
      <c r="CF143" s="216"/>
      <c r="CG143" s="216"/>
      <c r="CH143" s="216"/>
      <c r="CI143" s="216"/>
      <c r="CJ143" s="216"/>
      <c r="CK143" s="216"/>
      <c r="CL143" s="216"/>
      <c r="CM143" s="216"/>
      <c r="CN143" s="216"/>
      <c r="CO143" s="216"/>
      <c r="CP143" s="216"/>
      <c r="CQ143" s="216"/>
      <c r="CR143" s="216"/>
      <c r="CS143" s="216"/>
      <c r="CT143" s="216"/>
      <c r="CU143" s="216"/>
      <c r="CV143" s="216"/>
    </row>
    <row r="144" spans="1:100" s="186" customFormat="1" ht="19.5" hidden="1" customHeight="1">
      <c r="A144" s="198" t="e">
        <f>#REF!</f>
        <v>#REF!</v>
      </c>
      <c r="B144" s="198"/>
      <c r="C144" s="198"/>
      <c r="D144" s="198"/>
      <c r="E144" s="198"/>
      <c r="F144" s="198"/>
      <c r="G144" s="198"/>
      <c r="H144" s="198"/>
      <c r="I144" s="207" t="e">
        <f>#REF!</f>
        <v>#REF!</v>
      </c>
      <c r="J144" s="1134" t="e">
        <f>#REF!</f>
        <v>#REF!</v>
      </c>
      <c r="K144" s="1134"/>
      <c r="L144" s="1134"/>
      <c r="M144" s="1134"/>
      <c r="N144" s="216"/>
      <c r="O144" s="216"/>
      <c r="P144" s="216"/>
      <c r="Q144" s="216"/>
      <c r="R144" s="216"/>
      <c r="S144" s="216"/>
      <c r="T144" s="216"/>
      <c r="U144" s="216"/>
      <c r="V144" s="216"/>
      <c r="W144" s="216"/>
      <c r="X144" s="216"/>
      <c r="Y144" s="216"/>
      <c r="Z144" s="216"/>
      <c r="AA144" s="216"/>
      <c r="AB144" s="216"/>
      <c r="AC144" s="216"/>
      <c r="AD144" s="216"/>
      <c r="AE144" s="216"/>
      <c r="AF144" s="216"/>
      <c r="AG144" s="216"/>
      <c r="AH144" s="216"/>
      <c r="AI144" s="216"/>
      <c r="AJ144" s="216"/>
      <c r="AK144" s="216"/>
      <c r="AL144" s="216"/>
      <c r="AM144" s="216"/>
      <c r="AN144" s="216"/>
      <c r="AO144" s="216"/>
      <c r="AP144" s="216"/>
      <c r="AQ144" s="216"/>
      <c r="AR144" s="216"/>
      <c r="AS144" s="216"/>
      <c r="AT144" s="216"/>
      <c r="AU144" s="216"/>
      <c r="AV144" s="216"/>
      <c r="AW144" s="216"/>
      <c r="AX144" s="216"/>
      <c r="AY144" s="216"/>
      <c r="AZ144" s="216"/>
      <c r="BA144" s="216"/>
      <c r="BB144" s="216"/>
      <c r="BC144" s="216"/>
      <c r="BD144" s="216"/>
      <c r="BE144" s="216"/>
      <c r="BF144" s="216"/>
      <c r="BG144" s="216"/>
      <c r="BH144" s="216"/>
      <c r="BI144" s="216"/>
      <c r="BJ144" s="216"/>
      <c r="BK144" s="216"/>
      <c r="BL144" s="216"/>
      <c r="BM144" s="216"/>
      <c r="BN144" s="216"/>
      <c r="BO144" s="216"/>
      <c r="BP144" s="216"/>
      <c r="BQ144" s="216"/>
      <c r="BR144" s="216"/>
      <c r="BS144" s="216"/>
      <c r="BT144" s="216"/>
      <c r="BU144" s="216"/>
      <c r="BV144" s="216"/>
      <c r="BW144" s="216"/>
      <c r="BX144" s="216"/>
      <c r="BY144" s="216"/>
      <c r="BZ144" s="216"/>
      <c r="CA144" s="216"/>
      <c r="CB144" s="216"/>
      <c r="CC144" s="216"/>
      <c r="CD144" s="216"/>
      <c r="CE144" s="216"/>
      <c r="CF144" s="216"/>
      <c r="CG144" s="216"/>
      <c r="CH144" s="216"/>
      <c r="CI144" s="216"/>
      <c r="CJ144" s="216"/>
      <c r="CK144" s="216"/>
      <c r="CL144" s="216"/>
      <c r="CM144" s="216"/>
      <c r="CN144" s="216"/>
      <c r="CO144" s="216"/>
      <c r="CP144" s="216"/>
      <c r="CQ144" s="216"/>
      <c r="CR144" s="216"/>
      <c r="CS144" s="216"/>
      <c r="CT144" s="216"/>
      <c r="CU144" s="216"/>
      <c r="CV144" s="216"/>
    </row>
    <row r="145" spans="1:100" s="186" customFormat="1" ht="19.5" hidden="1" customHeight="1">
      <c r="A145" s="208"/>
      <c r="B145" s="208"/>
      <c r="C145" s="208"/>
      <c r="D145" s="208"/>
      <c r="E145" s="208"/>
      <c r="F145" s="208"/>
      <c r="G145" s="208"/>
      <c r="H145" s="208"/>
      <c r="I145" s="197" t="e">
        <f>#REF!</f>
        <v>#REF!</v>
      </c>
      <c r="J145" s="1134" t="e">
        <f>#REF!</f>
        <v>#REF!</v>
      </c>
      <c r="K145" s="1134"/>
      <c r="L145" s="1134"/>
      <c r="M145" s="1134"/>
      <c r="N145" s="216"/>
      <c r="O145" s="216"/>
      <c r="P145" s="216"/>
      <c r="Q145" s="216"/>
      <c r="R145" s="216"/>
      <c r="S145" s="216"/>
      <c r="T145" s="216"/>
      <c r="U145" s="216"/>
      <c r="V145" s="216"/>
      <c r="W145" s="216"/>
      <c r="X145" s="216"/>
      <c r="Y145" s="216"/>
      <c r="Z145" s="216"/>
      <c r="AA145" s="216"/>
      <c r="AB145" s="216"/>
      <c r="AC145" s="216"/>
      <c r="AD145" s="216"/>
      <c r="AE145" s="216"/>
      <c r="AF145" s="216"/>
      <c r="AG145" s="216"/>
      <c r="AH145" s="216"/>
      <c r="AI145" s="216"/>
      <c r="AJ145" s="216"/>
      <c r="AK145" s="216"/>
      <c r="AL145" s="216"/>
      <c r="AM145" s="216"/>
      <c r="AN145" s="216"/>
      <c r="AO145" s="216"/>
      <c r="AP145" s="216"/>
      <c r="AQ145" s="216"/>
      <c r="AR145" s="216"/>
      <c r="AS145" s="216"/>
      <c r="AT145" s="216"/>
      <c r="AU145" s="216"/>
      <c r="AV145" s="216"/>
      <c r="AW145" s="216"/>
      <c r="AX145" s="216"/>
      <c r="AY145" s="216"/>
      <c r="AZ145" s="216"/>
      <c r="BA145" s="216"/>
      <c r="BB145" s="216"/>
      <c r="BC145" s="216"/>
      <c r="BD145" s="216"/>
      <c r="BE145" s="216"/>
      <c r="BF145" s="216"/>
      <c r="BG145" s="216"/>
      <c r="BH145" s="216"/>
      <c r="BI145" s="216"/>
      <c r="BJ145" s="216"/>
      <c r="BK145" s="216"/>
      <c r="BL145" s="216"/>
      <c r="BM145" s="216"/>
      <c r="BN145" s="216"/>
      <c r="BO145" s="216"/>
      <c r="BP145" s="216"/>
      <c r="BQ145" s="216"/>
      <c r="BR145" s="216"/>
      <c r="BS145" s="216"/>
      <c r="BT145" s="216"/>
      <c r="BU145" s="216"/>
      <c r="BV145" s="216"/>
      <c r="BW145" s="216"/>
      <c r="BX145" s="216"/>
      <c r="BY145" s="216"/>
      <c r="BZ145" s="216"/>
      <c r="CA145" s="216"/>
      <c r="CB145" s="216"/>
      <c r="CC145" s="216"/>
      <c r="CD145" s="216"/>
      <c r="CE145" s="216"/>
      <c r="CF145" s="216"/>
      <c r="CG145" s="216"/>
      <c r="CH145" s="216"/>
      <c r="CI145" s="216"/>
      <c r="CJ145" s="216"/>
      <c r="CK145" s="216"/>
      <c r="CL145" s="216"/>
      <c r="CM145" s="216"/>
      <c r="CN145" s="216"/>
      <c r="CO145" s="216"/>
      <c r="CP145" s="216"/>
      <c r="CQ145" s="216"/>
      <c r="CR145" s="216"/>
      <c r="CS145" s="216"/>
      <c r="CT145" s="216"/>
      <c r="CU145" s="216"/>
      <c r="CV145" s="216"/>
    </row>
    <row r="146" spans="1:100" s="186" customFormat="1" ht="19.5" hidden="1" customHeight="1">
      <c r="A146" s="201" t="e">
        <f>#REF!</f>
        <v>#REF!</v>
      </c>
      <c r="B146" s="201"/>
      <c r="C146" s="201"/>
      <c r="D146" s="201"/>
      <c r="E146" s="201"/>
      <c r="F146" s="201"/>
      <c r="G146" s="201"/>
      <c r="H146" s="201"/>
      <c r="I146" s="197" t="e">
        <f>#REF!</f>
        <v>#REF!</v>
      </c>
      <c r="J146" s="1134"/>
      <c r="K146" s="1134"/>
      <c r="L146" s="1134"/>
      <c r="M146" s="1134"/>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216"/>
      <c r="AL146" s="216"/>
      <c r="AM146" s="216"/>
      <c r="AN146" s="216"/>
      <c r="AO146" s="216"/>
      <c r="AP146" s="216"/>
      <c r="AQ146" s="216"/>
      <c r="AR146" s="216"/>
      <c r="AS146" s="216"/>
      <c r="AT146" s="216"/>
      <c r="AU146" s="216"/>
      <c r="AV146" s="216"/>
      <c r="AW146" s="216"/>
      <c r="AX146" s="216"/>
      <c r="AY146" s="216"/>
      <c r="AZ146" s="216"/>
      <c r="BA146" s="216"/>
      <c r="BB146" s="216"/>
      <c r="BC146" s="216"/>
      <c r="BD146" s="216"/>
      <c r="BE146" s="216"/>
      <c r="BF146" s="216"/>
      <c r="BG146" s="216"/>
      <c r="BH146" s="216"/>
      <c r="BI146" s="216"/>
      <c r="BJ146" s="216"/>
      <c r="BK146" s="216"/>
      <c r="BL146" s="216"/>
      <c r="BM146" s="216"/>
      <c r="BN146" s="216"/>
      <c r="BO146" s="216"/>
      <c r="BP146" s="216"/>
      <c r="BQ146" s="216"/>
      <c r="BR146" s="216"/>
      <c r="BS146" s="216"/>
      <c r="BT146" s="216"/>
      <c r="BU146" s="216"/>
      <c r="BV146" s="216"/>
      <c r="BW146" s="216"/>
      <c r="BX146" s="216"/>
      <c r="BY146" s="216"/>
      <c r="BZ146" s="216"/>
      <c r="CA146" s="216"/>
      <c r="CB146" s="216"/>
      <c r="CC146" s="216"/>
      <c r="CD146" s="216"/>
      <c r="CE146" s="216"/>
      <c r="CF146" s="216"/>
      <c r="CG146" s="216"/>
      <c r="CH146" s="216"/>
      <c r="CI146" s="216"/>
      <c r="CJ146" s="216"/>
      <c r="CK146" s="216"/>
      <c r="CL146" s="216"/>
      <c r="CM146" s="216"/>
      <c r="CN146" s="216"/>
      <c r="CO146" s="216"/>
      <c r="CP146" s="216"/>
      <c r="CQ146" s="216"/>
      <c r="CR146" s="216"/>
      <c r="CS146" s="216"/>
      <c r="CT146" s="216"/>
      <c r="CU146" s="216"/>
      <c r="CV146" s="216"/>
    </row>
    <row r="147" spans="1:100" s="186" customFormat="1" ht="19.5" hidden="1" customHeight="1">
      <c r="A147" s="198" t="e">
        <f>#REF!</f>
        <v>#REF!</v>
      </c>
      <c r="B147" s="198"/>
      <c r="C147" s="198"/>
      <c r="D147" s="198"/>
      <c r="E147" s="198"/>
      <c r="F147" s="198"/>
      <c r="G147" s="198"/>
      <c r="H147" s="198"/>
      <c r="I147" s="199" t="e">
        <f>#REF!</f>
        <v>#REF!</v>
      </c>
      <c r="J147" s="1134" t="e">
        <f>#REF!</f>
        <v>#REF!</v>
      </c>
      <c r="K147" s="1134"/>
      <c r="L147" s="1134"/>
      <c r="M147" s="1134"/>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6"/>
      <c r="AU147" s="216"/>
      <c r="AV147" s="216"/>
      <c r="AW147" s="216"/>
      <c r="AX147" s="216"/>
      <c r="AY147" s="216"/>
      <c r="AZ147" s="216"/>
      <c r="BA147" s="216"/>
      <c r="BB147" s="216"/>
      <c r="BC147" s="216"/>
      <c r="BD147" s="216"/>
      <c r="BE147" s="216"/>
      <c r="BF147" s="216"/>
      <c r="BG147" s="216"/>
      <c r="BH147" s="216"/>
      <c r="BI147" s="216"/>
      <c r="BJ147" s="216"/>
      <c r="BK147" s="216"/>
      <c r="BL147" s="216"/>
      <c r="BM147" s="216"/>
      <c r="BN147" s="216"/>
      <c r="BO147" s="216"/>
      <c r="BP147" s="216"/>
      <c r="BQ147" s="216"/>
      <c r="BR147" s="216"/>
      <c r="BS147" s="216"/>
      <c r="BT147" s="216"/>
      <c r="BU147" s="216"/>
      <c r="BV147" s="216"/>
      <c r="BW147" s="216"/>
      <c r="BX147" s="216"/>
      <c r="BY147" s="216"/>
      <c r="BZ147" s="216"/>
      <c r="CA147" s="216"/>
      <c r="CB147" s="216"/>
      <c r="CC147" s="216"/>
      <c r="CD147" s="216"/>
      <c r="CE147" s="216"/>
      <c r="CF147" s="216"/>
      <c r="CG147" s="216"/>
      <c r="CH147" s="216"/>
      <c r="CI147" s="216"/>
      <c r="CJ147" s="216"/>
      <c r="CK147" s="216"/>
      <c r="CL147" s="216"/>
      <c r="CM147" s="216"/>
      <c r="CN147" s="216"/>
      <c r="CO147" s="216"/>
      <c r="CP147" s="216"/>
      <c r="CQ147" s="216"/>
      <c r="CR147" s="216"/>
      <c r="CS147" s="216"/>
      <c r="CT147" s="216"/>
      <c r="CU147" s="216"/>
      <c r="CV147" s="216"/>
    </row>
    <row r="148" spans="1:100" s="186" customFormat="1" ht="19.5" hidden="1" customHeight="1">
      <c r="A148" s="198" t="e">
        <f>#REF!</f>
        <v>#REF!</v>
      </c>
      <c r="B148" s="198"/>
      <c r="C148" s="198"/>
      <c r="D148" s="198"/>
      <c r="E148" s="198"/>
      <c r="F148" s="198"/>
      <c r="G148" s="198"/>
      <c r="H148" s="198"/>
      <c r="I148" s="199" t="e">
        <f>#REF!</f>
        <v>#REF!</v>
      </c>
      <c r="J148" s="1134" t="e">
        <f>#REF!</f>
        <v>#REF!</v>
      </c>
      <c r="K148" s="1134"/>
      <c r="L148" s="1134"/>
      <c r="M148" s="1134"/>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6"/>
      <c r="AM148" s="216"/>
      <c r="AN148" s="216"/>
      <c r="AO148" s="216"/>
      <c r="AP148" s="216"/>
      <c r="AQ148" s="216"/>
      <c r="AR148" s="216"/>
      <c r="AS148" s="216"/>
      <c r="AT148" s="216"/>
      <c r="AU148" s="216"/>
      <c r="AV148" s="216"/>
      <c r="AW148" s="216"/>
      <c r="AX148" s="216"/>
      <c r="AY148" s="216"/>
      <c r="AZ148" s="216"/>
      <c r="BA148" s="216"/>
      <c r="BB148" s="216"/>
      <c r="BC148" s="216"/>
      <c r="BD148" s="216"/>
      <c r="BE148" s="216"/>
      <c r="BF148" s="216"/>
      <c r="BG148" s="216"/>
      <c r="BH148" s="216"/>
      <c r="BI148" s="216"/>
      <c r="BJ148" s="216"/>
      <c r="BK148" s="216"/>
      <c r="BL148" s="216"/>
      <c r="BM148" s="216"/>
      <c r="BN148" s="216"/>
      <c r="BO148" s="216"/>
      <c r="BP148" s="216"/>
      <c r="BQ148" s="216"/>
      <c r="BR148" s="216"/>
      <c r="BS148" s="216"/>
      <c r="BT148" s="216"/>
      <c r="BU148" s="216"/>
      <c r="BV148" s="216"/>
      <c r="BW148" s="216"/>
      <c r="BX148" s="216"/>
      <c r="BY148" s="216"/>
      <c r="BZ148" s="216"/>
      <c r="CA148" s="216"/>
      <c r="CB148" s="216"/>
      <c r="CC148" s="216"/>
      <c r="CD148" s="216"/>
      <c r="CE148" s="216"/>
      <c r="CF148" s="216"/>
      <c r="CG148" s="216"/>
      <c r="CH148" s="216"/>
      <c r="CI148" s="216"/>
      <c r="CJ148" s="216"/>
      <c r="CK148" s="216"/>
      <c r="CL148" s="216"/>
      <c r="CM148" s="216"/>
      <c r="CN148" s="216"/>
      <c r="CO148" s="216"/>
      <c r="CP148" s="216"/>
      <c r="CQ148" s="216"/>
      <c r="CR148" s="216"/>
      <c r="CS148" s="216"/>
      <c r="CT148" s="216"/>
      <c r="CU148" s="216"/>
      <c r="CV148" s="216"/>
    </row>
    <row r="149" spans="1:100" s="186" customFormat="1" ht="19.5" hidden="1" customHeight="1">
      <c r="A149" s="198" t="e">
        <f>#REF!</f>
        <v>#REF!</v>
      </c>
      <c r="B149" s="198"/>
      <c r="C149" s="198"/>
      <c r="D149" s="198"/>
      <c r="E149" s="198"/>
      <c r="F149" s="198"/>
      <c r="G149" s="198"/>
      <c r="H149" s="198"/>
      <c r="I149" s="199" t="e">
        <f>#REF!</f>
        <v>#REF!</v>
      </c>
      <c r="J149" s="1134" t="e">
        <f>#REF!</f>
        <v>#REF!</v>
      </c>
      <c r="K149" s="1134"/>
      <c r="L149" s="1134"/>
      <c r="M149" s="1134"/>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6"/>
      <c r="CH149" s="216"/>
      <c r="CI149" s="216"/>
      <c r="CJ149" s="216"/>
      <c r="CK149" s="216"/>
      <c r="CL149" s="216"/>
      <c r="CM149" s="216"/>
      <c r="CN149" s="216"/>
      <c r="CO149" s="216"/>
      <c r="CP149" s="216"/>
      <c r="CQ149" s="216"/>
      <c r="CR149" s="216"/>
      <c r="CS149" s="216"/>
      <c r="CT149" s="216"/>
      <c r="CU149" s="216"/>
      <c r="CV149" s="216"/>
    </row>
    <row r="150" spans="1:100" s="186" customFormat="1" ht="19.5" hidden="1" customHeight="1">
      <c r="A150" s="208"/>
      <c r="B150" s="208"/>
      <c r="C150" s="208"/>
      <c r="D150" s="208"/>
      <c r="E150" s="208"/>
      <c r="F150" s="208"/>
      <c r="G150" s="208"/>
      <c r="H150" s="208"/>
      <c r="I150" s="197" t="e">
        <f>#REF!</f>
        <v>#REF!</v>
      </c>
      <c r="J150" s="1134" t="e">
        <f>#REF!</f>
        <v>#REF!</v>
      </c>
      <c r="K150" s="1134"/>
      <c r="L150" s="1134"/>
      <c r="M150" s="1134"/>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c r="AT150" s="216"/>
      <c r="AU150" s="216"/>
      <c r="AV150" s="216"/>
      <c r="AW150" s="216"/>
      <c r="AX150" s="216"/>
      <c r="AY150" s="216"/>
      <c r="AZ150" s="216"/>
      <c r="BA150" s="216"/>
      <c r="BB150" s="216"/>
      <c r="BC150" s="216"/>
      <c r="BD150" s="216"/>
      <c r="BE150" s="216"/>
      <c r="BF150" s="216"/>
      <c r="BG150" s="216"/>
      <c r="BH150" s="216"/>
      <c r="BI150" s="216"/>
      <c r="BJ150" s="216"/>
      <c r="BK150" s="216"/>
      <c r="BL150" s="216"/>
      <c r="BM150" s="216"/>
      <c r="BN150" s="216"/>
      <c r="BO150" s="216"/>
      <c r="BP150" s="216"/>
      <c r="BQ150" s="216"/>
      <c r="BR150" s="216"/>
      <c r="BS150" s="216"/>
      <c r="BT150" s="216"/>
      <c r="BU150" s="216"/>
      <c r="BV150" s="216"/>
      <c r="BW150" s="216"/>
      <c r="BX150" s="216"/>
      <c r="BY150" s="216"/>
      <c r="BZ150" s="216"/>
      <c r="CA150" s="216"/>
      <c r="CB150" s="216"/>
      <c r="CC150" s="216"/>
      <c r="CD150" s="216"/>
      <c r="CE150" s="216"/>
      <c r="CF150" s="216"/>
      <c r="CG150" s="216"/>
      <c r="CH150" s="216"/>
      <c r="CI150" s="216"/>
      <c r="CJ150" s="216"/>
      <c r="CK150" s="216"/>
      <c r="CL150" s="216"/>
      <c r="CM150" s="216"/>
      <c r="CN150" s="216"/>
      <c r="CO150" s="216"/>
      <c r="CP150" s="216"/>
      <c r="CQ150" s="216"/>
      <c r="CR150" s="216"/>
      <c r="CS150" s="216"/>
      <c r="CT150" s="216"/>
      <c r="CU150" s="216"/>
      <c r="CV150" s="216"/>
    </row>
    <row r="151" spans="1:100" s="186" customFormat="1" ht="33" hidden="1" customHeight="1">
      <c r="A151" s="201" t="e">
        <f>#REF!</f>
        <v>#REF!</v>
      </c>
      <c r="B151" s="201"/>
      <c r="C151" s="201"/>
      <c r="D151" s="201"/>
      <c r="E151" s="201"/>
      <c r="F151" s="201"/>
      <c r="G151" s="201"/>
      <c r="H151" s="201"/>
      <c r="I151" s="197" t="e">
        <f>#REF!</f>
        <v>#REF!</v>
      </c>
      <c r="J151" s="1134"/>
      <c r="K151" s="1134"/>
      <c r="L151" s="1134"/>
      <c r="M151" s="1134"/>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c r="AK151" s="216"/>
      <c r="AL151" s="216"/>
      <c r="AM151" s="216"/>
      <c r="AN151" s="216"/>
      <c r="AO151" s="216"/>
      <c r="AP151" s="216"/>
      <c r="AQ151" s="216"/>
      <c r="AR151" s="216"/>
      <c r="AS151" s="216"/>
      <c r="AT151" s="216"/>
      <c r="AU151" s="216"/>
      <c r="AV151" s="216"/>
      <c r="AW151" s="216"/>
      <c r="AX151" s="216"/>
      <c r="AY151" s="216"/>
      <c r="AZ151" s="216"/>
      <c r="BA151" s="216"/>
      <c r="BB151" s="216"/>
      <c r="BC151" s="216"/>
      <c r="BD151" s="216"/>
      <c r="BE151" s="216"/>
      <c r="BF151" s="216"/>
      <c r="BG151" s="216"/>
      <c r="BH151" s="216"/>
      <c r="BI151" s="216"/>
      <c r="BJ151" s="216"/>
      <c r="BK151" s="216"/>
      <c r="BL151" s="216"/>
      <c r="BM151" s="216"/>
      <c r="BN151" s="216"/>
      <c r="BO151" s="216"/>
      <c r="BP151" s="216"/>
      <c r="BQ151" s="216"/>
      <c r="BR151" s="216"/>
      <c r="BS151" s="216"/>
      <c r="BT151" s="216"/>
      <c r="BU151" s="216"/>
      <c r="BV151" s="216"/>
      <c r="BW151" s="216"/>
      <c r="BX151" s="216"/>
      <c r="BY151" s="216"/>
      <c r="BZ151" s="216"/>
      <c r="CA151" s="216"/>
      <c r="CB151" s="216"/>
      <c r="CC151" s="216"/>
      <c r="CD151" s="216"/>
      <c r="CE151" s="216"/>
      <c r="CF151" s="216"/>
      <c r="CG151" s="216"/>
      <c r="CH151" s="216"/>
      <c r="CI151" s="216"/>
      <c r="CJ151" s="216"/>
      <c r="CK151" s="216"/>
      <c r="CL151" s="216"/>
      <c r="CM151" s="216"/>
      <c r="CN151" s="216"/>
      <c r="CO151" s="216"/>
      <c r="CP151" s="216"/>
      <c r="CQ151" s="216"/>
      <c r="CR151" s="216"/>
      <c r="CS151" s="216"/>
      <c r="CT151" s="216"/>
      <c r="CU151" s="216"/>
      <c r="CV151" s="216"/>
    </row>
    <row r="152" spans="1:100" s="186" customFormat="1" ht="19.5" hidden="1" customHeight="1">
      <c r="A152" s="208" t="e">
        <f>#REF!</f>
        <v>#REF!</v>
      </c>
      <c r="B152" s="208"/>
      <c r="C152" s="208"/>
      <c r="D152" s="208"/>
      <c r="E152" s="208"/>
      <c r="F152" s="208"/>
      <c r="G152" s="208"/>
      <c r="H152" s="208"/>
      <c r="I152" s="199" t="e">
        <f>#REF!</f>
        <v>#REF!</v>
      </c>
      <c r="J152" s="1134" t="e">
        <f>#REF!</f>
        <v>#REF!</v>
      </c>
      <c r="K152" s="1134"/>
      <c r="L152" s="1134"/>
      <c r="M152" s="1134"/>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c r="AN152" s="216"/>
      <c r="AO152" s="216"/>
      <c r="AP152" s="216"/>
      <c r="AQ152" s="216"/>
      <c r="AR152" s="216"/>
      <c r="AS152" s="216"/>
      <c r="AT152" s="216"/>
      <c r="AU152" s="216"/>
      <c r="AV152" s="216"/>
      <c r="AW152" s="216"/>
      <c r="AX152" s="216"/>
      <c r="AY152" s="216"/>
      <c r="AZ152" s="216"/>
      <c r="BA152" s="216"/>
      <c r="BB152" s="216"/>
      <c r="BC152" s="216"/>
      <c r="BD152" s="216"/>
      <c r="BE152" s="216"/>
      <c r="BF152" s="216"/>
      <c r="BG152" s="216"/>
      <c r="BH152" s="216"/>
      <c r="BI152" s="216"/>
      <c r="BJ152" s="216"/>
      <c r="BK152" s="216"/>
      <c r="BL152" s="216"/>
      <c r="BM152" s="216"/>
      <c r="BN152" s="216"/>
      <c r="BO152" s="216"/>
      <c r="BP152" s="216"/>
      <c r="BQ152" s="216"/>
      <c r="BR152" s="216"/>
      <c r="BS152" s="216"/>
      <c r="BT152" s="216"/>
      <c r="BU152" s="216"/>
      <c r="BV152" s="216"/>
      <c r="BW152" s="216"/>
      <c r="BX152" s="216"/>
      <c r="BY152" s="216"/>
      <c r="BZ152" s="216"/>
      <c r="CA152" s="216"/>
      <c r="CB152" s="216"/>
      <c r="CC152" s="216"/>
      <c r="CD152" s="216"/>
      <c r="CE152" s="216"/>
      <c r="CF152" s="216"/>
      <c r="CG152" s="216"/>
      <c r="CH152" s="216"/>
      <c r="CI152" s="216"/>
      <c r="CJ152" s="216"/>
      <c r="CK152" s="216"/>
      <c r="CL152" s="216"/>
      <c r="CM152" s="216"/>
      <c r="CN152" s="216"/>
      <c r="CO152" s="216"/>
      <c r="CP152" s="216"/>
      <c r="CQ152" s="216"/>
      <c r="CR152" s="216"/>
      <c r="CS152" s="216"/>
      <c r="CT152" s="216"/>
      <c r="CU152" s="216"/>
      <c r="CV152" s="216"/>
    </row>
    <row r="153" spans="1:100" s="186" customFormat="1" ht="19.5" hidden="1" customHeight="1">
      <c r="A153" s="208" t="e">
        <f>#REF!</f>
        <v>#REF!</v>
      </c>
      <c r="B153" s="208"/>
      <c r="C153" s="208"/>
      <c r="D153" s="208"/>
      <c r="E153" s="208"/>
      <c r="F153" s="208"/>
      <c r="G153" s="208"/>
      <c r="H153" s="208"/>
      <c r="I153" s="199" t="e">
        <f>#REF!</f>
        <v>#REF!</v>
      </c>
      <c r="J153" s="1134" t="e">
        <f>#REF!</f>
        <v>#REF!</v>
      </c>
      <c r="K153" s="1134"/>
      <c r="L153" s="1134"/>
      <c r="M153" s="1134"/>
      <c r="N153" s="216"/>
      <c r="O153" s="216"/>
      <c r="P153" s="216"/>
      <c r="Q153" s="216"/>
      <c r="R153" s="216"/>
      <c r="S153" s="216"/>
      <c r="T153" s="216"/>
      <c r="U153" s="216"/>
      <c r="V153" s="216"/>
      <c r="W153" s="216"/>
      <c r="X153" s="216"/>
      <c r="Y153" s="216"/>
      <c r="Z153" s="216"/>
      <c r="AA153" s="216"/>
      <c r="AB153" s="216"/>
      <c r="AC153" s="216"/>
      <c r="AD153" s="216"/>
      <c r="AE153" s="216"/>
      <c r="AF153" s="216"/>
      <c r="AG153" s="216"/>
      <c r="AH153" s="216"/>
      <c r="AI153" s="216"/>
      <c r="AJ153" s="216"/>
      <c r="AK153" s="216"/>
      <c r="AL153" s="216"/>
      <c r="AM153" s="216"/>
      <c r="AN153" s="216"/>
      <c r="AO153" s="216"/>
      <c r="AP153" s="216"/>
      <c r="AQ153" s="216"/>
      <c r="AR153" s="216"/>
      <c r="AS153" s="216"/>
      <c r="AT153" s="216"/>
      <c r="AU153" s="216"/>
      <c r="AV153" s="216"/>
      <c r="AW153" s="216"/>
      <c r="AX153" s="216"/>
      <c r="AY153" s="216"/>
      <c r="AZ153" s="216"/>
      <c r="BA153" s="216"/>
      <c r="BB153" s="216"/>
      <c r="BC153" s="216"/>
      <c r="BD153" s="216"/>
      <c r="BE153" s="216"/>
      <c r="BF153" s="216"/>
      <c r="BG153" s="216"/>
      <c r="BH153" s="216"/>
      <c r="BI153" s="216"/>
      <c r="BJ153" s="216"/>
      <c r="BK153" s="216"/>
      <c r="BL153" s="216"/>
      <c r="BM153" s="216"/>
      <c r="BN153" s="216"/>
      <c r="BO153" s="216"/>
      <c r="BP153" s="216"/>
      <c r="BQ153" s="216"/>
      <c r="BR153" s="216"/>
      <c r="BS153" s="216"/>
      <c r="BT153" s="216"/>
      <c r="BU153" s="216"/>
      <c r="BV153" s="216"/>
      <c r="BW153" s="216"/>
      <c r="BX153" s="216"/>
      <c r="BY153" s="216"/>
      <c r="BZ153" s="216"/>
      <c r="CA153" s="216"/>
      <c r="CB153" s="216"/>
      <c r="CC153" s="216"/>
      <c r="CD153" s="216"/>
      <c r="CE153" s="216"/>
      <c r="CF153" s="216"/>
      <c r="CG153" s="216"/>
      <c r="CH153" s="216"/>
      <c r="CI153" s="216"/>
      <c r="CJ153" s="216"/>
      <c r="CK153" s="216"/>
      <c r="CL153" s="216"/>
      <c r="CM153" s="216"/>
      <c r="CN153" s="216"/>
      <c r="CO153" s="216"/>
      <c r="CP153" s="216"/>
      <c r="CQ153" s="216"/>
      <c r="CR153" s="216"/>
      <c r="CS153" s="216"/>
      <c r="CT153" s="216"/>
      <c r="CU153" s="216"/>
      <c r="CV153" s="216"/>
    </row>
    <row r="154" spans="1:100" s="186" customFormat="1" ht="19.5" hidden="1" customHeight="1">
      <c r="A154" s="208" t="e">
        <f>#REF!</f>
        <v>#REF!</v>
      </c>
      <c r="B154" s="208"/>
      <c r="C154" s="208"/>
      <c r="D154" s="208"/>
      <c r="E154" s="208"/>
      <c r="F154" s="208"/>
      <c r="G154" s="208"/>
      <c r="H154" s="208"/>
      <c r="I154" s="199" t="e">
        <f>#REF!</f>
        <v>#REF!</v>
      </c>
      <c r="J154" s="1134" t="e">
        <f>#REF!</f>
        <v>#REF!</v>
      </c>
      <c r="K154" s="1134"/>
      <c r="L154" s="1134"/>
      <c r="M154" s="1134"/>
      <c r="N154" s="216"/>
      <c r="O154" s="216"/>
      <c r="P154" s="216"/>
      <c r="Q154" s="216"/>
      <c r="R154" s="216"/>
      <c r="S154" s="216"/>
      <c r="T154" s="216"/>
      <c r="U154" s="216"/>
      <c r="V154" s="216"/>
      <c r="W154" s="216"/>
      <c r="X154" s="216"/>
      <c r="Y154" s="216"/>
      <c r="Z154" s="216"/>
      <c r="AA154" s="216"/>
      <c r="AB154" s="216"/>
      <c r="AC154" s="216"/>
      <c r="AD154" s="216"/>
      <c r="AE154" s="216"/>
      <c r="AF154" s="216"/>
      <c r="AG154" s="216"/>
      <c r="AH154" s="216"/>
      <c r="AI154" s="216"/>
      <c r="AJ154" s="216"/>
      <c r="AK154" s="216"/>
      <c r="AL154" s="216"/>
      <c r="AM154" s="216"/>
      <c r="AN154" s="216"/>
      <c r="AO154" s="216"/>
      <c r="AP154" s="216"/>
      <c r="AQ154" s="216"/>
      <c r="AR154" s="216"/>
      <c r="AS154" s="216"/>
      <c r="AT154" s="216"/>
      <c r="AU154" s="216"/>
      <c r="AV154" s="216"/>
      <c r="AW154" s="216"/>
      <c r="AX154" s="216"/>
      <c r="AY154" s="216"/>
      <c r="AZ154" s="216"/>
      <c r="BA154" s="216"/>
      <c r="BB154" s="216"/>
      <c r="BC154" s="216"/>
      <c r="BD154" s="216"/>
      <c r="BE154" s="216"/>
      <c r="BF154" s="216"/>
      <c r="BG154" s="216"/>
      <c r="BH154" s="216"/>
      <c r="BI154" s="216"/>
      <c r="BJ154" s="216"/>
      <c r="BK154" s="216"/>
      <c r="BL154" s="216"/>
      <c r="BM154" s="216"/>
      <c r="BN154" s="216"/>
      <c r="BO154" s="216"/>
      <c r="BP154" s="216"/>
      <c r="BQ154" s="216"/>
      <c r="BR154" s="216"/>
      <c r="BS154" s="216"/>
      <c r="BT154" s="216"/>
      <c r="BU154" s="216"/>
      <c r="BV154" s="216"/>
      <c r="BW154" s="216"/>
      <c r="BX154" s="216"/>
      <c r="BY154" s="216"/>
      <c r="BZ154" s="216"/>
      <c r="CA154" s="216"/>
      <c r="CB154" s="216"/>
      <c r="CC154" s="216"/>
      <c r="CD154" s="216"/>
      <c r="CE154" s="216"/>
      <c r="CF154" s="216"/>
      <c r="CG154" s="216"/>
      <c r="CH154" s="216"/>
      <c r="CI154" s="216"/>
      <c r="CJ154" s="216"/>
      <c r="CK154" s="216"/>
      <c r="CL154" s="216"/>
      <c r="CM154" s="216"/>
      <c r="CN154" s="216"/>
      <c r="CO154" s="216"/>
      <c r="CP154" s="216"/>
      <c r="CQ154" s="216"/>
      <c r="CR154" s="216"/>
      <c r="CS154" s="216"/>
      <c r="CT154" s="216"/>
      <c r="CU154" s="216"/>
      <c r="CV154" s="216"/>
    </row>
    <row r="155" spans="1:100" s="186" customFormat="1" ht="19.5" hidden="1" customHeight="1">
      <c r="A155" s="208"/>
      <c r="B155" s="208"/>
      <c r="C155" s="208"/>
      <c r="D155" s="208"/>
      <c r="E155" s="208"/>
      <c r="F155" s="208"/>
      <c r="G155" s="208"/>
      <c r="H155" s="208"/>
      <c r="I155" s="197" t="e">
        <f>#REF!</f>
        <v>#REF!</v>
      </c>
      <c r="J155" s="1134" t="e">
        <f>#REF!</f>
        <v>#REF!</v>
      </c>
      <c r="K155" s="1134"/>
      <c r="L155" s="1134"/>
      <c r="M155" s="1134"/>
      <c r="N155" s="216"/>
      <c r="O155" s="216"/>
      <c r="P155" s="216"/>
      <c r="Q155" s="216"/>
      <c r="R155" s="216"/>
      <c r="S155" s="216"/>
      <c r="T155" s="216"/>
      <c r="U155" s="216"/>
      <c r="V155" s="216"/>
      <c r="W155" s="216"/>
      <c r="X155" s="216"/>
      <c r="Y155" s="216"/>
      <c r="Z155" s="216"/>
      <c r="AA155" s="216"/>
      <c r="AB155" s="216"/>
      <c r="AC155" s="216"/>
      <c r="AD155" s="216"/>
      <c r="AE155" s="216"/>
      <c r="AF155" s="216"/>
      <c r="AG155" s="216"/>
      <c r="AH155" s="216"/>
      <c r="AI155" s="216"/>
      <c r="AJ155" s="216"/>
      <c r="AK155" s="216"/>
      <c r="AL155" s="216"/>
      <c r="AM155" s="216"/>
      <c r="AN155" s="216"/>
      <c r="AO155" s="216"/>
      <c r="AP155" s="216"/>
      <c r="AQ155" s="216"/>
      <c r="AR155" s="216"/>
      <c r="AS155" s="216"/>
      <c r="AT155" s="216"/>
      <c r="AU155" s="216"/>
      <c r="AV155" s="216"/>
      <c r="AW155" s="216"/>
      <c r="AX155" s="216"/>
      <c r="AY155" s="216"/>
      <c r="AZ155" s="216"/>
      <c r="BA155" s="216"/>
      <c r="BB155" s="216"/>
      <c r="BC155" s="216"/>
      <c r="BD155" s="216"/>
      <c r="BE155" s="216"/>
      <c r="BF155" s="216"/>
      <c r="BG155" s="216"/>
      <c r="BH155" s="216"/>
      <c r="BI155" s="216"/>
      <c r="BJ155" s="216"/>
      <c r="BK155" s="216"/>
      <c r="BL155" s="216"/>
      <c r="BM155" s="216"/>
      <c r="BN155" s="216"/>
      <c r="BO155" s="216"/>
      <c r="BP155" s="216"/>
      <c r="BQ155" s="216"/>
      <c r="BR155" s="216"/>
      <c r="BS155" s="216"/>
      <c r="BT155" s="216"/>
      <c r="BU155" s="216"/>
      <c r="BV155" s="216"/>
      <c r="BW155" s="216"/>
      <c r="BX155" s="216"/>
      <c r="BY155" s="216"/>
      <c r="BZ155" s="216"/>
      <c r="CA155" s="216"/>
      <c r="CB155" s="216"/>
      <c r="CC155" s="216"/>
      <c r="CD155" s="216"/>
      <c r="CE155" s="216"/>
      <c r="CF155" s="216"/>
      <c r="CG155" s="216"/>
      <c r="CH155" s="216"/>
      <c r="CI155" s="216"/>
      <c r="CJ155" s="216"/>
      <c r="CK155" s="216"/>
      <c r="CL155" s="216"/>
      <c r="CM155" s="216"/>
      <c r="CN155" s="216"/>
      <c r="CO155" s="216"/>
      <c r="CP155" s="216"/>
      <c r="CQ155" s="216"/>
      <c r="CR155" s="216"/>
      <c r="CS155" s="216"/>
      <c r="CT155" s="216"/>
      <c r="CU155" s="216"/>
      <c r="CV155" s="216"/>
    </row>
    <row r="156" spans="1:100" s="186" customFormat="1" ht="19.5" hidden="1" customHeight="1">
      <c r="A156" s="201" t="e">
        <f>#REF!</f>
        <v>#REF!</v>
      </c>
      <c r="B156" s="201"/>
      <c r="C156" s="201"/>
      <c r="D156" s="201"/>
      <c r="E156" s="201"/>
      <c r="F156" s="201"/>
      <c r="G156" s="201"/>
      <c r="H156" s="201"/>
      <c r="I156" s="197" t="e">
        <f>#REF!</f>
        <v>#REF!</v>
      </c>
      <c r="J156" s="1134"/>
      <c r="K156" s="1134"/>
      <c r="L156" s="1134"/>
      <c r="M156" s="1134"/>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6"/>
      <c r="BW156" s="216"/>
      <c r="BX156" s="216"/>
      <c r="BY156" s="216"/>
      <c r="BZ156" s="216"/>
      <c r="CA156" s="216"/>
      <c r="CB156" s="216"/>
      <c r="CC156" s="216"/>
      <c r="CD156" s="216"/>
      <c r="CE156" s="216"/>
      <c r="CF156" s="216"/>
      <c r="CG156" s="216"/>
      <c r="CH156" s="216"/>
      <c r="CI156" s="216"/>
      <c r="CJ156" s="216"/>
      <c r="CK156" s="216"/>
      <c r="CL156" s="216"/>
      <c r="CM156" s="216"/>
      <c r="CN156" s="216"/>
      <c r="CO156" s="216"/>
      <c r="CP156" s="216"/>
      <c r="CQ156" s="216"/>
      <c r="CR156" s="216"/>
      <c r="CS156" s="216"/>
      <c r="CT156" s="216"/>
      <c r="CU156" s="216"/>
      <c r="CV156" s="216"/>
    </row>
    <row r="157" spans="1:100" s="186" customFormat="1" ht="19.5" hidden="1" customHeight="1">
      <c r="A157" s="198" t="e">
        <f>#REF!</f>
        <v>#REF!</v>
      </c>
      <c r="B157" s="198"/>
      <c r="C157" s="198"/>
      <c r="D157" s="198"/>
      <c r="E157" s="198"/>
      <c r="F157" s="198"/>
      <c r="G157" s="198"/>
      <c r="H157" s="198"/>
      <c r="I157" s="199" t="e">
        <f>#REF!</f>
        <v>#REF!</v>
      </c>
      <c r="J157" s="1134" t="e">
        <f>#REF!</f>
        <v>#REF!</v>
      </c>
      <c r="K157" s="1134"/>
      <c r="L157" s="1134"/>
      <c r="M157" s="1134"/>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6"/>
      <c r="BW157" s="216"/>
      <c r="BX157" s="216"/>
      <c r="BY157" s="216"/>
      <c r="BZ157" s="216"/>
      <c r="CA157" s="216"/>
      <c r="CB157" s="216"/>
      <c r="CC157" s="216"/>
      <c r="CD157" s="216"/>
      <c r="CE157" s="216"/>
      <c r="CF157" s="216"/>
      <c r="CG157" s="216"/>
      <c r="CH157" s="216"/>
      <c r="CI157" s="216"/>
      <c r="CJ157" s="216"/>
      <c r="CK157" s="216"/>
      <c r="CL157" s="216"/>
      <c r="CM157" s="216"/>
      <c r="CN157" s="216"/>
      <c r="CO157" s="216"/>
      <c r="CP157" s="216"/>
      <c r="CQ157" s="216"/>
      <c r="CR157" s="216"/>
      <c r="CS157" s="216"/>
      <c r="CT157" s="216"/>
      <c r="CU157" s="216"/>
      <c r="CV157" s="216"/>
    </row>
    <row r="158" spans="1:100" s="186" customFormat="1" ht="19.5" hidden="1" customHeight="1">
      <c r="A158" s="198" t="e">
        <f>#REF!</f>
        <v>#REF!</v>
      </c>
      <c r="B158" s="198"/>
      <c r="C158" s="198"/>
      <c r="D158" s="198"/>
      <c r="E158" s="198"/>
      <c r="F158" s="198"/>
      <c r="G158" s="198"/>
      <c r="H158" s="198"/>
      <c r="I158" s="199" t="e">
        <f>#REF!</f>
        <v>#REF!</v>
      </c>
      <c r="J158" s="1134" t="e">
        <f>#REF!</f>
        <v>#REF!</v>
      </c>
      <c r="K158" s="1134"/>
      <c r="L158" s="1134"/>
      <c r="M158" s="1134"/>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6"/>
      <c r="BW158" s="216"/>
      <c r="BX158" s="216"/>
      <c r="BY158" s="216"/>
      <c r="BZ158" s="216"/>
      <c r="CA158" s="216"/>
      <c r="CB158" s="216"/>
      <c r="CC158" s="216"/>
      <c r="CD158" s="216"/>
      <c r="CE158" s="216"/>
      <c r="CF158" s="216"/>
      <c r="CG158" s="216"/>
      <c r="CH158" s="216"/>
      <c r="CI158" s="216"/>
      <c r="CJ158" s="216"/>
      <c r="CK158" s="216"/>
      <c r="CL158" s="216"/>
      <c r="CM158" s="216"/>
      <c r="CN158" s="216"/>
      <c r="CO158" s="216"/>
      <c r="CP158" s="216"/>
      <c r="CQ158" s="216"/>
      <c r="CR158" s="216"/>
      <c r="CS158" s="216"/>
      <c r="CT158" s="216"/>
      <c r="CU158" s="216"/>
      <c r="CV158" s="216"/>
    </row>
    <row r="159" spans="1:100" s="186" customFormat="1" ht="19.5" hidden="1" customHeight="1">
      <c r="A159" s="208"/>
      <c r="B159" s="208"/>
      <c r="C159" s="208"/>
      <c r="D159" s="208"/>
      <c r="E159" s="208"/>
      <c r="F159" s="208"/>
      <c r="G159" s="208"/>
      <c r="H159" s="208"/>
      <c r="I159" s="197" t="e">
        <f>#REF!</f>
        <v>#REF!</v>
      </c>
      <c r="J159" s="1134" t="e">
        <f>#REF!</f>
        <v>#REF!</v>
      </c>
      <c r="K159" s="1134"/>
      <c r="L159" s="1134"/>
      <c r="M159" s="1134"/>
      <c r="N159" s="216"/>
      <c r="O159" s="216"/>
      <c r="P159" s="216"/>
      <c r="Q159" s="216"/>
      <c r="R159" s="216"/>
      <c r="S159" s="216"/>
      <c r="T159" s="216"/>
      <c r="U159" s="216"/>
      <c r="V159" s="216"/>
      <c r="W159" s="216"/>
      <c r="X159" s="216"/>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c r="AT159" s="216"/>
      <c r="AU159" s="216"/>
      <c r="AV159" s="216"/>
      <c r="AW159" s="216"/>
      <c r="AX159" s="216"/>
      <c r="AY159" s="216"/>
      <c r="AZ159" s="216"/>
      <c r="BA159" s="216"/>
      <c r="BB159" s="216"/>
      <c r="BC159" s="216"/>
      <c r="BD159" s="216"/>
      <c r="BE159" s="216"/>
      <c r="BF159" s="216"/>
      <c r="BG159" s="216"/>
      <c r="BH159" s="216"/>
      <c r="BI159" s="216"/>
      <c r="BJ159" s="216"/>
      <c r="BK159" s="216"/>
      <c r="BL159" s="216"/>
      <c r="BM159" s="216"/>
      <c r="BN159" s="216"/>
      <c r="BO159" s="216"/>
      <c r="BP159" s="216"/>
      <c r="BQ159" s="216"/>
      <c r="BR159" s="216"/>
      <c r="BS159" s="216"/>
      <c r="BT159" s="216"/>
      <c r="BU159" s="216"/>
      <c r="BV159" s="216"/>
      <c r="BW159" s="216"/>
      <c r="BX159" s="216"/>
      <c r="BY159" s="216"/>
      <c r="BZ159" s="216"/>
      <c r="CA159" s="216"/>
      <c r="CB159" s="216"/>
      <c r="CC159" s="216"/>
      <c r="CD159" s="216"/>
      <c r="CE159" s="216"/>
      <c r="CF159" s="216"/>
      <c r="CG159" s="216"/>
      <c r="CH159" s="216"/>
      <c r="CI159" s="216"/>
      <c r="CJ159" s="216"/>
      <c r="CK159" s="216"/>
      <c r="CL159" s="216"/>
      <c r="CM159" s="216"/>
      <c r="CN159" s="216"/>
      <c r="CO159" s="216"/>
      <c r="CP159" s="216"/>
      <c r="CQ159" s="216"/>
      <c r="CR159" s="216"/>
      <c r="CS159" s="216"/>
      <c r="CT159" s="216"/>
      <c r="CU159" s="216"/>
      <c r="CV159" s="216"/>
    </row>
    <row r="160" spans="1:100" s="186" customFormat="1" ht="33" hidden="1" customHeight="1">
      <c r="A160" s="201" t="e">
        <f>#REF!</f>
        <v>#REF!</v>
      </c>
      <c r="B160" s="201"/>
      <c r="C160" s="201"/>
      <c r="D160" s="201"/>
      <c r="E160" s="201"/>
      <c r="F160" s="201"/>
      <c r="G160" s="201"/>
      <c r="H160" s="201"/>
      <c r="I160" s="197" t="e">
        <f>#REF!</f>
        <v>#REF!</v>
      </c>
      <c r="J160" s="1134"/>
      <c r="K160" s="1134"/>
      <c r="L160" s="1134"/>
      <c r="M160" s="1134"/>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216"/>
      <c r="AJ160" s="216"/>
      <c r="AK160" s="216"/>
      <c r="AL160" s="216"/>
      <c r="AM160" s="216"/>
      <c r="AN160" s="216"/>
      <c r="AO160" s="216"/>
      <c r="AP160" s="216"/>
      <c r="AQ160" s="216"/>
      <c r="AR160" s="216"/>
      <c r="AS160" s="216"/>
      <c r="AT160" s="216"/>
      <c r="AU160" s="216"/>
      <c r="AV160" s="216"/>
      <c r="AW160" s="216"/>
      <c r="AX160" s="216"/>
      <c r="AY160" s="216"/>
      <c r="AZ160" s="216"/>
      <c r="BA160" s="216"/>
      <c r="BB160" s="216"/>
      <c r="BC160" s="216"/>
      <c r="BD160" s="216"/>
      <c r="BE160" s="216"/>
      <c r="BF160" s="216"/>
      <c r="BG160" s="216"/>
      <c r="BH160" s="216"/>
      <c r="BI160" s="216"/>
      <c r="BJ160" s="216"/>
      <c r="BK160" s="216"/>
      <c r="BL160" s="216"/>
      <c r="BM160" s="216"/>
      <c r="BN160" s="216"/>
      <c r="BO160" s="216"/>
      <c r="BP160" s="216"/>
      <c r="BQ160" s="216"/>
      <c r="BR160" s="216"/>
      <c r="BS160" s="216"/>
      <c r="BT160" s="216"/>
      <c r="BU160" s="216"/>
      <c r="BV160" s="216"/>
      <c r="BW160" s="216"/>
      <c r="BX160" s="216"/>
      <c r="BY160" s="216"/>
      <c r="BZ160" s="216"/>
      <c r="CA160" s="216"/>
      <c r="CB160" s="216"/>
      <c r="CC160" s="216"/>
      <c r="CD160" s="216"/>
      <c r="CE160" s="216"/>
      <c r="CF160" s="216"/>
      <c r="CG160" s="216"/>
      <c r="CH160" s="216"/>
      <c r="CI160" s="216"/>
      <c r="CJ160" s="216"/>
      <c r="CK160" s="216"/>
      <c r="CL160" s="216"/>
      <c r="CM160" s="216"/>
      <c r="CN160" s="216"/>
      <c r="CO160" s="216"/>
      <c r="CP160" s="216"/>
      <c r="CQ160" s="216"/>
      <c r="CR160" s="216"/>
      <c r="CS160" s="216"/>
      <c r="CT160" s="216"/>
      <c r="CU160" s="216"/>
      <c r="CV160" s="216"/>
    </row>
    <row r="161" spans="1:100" s="186" customFormat="1" ht="19.5" hidden="1" customHeight="1">
      <c r="A161" s="198" t="e">
        <f>#REF!</f>
        <v>#REF!</v>
      </c>
      <c r="B161" s="198"/>
      <c r="C161" s="198"/>
      <c r="D161" s="198"/>
      <c r="E161" s="198"/>
      <c r="F161" s="198"/>
      <c r="G161" s="198"/>
      <c r="H161" s="198"/>
      <c r="I161" s="199" t="e">
        <f>#REF!</f>
        <v>#REF!</v>
      </c>
      <c r="J161" s="1134" t="e">
        <f>#REF!</f>
        <v>#REF!</v>
      </c>
      <c r="K161" s="1134"/>
      <c r="L161" s="1134"/>
      <c r="M161" s="1134"/>
      <c r="N161" s="216"/>
      <c r="O161" s="216"/>
      <c r="P161" s="216"/>
      <c r="Q161" s="216"/>
      <c r="R161" s="216"/>
      <c r="S161" s="216"/>
      <c r="T161" s="216"/>
      <c r="U161" s="216"/>
      <c r="V161" s="216"/>
      <c r="W161" s="216"/>
      <c r="X161" s="216"/>
      <c r="Y161" s="216"/>
      <c r="Z161" s="216"/>
      <c r="AA161" s="216"/>
      <c r="AB161" s="216"/>
      <c r="AC161" s="216"/>
      <c r="AD161" s="216"/>
      <c r="AE161" s="216"/>
      <c r="AF161" s="216"/>
      <c r="AG161" s="216"/>
      <c r="AH161" s="216"/>
      <c r="AI161" s="216"/>
      <c r="AJ161" s="216"/>
      <c r="AK161" s="216"/>
      <c r="AL161" s="216"/>
      <c r="AM161" s="216"/>
      <c r="AN161" s="216"/>
      <c r="AO161" s="216"/>
      <c r="AP161" s="216"/>
      <c r="AQ161" s="216"/>
      <c r="AR161" s="216"/>
      <c r="AS161" s="216"/>
      <c r="AT161" s="216"/>
      <c r="AU161" s="216"/>
      <c r="AV161" s="216"/>
      <c r="AW161" s="216"/>
      <c r="AX161" s="216"/>
      <c r="AY161" s="216"/>
      <c r="AZ161" s="216"/>
      <c r="BA161" s="216"/>
      <c r="BB161" s="216"/>
      <c r="BC161" s="216"/>
      <c r="BD161" s="216"/>
      <c r="BE161" s="216"/>
      <c r="BF161" s="216"/>
      <c r="BG161" s="216"/>
      <c r="BH161" s="216"/>
      <c r="BI161" s="216"/>
      <c r="BJ161" s="216"/>
      <c r="BK161" s="216"/>
      <c r="BL161" s="216"/>
      <c r="BM161" s="216"/>
      <c r="BN161" s="216"/>
      <c r="BO161" s="216"/>
      <c r="BP161" s="216"/>
      <c r="BQ161" s="216"/>
      <c r="BR161" s="216"/>
      <c r="BS161" s="216"/>
      <c r="BT161" s="216"/>
      <c r="BU161" s="216"/>
      <c r="BV161" s="216"/>
      <c r="BW161" s="216"/>
      <c r="BX161" s="216"/>
      <c r="BY161" s="216"/>
      <c r="BZ161" s="216"/>
      <c r="CA161" s="216"/>
      <c r="CB161" s="216"/>
      <c r="CC161" s="216"/>
      <c r="CD161" s="216"/>
      <c r="CE161" s="216"/>
      <c r="CF161" s="216"/>
      <c r="CG161" s="216"/>
      <c r="CH161" s="216"/>
      <c r="CI161" s="216"/>
      <c r="CJ161" s="216"/>
      <c r="CK161" s="216"/>
      <c r="CL161" s="216"/>
      <c r="CM161" s="216"/>
      <c r="CN161" s="216"/>
      <c r="CO161" s="216"/>
      <c r="CP161" s="216"/>
      <c r="CQ161" s="216"/>
      <c r="CR161" s="216"/>
      <c r="CS161" s="216"/>
      <c r="CT161" s="216"/>
      <c r="CU161" s="216"/>
      <c r="CV161" s="216"/>
    </row>
    <row r="162" spans="1:100" s="186" customFormat="1" ht="19.5" hidden="1" customHeight="1">
      <c r="A162" s="198" t="e">
        <f>#REF!</f>
        <v>#REF!</v>
      </c>
      <c r="B162" s="198"/>
      <c r="C162" s="198"/>
      <c r="D162" s="198"/>
      <c r="E162" s="198"/>
      <c r="F162" s="198"/>
      <c r="G162" s="198"/>
      <c r="H162" s="198"/>
      <c r="I162" s="199" t="e">
        <f>#REF!</f>
        <v>#REF!</v>
      </c>
      <c r="J162" s="1134" t="e">
        <f>#REF!</f>
        <v>#REF!</v>
      </c>
      <c r="K162" s="1134"/>
      <c r="L162" s="1134"/>
      <c r="M162" s="1134"/>
      <c r="N162" s="216"/>
      <c r="O162" s="216"/>
      <c r="P162" s="216"/>
      <c r="Q162" s="216"/>
      <c r="R162" s="216"/>
      <c r="S162" s="216"/>
      <c r="T162" s="216"/>
      <c r="U162" s="216"/>
      <c r="V162" s="216"/>
      <c r="W162" s="216"/>
      <c r="X162" s="216"/>
      <c r="Y162" s="216"/>
      <c r="Z162" s="216"/>
      <c r="AA162" s="216"/>
      <c r="AB162" s="216"/>
      <c r="AC162" s="216"/>
      <c r="AD162" s="216"/>
      <c r="AE162" s="216"/>
      <c r="AF162" s="216"/>
      <c r="AG162" s="216"/>
      <c r="AH162" s="216"/>
      <c r="AI162" s="216"/>
      <c r="AJ162" s="216"/>
      <c r="AK162" s="216"/>
      <c r="AL162" s="216"/>
      <c r="AM162" s="216"/>
      <c r="AN162" s="216"/>
      <c r="AO162" s="216"/>
      <c r="AP162" s="216"/>
      <c r="AQ162" s="216"/>
      <c r="AR162" s="216"/>
      <c r="AS162" s="216"/>
      <c r="AT162" s="216"/>
      <c r="AU162" s="216"/>
      <c r="AV162" s="216"/>
      <c r="AW162" s="216"/>
      <c r="AX162" s="216"/>
      <c r="AY162" s="216"/>
      <c r="AZ162" s="216"/>
      <c r="BA162" s="216"/>
      <c r="BB162" s="216"/>
      <c r="BC162" s="216"/>
      <c r="BD162" s="216"/>
      <c r="BE162" s="216"/>
      <c r="BF162" s="216"/>
      <c r="BG162" s="216"/>
      <c r="BH162" s="216"/>
      <c r="BI162" s="216"/>
      <c r="BJ162" s="216"/>
      <c r="BK162" s="216"/>
      <c r="BL162" s="216"/>
      <c r="BM162" s="216"/>
      <c r="BN162" s="216"/>
      <c r="BO162" s="216"/>
      <c r="BP162" s="216"/>
      <c r="BQ162" s="216"/>
      <c r="BR162" s="216"/>
      <c r="BS162" s="216"/>
      <c r="BT162" s="216"/>
      <c r="BU162" s="216"/>
      <c r="BV162" s="216"/>
      <c r="BW162" s="216"/>
      <c r="BX162" s="216"/>
      <c r="BY162" s="216"/>
      <c r="BZ162" s="216"/>
      <c r="CA162" s="216"/>
      <c r="CB162" s="216"/>
      <c r="CC162" s="216"/>
      <c r="CD162" s="216"/>
      <c r="CE162" s="216"/>
      <c r="CF162" s="216"/>
      <c r="CG162" s="216"/>
      <c r="CH162" s="216"/>
      <c r="CI162" s="216"/>
      <c r="CJ162" s="216"/>
      <c r="CK162" s="216"/>
      <c r="CL162" s="216"/>
      <c r="CM162" s="216"/>
      <c r="CN162" s="216"/>
      <c r="CO162" s="216"/>
      <c r="CP162" s="216"/>
      <c r="CQ162" s="216"/>
      <c r="CR162" s="216"/>
      <c r="CS162" s="216"/>
      <c r="CT162" s="216"/>
      <c r="CU162" s="216"/>
      <c r="CV162" s="216"/>
    </row>
    <row r="163" spans="1:100" s="186" customFormat="1" ht="19.5" hidden="1" customHeight="1">
      <c r="A163" s="198" t="e">
        <f>#REF!</f>
        <v>#REF!</v>
      </c>
      <c r="B163" s="198"/>
      <c r="C163" s="198"/>
      <c r="D163" s="198"/>
      <c r="E163" s="198"/>
      <c r="F163" s="198"/>
      <c r="G163" s="198"/>
      <c r="H163" s="198"/>
      <c r="I163" s="199" t="e">
        <f>#REF!</f>
        <v>#REF!</v>
      </c>
      <c r="J163" s="1134" t="e">
        <f>#REF!</f>
        <v>#REF!</v>
      </c>
      <c r="K163" s="1134"/>
      <c r="L163" s="1134"/>
      <c r="M163" s="1134"/>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16"/>
      <c r="AL163" s="216"/>
      <c r="AM163" s="216"/>
      <c r="AN163" s="216"/>
      <c r="AO163" s="216"/>
      <c r="AP163" s="216"/>
      <c r="AQ163" s="216"/>
      <c r="AR163" s="216"/>
      <c r="AS163" s="216"/>
      <c r="AT163" s="216"/>
      <c r="AU163" s="216"/>
      <c r="AV163" s="216"/>
      <c r="AW163" s="216"/>
      <c r="AX163" s="216"/>
      <c r="AY163" s="216"/>
      <c r="AZ163" s="216"/>
      <c r="BA163" s="216"/>
      <c r="BB163" s="216"/>
      <c r="BC163" s="216"/>
      <c r="BD163" s="216"/>
      <c r="BE163" s="216"/>
      <c r="BF163" s="216"/>
      <c r="BG163" s="216"/>
      <c r="BH163" s="216"/>
      <c r="BI163" s="216"/>
      <c r="BJ163" s="216"/>
      <c r="BK163" s="216"/>
      <c r="BL163" s="216"/>
      <c r="BM163" s="216"/>
      <c r="BN163" s="216"/>
      <c r="BO163" s="216"/>
      <c r="BP163" s="216"/>
      <c r="BQ163" s="216"/>
      <c r="BR163" s="216"/>
      <c r="BS163" s="216"/>
      <c r="BT163" s="216"/>
      <c r="BU163" s="216"/>
      <c r="BV163" s="216"/>
      <c r="BW163" s="216"/>
      <c r="BX163" s="216"/>
      <c r="BY163" s="216"/>
      <c r="BZ163" s="216"/>
      <c r="CA163" s="216"/>
      <c r="CB163" s="216"/>
      <c r="CC163" s="216"/>
      <c r="CD163" s="216"/>
      <c r="CE163" s="216"/>
      <c r="CF163" s="216"/>
      <c r="CG163" s="216"/>
      <c r="CH163" s="216"/>
      <c r="CI163" s="216"/>
      <c r="CJ163" s="216"/>
      <c r="CK163" s="216"/>
      <c r="CL163" s="216"/>
      <c r="CM163" s="216"/>
      <c r="CN163" s="216"/>
      <c r="CO163" s="216"/>
      <c r="CP163" s="216"/>
      <c r="CQ163" s="216"/>
      <c r="CR163" s="216"/>
      <c r="CS163" s="216"/>
      <c r="CT163" s="216"/>
      <c r="CU163" s="216"/>
      <c r="CV163" s="216"/>
    </row>
    <row r="164" spans="1:100" s="186" customFormat="1" ht="19.5" hidden="1" customHeight="1">
      <c r="A164" s="198" t="e">
        <f>#REF!</f>
        <v>#REF!</v>
      </c>
      <c r="B164" s="198"/>
      <c r="C164" s="198"/>
      <c r="D164" s="198"/>
      <c r="E164" s="198"/>
      <c r="F164" s="198"/>
      <c r="G164" s="198"/>
      <c r="H164" s="198"/>
      <c r="I164" s="199" t="e">
        <f>#REF!</f>
        <v>#REF!</v>
      </c>
      <c r="J164" s="1134" t="e">
        <f>#REF!</f>
        <v>#REF!</v>
      </c>
      <c r="K164" s="1134"/>
      <c r="L164" s="1134"/>
      <c r="M164" s="1134"/>
      <c r="N164" s="216"/>
      <c r="O164" s="216"/>
      <c r="P164" s="216"/>
      <c r="Q164" s="216"/>
      <c r="R164" s="216"/>
      <c r="S164" s="216"/>
      <c r="T164" s="216"/>
      <c r="U164" s="216"/>
      <c r="V164" s="216"/>
      <c r="W164" s="216"/>
      <c r="X164" s="216"/>
      <c r="Y164" s="216"/>
      <c r="Z164" s="216"/>
      <c r="AA164" s="216"/>
      <c r="AB164" s="216"/>
      <c r="AC164" s="216"/>
      <c r="AD164" s="216"/>
      <c r="AE164" s="216"/>
      <c r="AF164" s="216"/>
      <c r="AG164" s="216"/>
      <c r="AH164" s="216"/>
      <c r="AI164" s="216"/>
      <c r="AJ164" s="216"/>
      <c r="AK164" s="216"/>
      <c r="AL164" s="216"/>
      <c r="AM164" s="216"/>
      <c r="AN164" s="216"/>
      <c r="AO164" s="216"/>
      <c r="AP164" s="216"/>
      <c r="AQ164" s="216"/>
      <c r="AR164" s="216"/>
      <c r="AS164" s="216"/>
      <c r="AT164" s="216"/>
      <c r="AU164" s="216"/>
      <c r="AV164" s="216"/>
      <c r="AW164" s="216"/>
      <c r="AX164" s="216"/>
      <c r="AY164" s="216"/>
      <c r="AZ164" s="216"/>
      <c r="BA164" s="216"/>
      <c r="BB164" s="216"/>
      <c r="BC164" s="216"/>
      <c r="BD164" s="216"/>
      <c r="BE164" s="216"/>
      <c r="BF164" s="216"/>
      <c r="BG164" s="216"/>
      <c r="BH164" s="216"/>
      <c r="BI164" s="216"/>
      <c r="BJ164" s="216"/>
      <c r="BK164" s="216"/>
      <c r="BL164" s="216"/>
      <c r="BM164" s="216"/>
      <c r="BN164" s="216"/>
      <c r="BO164" s="216"/>
      <c r="BP164" s="216"/>
      <c r="BQ164" s="216"/>
      <c r="BR164" s="216"/>
      <c r="BS164" s="216"/>
      <c r="BT164" s="216"/>
      <c r="BU164" s="216"/>
      <c r="BV164" s="216"/>
      <c r="BW164" s="216"/>
      <c r="BX164" s="216"/>
      <c r="BY164" s="216"/>
      <c r="BZ164" s="216"/>
      <c r="CA164" s="216"/>
      <c r="CB164" s="216"/>
      <c r="CC164" s="216"/>
      <c r="CD164" s="216"/>
      <c r="CE164" s="216"/>
      <c r="CF164" s="216"/>
      <c r="CG164" s="216"/>
      <c r="CH164" s="216"/>
      <c r="CI164" s="216"/>
      <c r="CJ164" s="216"/>
      <c r="CK164" s="216"/>
      <c r="CL164" s="216"/>
      <c r="CM164" s="216"/>
      <c r="CN164" s="216"/>
      <c r="CO164" s="216"/>
      <c r="CP164" s="216"/>
      <c r="CQ164" s="216"/>
      <c r="CR164" s="216"/>
      <c r="CS164" s="216"/>
      <c r="CT164" s="216"/>
      <c r="CU164" s="216"/>
      <c r="CV164" s="216"/>
    </row>
    <row r="165" spans="1:100" s="186" customFormat="1" ht="19.5" hidden="1" customHeight="1">
      <c r="A165" s="198" t="e">
        <f>#REF!</f>
        <v>#REF!</v>
      </c>
      <c r="B165" s="198"/>
      <c r="C165" s="198"/>
      <c r="D165" s="198"/>
      <c r="E165" s="198"/>
      <c r="F165" s="198"/>
      <c r="G165" s="198"/>
      <c r="H165" s="198"/>
      <c r="I165" s="199" t="e">
        <f>#REF!</f>
        <v>#REF!</v>
      </c>
      <c r="J165" s="1134" t="e">
        <f>#REF!</f>
        <v>#REF!</v>
      </c>
      <c r="K165" s="1134"/>
      <c r="L165" s="1134"/>
      <c r="M165" s="1134"/>
      <c r="N165" s="216"/>
      <c r="O165" s="216"/>
      <c r="P165" s="216"/>
      <c r="Q165" s="216"/>
      <c r="R165" s="216"/>
      <c r="S165" s="216"/>
      <c r="T165" s="216"/>
      <c r="U165" s="216"/>
      <c r="V165" s="216"/>
      <c r="W165" s="216"/>
      <c r="X165" s="216"/>
      <c r="Y165" s="216"/>
      <c r="Z165" s="216"/>
      <c r="AA165" s="216"/>
      <c r="AB165" s="216"/>
      <c r="AC165" s="216"/>
      <c r="AD165" s="216"/>
      <c r="AE165" s="216"/>
      <c r="AF165" s="216"/>
      <c r="AG165" s="216"/>
      <c r="AH165" s="216"/>
      <c r="AI165" s="216"/>
      <c r="AJ165" s="216"/>
      <c r="AK165" s="216"/>
      <c r="AL165" s="216"/>
      <c r="AM165" s="216"/>
      <c r="AN165" s="216"/>
      <c r="AO165" s="216"/>
      <c r="AP165" s="216"/>
      <c r="AQ165" s="216"/>
      <c r="AR165" s="216"/>
      <c r="AS165" s="216"/>
      <c r="AT165" s="216"/>
      <c r="AU165" s="216"/>
      <c r="AV165" s="216"/>
      <c r="AW165" s="216"/>
      <c r="AX165" s="216"/>
      <c r="AY165" s="216"/>
      <c r="AZ165" s="216"/>
      <c r="BA165" s="216"/>
      <c r="BB165" s="216"/>
      <c r="BC165" s="216"/>
      <c r="BD165" s="216"/>
      <c r="BE165" s="216"/>
      <c r="BF165" s="216"/>
      <c r="BG165" s="216"/>
      <c r="BH165" s="216"/>
      <c r="BI165" s="216"/>
      <c r="BJ165" s="216"/>
      <c r="BK165" s="216"/>
      <c r="BL165" s="216"/>
      <c r="BM165" s="216"/>
      <c r="BN165" s="216"/>
      <c r="BO165" s="216"/>
      <c r="BP165" s="216"/>
      <c r="BQ165" s="216"/>
      <c r="BR165" s="216"/>
      <c r="BS165" s="216"/>
      <c r="BT165" s="216"/>
      <c r="BU165" s="216"/>
      <c r="BV165" s="216"/>
      <c r="BW165" s="216"/>
      <c r="BX165" s="216"/>
      <c r="BY165" s="216"/>
      <c r="BZ165" s="216"/>
      <c r="CA165" s="216"/>
      <c r="CB165" s="216"/>
      <c r="CC165" s="216"/>
      <c r="CD165" s="216"/>
      <c r="CE165" s="216"/>
      <c r="CF165" s="216"/>
      <c r="CG165" s="216"/>
      <c r="CH165" s="216"/>
      <c r="CI165" s="216"/>
      <c r="CJ165" s="216"/>
      <c r="CK165" s="216"/>
      <c r="CL165" s="216"/>
      <c r="CM165" s="216"/>
      <c r="CN165" s="216"/>
      <c r="CO165" s="216"/>
      <c r="CP165" s="216"/>
      <c r="CQ165" s="216"/>
      <c r="CR165" s="216"/>
      <c r="CS165" s="216"/>
      <c r="CT165" s="216"/>
      <c r="CU165" s="216"/>
      <c r="CV165" s="216"/>
    </row>
    <row r="166" spans="1:100" s="186" customFormat="1" ht="19.5" hidden="1" customHeight="1">
      <c r="A166" s="198" t="e">
        <f>#REF!</f>
        <v>#REF!</v>
      </c>
      <c r="B166" s="198"/>
      <c r="C166" s="198"/>
      <c r="D166" s="198"/>
      <c r="E166" s="198"/>
      <c r="F166" s="198"/>
      <c r="G166" s="198"/>
      <c r="H166" s="198"/>
      <c r="I166" s="199" t="e">
        <f>#REF!</f>
        <v>#REF!</v>
      </c>
      <c r="J166" s="1134" t="e">
        <f>#REF!</f>
        <v>#REF!</v>
      </c>
      <c r="K166" s="1134"/>
      <c r="L166" s="1134"/>
      <c r="M166" s="1134"/>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6"/>
      <c r="BW166" s="216"/>
      <c r="BX166" s="216"/>
      <c r="BY166" s="216"/>
      <c r="BZ166" s="216"/>
      <c r="CA166" s="216"/>
      <c r="CB166" s="216"/>
      <c r="CC166" s="216"/>
      <c r="CD166" s="216"/>
      <c r="CE166" s="216"/>
      <c r="CF166" s="216"/>
      <c r="CG166" s="216"/>
      <c r="CH166" s="216"/>
      <c r="CI166" s="216"/>
      <c r="CJ166" s="216"/>
      <c r="CK166" s="216"/>
      <c r="CL166" s="216"/>
      <c r="CM166" s="216"/>
      <c r="CN166" s="216"/>
      <c r="CO166" s="216"/>
      <c r="CP166" s="216"/>
      <c r="CQ166" s="216"/>
      <c r="CR166" s="216"/>
      <c r="CS166" s="216"/>
      <c r="CT166" s="216"/>
      <c r="CU166" s="216"/>
      <c r="CV166" s="216"/>
    </row>
    <row r="167" spans="1:100" s="186" customFormat="1" ht="19.5" hidden="1" customHeight="1">
      <c r="A167" s="208"/>
      <c r="B167" s="208"/>
      <c r="C167" s="208"/>
      <c r="D167" s="208"/>
      <c r="E167" s="208"/>
      <c r="F167" s="208"/>
      <c r="G167" s="208"/>
      <c r="H167" s="208"/>
      <c r="I167" s="197" t="e">
        <f>#REF!</f>
        <v>#REF!</v>
      </c>
      <c r="J167" s="1134" t="e">
        <f>#REF!</f>
        <v>#REF!</v>
      </c>
      <c r="K167" s="1134"/>
      <c r="L167" s="1134"/>
      <c r="M167" s="1134"/>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6"/>
      <c r="BW167" s="216"/>
      <c r="BX167" s="216"/>
      <c r="BY167" s="216"/>
      <c r="BZ167" s="216"/>
      <c r="CA167" s="216"/>
      <c r="CB167" s="216"/>
      <c r="CC167" s="216"/>
      <c r="CD167" s="216"/>
      <c r="CE167" s="216"/>
      <c r="CF167" s="216"/>
      <c r="CG167" s="216"/>
      <c r="CH167" s="216"/>
      <c r="CI167" s="216"/>
      <c r="CJ167" s="216"/>
      <c r="CK167" s="216"/>
      <c r="CL167" s="216"/>
      <c r="CM167" s="216"/>
      <c r="CN167" s="216"/>
      <c r="CO167" s="216"/>
      <c r="CP167" s="216"/>
      <c r="CQ167" s="216"/>
      <c r="CR167" s="216"/>
      <c r="CS167" s="216"/>
      <c r="CT167" s="216"/>
      <c r="CU167" s="216"/>
      <c r="CV167" s="216"/>
    </row>
    <row r="168" spans="1:100" s="186" customFormat="1" ht="33" hidden="1" customHeight="1">
      <c r="A168" s="201" t="e">
        <f>#REF!</f>
        <v>#REF!</v>
      </c>
      <c r="B168" s="201"/>
      <c r="C168" s="201"/>
      <c r="D168" s="201"/>
      <c r="E168" s="201"/>
      <c r="F168" s="201"/>
      <c r="G168" s="201"/>
      <c r="H168" s="201"/>
      <c r="I168" s="197" t="e">
        <f>#REF!</f>
        <v>#REF!</v>
      </c>
      <c r="J168" s="1134"/>
      <c r="K168" s="1134"/>
      <c r="L168" s="1134"/>
      <c r="M168" s="1134"/>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6"/>
      <c r="BW168" s="216"/>
      <c r="BX168" s="216"/>
      <c r="BY168" s="216"/>
      <c r="BZ168" s="216"/>
      <c r="CA168" s="216"/>
      <c r="CB168" s="216"/>
      <c r="CC168" s="216"/>
      <c r="CD168" s="216"/>
      <c r="CE168" s="216"/>
      <c r="CF168" s="216"/>
      <c r="CG168" s="216"/>
      <c r="CH168" s="216"/>
      <c r="CI168" s="216"/>
      <c r="CJ168" s="216"/>
      <c r="CK168" s="216"/>
      <c r="CL168" s="216"/>
      <c r="CM168" s="216"/>
      <c r="CN168" s="216"/>
      <c r="CO168" s="216"/>
      <c r="CP168" s="216"/>
      <c r="CQ168" s="216"/>
      <c r="CR168" s="216"/>
      <c r="CS168" s="216"/>
      <c r="CT168" s="216"/>
      <c r="CU168" s="216"/>
      <c r="CV168" s="216"/>
    </row>
    <row r="169" spans="1:100" s="186" customFormat="1" ht="33" hidden="1" customHeight="1">
      <c r="A169" s="198" t="e">
        <f>#REF!</f>
        <v>#REF!</v>
      </c>
      <c r="B169" s="198"/>
      <c r="C169" s="198"/>
      <c r="D169" s="198"/>
      <c r="E169" s="198"/>
      <c r="F169" s="198"/>
      <c r="G169" s="198"/>
      <c r="H169" s="198"/>
      <c r="I169" s="199" t="e">
        <f>#REF!</f>
        <v>#REF!</v>
      </c>
      <c r="J169" s="1134" t="e">
        <f>#REF!</f>
        <v>#REF!</v>
      </c>
      <c r="K169" s="1134"/>
      <c r="L169" s="1134"/>
      <c r="M169" s="1134"/>
      <c r="N169" s="216"/>
      <c r="O169" s="216"/>
      <c r="P169" s="216"/>
      <c r="Q169" s="216"/>
      <c r="R169" s="216"/>
      <c r="S169" s="216"/>
      <c r="T169" s="216"/>
      <c r="U169" s="216"/>
      <c r="V169" s="216"/>
      <c r="W169" s="216"/>
      <c r="X169" s="216"/>
      <c r="Y169" s="216"/>
      <c r="Z169" s="216"/>
      <c r="AA169" s="216"/>
      <c r="AB169" s="216"/>
      <c r="AC169" s="216"/>
      <c r="AD169" s="216"/>
      <c r="AE169" s="216"/>
      <c r="AF169" s="216"/>
      <c r="AG169" s="216"/>
      <c r="AH169" s="216"/>
      <c r="AI169" s="216"/>
      <c r="AJ169" s="216"/>
      <c r="AK169" s="216"/>
      <c r="AL169" s="216"/>
      <c r="AM169" s="216"/>
      <c r="AN169" s="216"/>
      <c r="AO169" s="216"/>
      <c r="AP169" s="216"/>
      <c r="AQ169" s="216"/>
      <c r="AR169" s="216"/>
      <c r="AS169" s="216"/>
      <c r="AT169" s="216"/>
      <c r="AU169" s="216"/>
      <c r="AV169" s="216"/>
      <c r="AW169" s="216"/>
      <c r="AX169" s="216"/>
      <c r="AY169" s="216"/>
      <c r="AZ169" s="216"/>
      <c r="BA169" s="216"/>
      <c r="BB169" s="216"/>
      <c r="BC169" s="216"/>
      <c r="BD169" s="216"/>
      <c r="BE169" s="216"/>
      <c r="BF169" s="216"/>
      <c r="BG169" s="216"/>
      <c r="BH169" s="216"/>
      <c r="BI169" s="216"/>
      <c r="BJ169" s="216"/>
      <c r="BK169" s="216"/>
      <c r="BL169" s="216"/>
      <c r="BM169" s="216"/>
      <c r="BN169" s="216"/>
      <c r="BO169" s="216"/>
      <c r="BP169" s="216"/>
      <c r="BQ169" s="216"/>
      <c r="BR169" s="216"/>
      <c r="BS169" s="216"/>
      <c r="BT169" s="216"/>
      <c r="BU169" s="216"/>
      <c r="BV169" s="216"/>
      <c r="BW169" s="216"/>
      <c r="BX169" s="216"/>
      <c r="BY169" s="216"/>
      <c r="BZ169" s="216"/>
      <c r="CA169" s="216"/>
      <c r="CB169" s="216"/>
      <c r="CC169" s="216"/>
      <c r="CD169" s="216"/>
      <c r="CE169" s="216"/>
      <c r="CF169" s="216"/>
      <c r="CG169" s="216"/>
      <c r="CH169" s="216"/>
      <c r="CI169" s="216"/>
      <c r="CJ169" s="216"/>
      <c r="CK169" s="216"/>
      <c r="CL169" s="216"/>
      <c r="CM169" s="216"/>
      <c r="CN169" s="216"/>
      <c r="CO169" s="216"/>
      <c r="CP169" s="216"/>
      <c r="CQ169" s="216"/>
      <c r="CR169" s="216"/>
      <c r="CS169" s="216"/>
      <c r="CT169" s="216"/>
      <c r="CU169" s="216"/>
      <c r="CV169" s="216"/>
    </row>
    <row r="170" spans="1:100" s="186" customFormat="1" ht="19.5" hidden="1" customHeight="1">
      <c r="A170" s="198" t="e">
        <f>#REF!</f>
        <v>#REF!</v>
      </c>
      <c r="B170" s="198"/>
      <c r="C170" s="198"/>
      <c r="D170" s="198"/>
      <c r="E170" s="198"/>
      <c r="F170" s="198"/>
      <c r="G170" s="198"/>
      <c r="H170" s="198"/>
      <c r="I170" s="199" t="e">
        <f>#REF!</f>
        <v>#REF!</v>
      </c>
      <c r="J170" s="1134" t="e">
        <f>#REF!</f>
        <v>#REF!</v>
      </c>
      <c r="K170" s="1134"/>
      <c r="L170" s="1134"/>
      <c r="M170" s="1134"/>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6"/>
      <c r="AI170" s="216"/>
      <c r="AJ170" s="216"/>
      <c r="AK170" s="216"/>
      <c r="AL170" s="216"/>
      <c r="AM170" s="216"/>
      <c r="AN170" s="216"/>
      <c r="AO170" s="216"/>
      <c r="AP170" s="216"/>
      <c r="AQ170" s="216"/>
      <c r="AR170" s="216"/>
      <c r="AS170" s="216"/>
      <c r="AT170" s="216"/>
      <c r="AU170" s="216"/>
      <c r="AV170" s="216"/>
      <c r="AW170" s="216"/>
      <c r="AX170" s="216"/>
      <c r="AY170" s="216"/>
      <c r="AZ170" s="216"/>
      <c r="BA170" s="216"/>
      <c r="BB170" s="216"/>
      <c r="BC170" s="216"/>
      <c r="BD170" s="216"/>
      <c r="BE170" s="216"/>
      <c r="BF170" s="216"/>
      <c r="BG170" s="216"/>
      <c r="BH170" s="216"/>
      <c r="BI170" s="216"/>
      <c r="BJ170" s="216"/>
      <c r="BK170" s="216"/>
      <c r="BL170" s="216"/>
      <c r="BM170" s="216"/>
      <c r="BN170" s="216"/>
      <c r="BO170" s="216"/>
      <c r="BP170" s="216"/>
      <c r="BQ170" s="216"/>
      <c r="BR170" s="216"/>
      <c r="BS170" s="216"/>
      <c r="BT170" s="216"/>
      <c r="BU170" s="216"/>
      <c r="BV170" s="216"/>
      <c r="BW170" s="216"/>
      <c r="BX170" s="216"/>
      <c r="BY170" s="216"/>
      <c r="BZ170" s="216"/>
      <c r="CA170" s="216"/>
      <c r="CB170" s="216"/>
      <c r="CC170" s="216"/>
      <c r="CD170" s="216"/>
      <c r="CE170" s="216"/>
      <c r="CF170" s="216"/>
      <c r="CG170" s="216"/>
      <c r="CH170" s="216"/>
      <c r="CI170" s="216"/>
      <c r="CJ170" s="216"/>
      <c r="CK170" s="216"/>
      <c r="CL170" s="216"/>
      <c r="CM170" s="216"/>
      <c r="CN170" s="216"/>
      <c r="CO170" s="216"/>
      <c r="CP170" s="216"/>
      <c r="CQ170" s="216"/>
      <c r="CR170" s="216"/>
      <c r="CS170" s="216"/>
      <c r="CT170" s="216"/>
      <c r="CU170" s="216"/>
      <c r="CV170" s="216"/>
    </row>
    <row r="171" spans="1:100" s="186" customFormat="1" ht="19.5" hidden="1" customHeight="1">
      <c r="A171" s="198" t="e">
        <f>#REF!</f>
        <v>#REF!</v>
      </c>
      <c r="B171" s="198"/>
      <c r="C171" s="198"/>
      <c r="D171" s="198"/>
      <c r="E171" s="198"/>
      <c r="F171" s="198"/>
      <c r="G171" s="198"/>
      <c r="H171" s="198"/>
      <c r="I171" s="199" t="e">
        <f>#REF!</f>
        <v>#REF!</v>
      </c>
      <c r="J171" s="1134" t="e">
        <f>#REF!</f>
        <v>#REF!</v>
      </c>
      <c r="K171" s="1134"/>
      <c r="L171" s="1134"/>
      <c r="M171" s="1134"/>
      <c r="N171" s="216"/>
      <c r="O171" s="216"/>
      <c r="P171" s="216"/>
      <c r="Q171" s="216"/>
      <c r="R171" s="216"/>
      <c r="S171" s="216"/>
      <c r="T171" s="216"/>
      <c r="U171" s="216"/>
      <c r="V171" s="216"/>
      <c r="W171" s="216"/>
      <c r="X171" s="216"/>
      <c r="Y171" s="216"/>
      <c r="Z171" s="216"/>
      <c r="AA171" s="216"/>
      <c r="AB171" s="216"/>
      <c r="AC171" s="216"/>
      <c r="AD171" s="216"/>
      <c r="AE171" s="216"/>
      <c r="AF171" s="216"/>
      <c r="AG171" s="216"/>
      <c r="AH171" s="216"/>
      <c r="AI171" s="216"/>
      <c r="AJ171" s="216"/>
      <c r="AK171" s="216"/>
      <c r="AL171" s="216"/>
      <c r="AM171" s="216"/>
      <c r="AN171" s="216"/>
      <c r="AO171" s="216"/>
      <c r="AP171" s="216"/>
      <c r="AQ171" s="216"/>
      <c r="AR171" s="216"/>
      <c r="AS171" s="216"/>
      <c r="AT171" s="216"/>
      <c r="AU171" s="216"/>
      <c r="AV171" s="216"/>
      <c r="AW171" s="216"/>
      <c r="AX171" s="216"/>
      <c r="AY171" s="216"/>
      <c r="AZ171" s="216"/>
      <c r="BA171" s="216"/>
      <c r="BB171" s="216"/>
      <c r="BC171" s="216"/>
      <c r="BD171" s="216"/>
      <c r="BE171" s="216"/>
      <c r="BF171" s="216"/>
      <c r="BG171" s="216"/>
      <c r="BH171" s="216"/>
      <c r="BI171" s="216"/>
      <c r="BJ171" s="216"/>
      <c r="BK171" s="216"/>
      <c r="BL171" s="216"/>
      <c r="BM171" s="216"/>
      <c r="BN171" s="216"/>
      <c r="BO171" s="216"/>
      <c r="BP171" s="216"/>
      <c r="BQ171" s="216"/>
      <c r="BR171" s="216"/>
      <c r="BS171" s="216"/>
      <c r="BT171" s="216"/>
      <c r="BU171" s="216"/>
      <c r="BV171" s="216"/>
      <c r="BW171" s="216"/>
      <c r="BX171" s="216"/>
      <c r="BY171" s="216"/>
      <c r="BZ171" s="216"/>
      <c r="CA171" s="216"/>
      <c r="CB171" s="216"/>
      <c r="CC171" s="216"/>
      <c r="CD171" s="216"/>
      <c r="CE171" s="216"/>
      <c r="CF171" s="216"/>
      <c r="CG171" s="216"/>
      <c r="CH171" s="216"/>
      <c r="CI171" s="216"/>
      <c r="CJ171" s="216"/>
      <c r="CK171" s="216"/>
      <c r="CL171" s="216"/>
      <c r="CM171" s="216"/>
      <c r="CN171" s="216"/>
      <c r="CO171" s="216"/>
      <c r="CP171" s="216"/>
      <c r="CQ171" s="216"/>
      <c r="CR171" s="216"/>
      <c r="CS171" s="216"/>
      <c r="CT171" s="216"/>
      <c r="CU171" s="216"/>
      <c r="CV171" s="216"/>
    </row>
    <row r="172" spans="1:100" s="186" customFormat="1" ht="19.5" hidden="1" customHeight="1">
      <c r="A172" s="208" t="e">
        <f>#REF!</f>
        <v>#REF!</v>
      </c>
      <c r="B172" s="208"/>
      <c r="C172" s="208"/>
      <c r="D172" s="208"/>
      <c r="E172" s="208"/>
      <c r="F172" s="208"/>
      <c r="G172" s="208"/>
      <c r="H172" s="208"/>
      <c r="I172" s="197" t="e">
        <f>#REF!</f>
        <v>#REF!</v>
      </c>
      <c r="J172" s="1134" t="e">
        <f>#REF!</f>
        <v>#REF!</v>
      </c>
      <c r="K172" s="1134"/>
      <c r="L172" s="1134"/>
      <c r="M172" s="1134"/>
      <c r="N172" s="216"/>
      <c r="O172" s="216"/>
      <c r="P172" s="216"/>
      <c r="Q172" s="216"/>
      <c r="R172" s="216"/>
      <c r="S172" s="216"/>
      <c r="T172" s="216"/>
      <c r="U172" s="216"/>
      <c r="V172" s="216"/>
      <c r="W172" s="216"/>
      <c r="X172" s="216"/>
      <c r="Y172" s="216"/>
      <c r="Z172" s="216"/>
      <c r="AA172" s="216"/>
      <c r="AB172" s="216"/>
      <c r="AC172" s="216"/>
      <c r="AD172" s="216"/>
      <c r="AE172" s="216"/>
      <c r="AF172" s="216"/>
      <c r="AG172" s="216"/>
      <c r="AH172" s="216"/>
      <c r="AI172" s="216"/>
      <c r="AJ172" s="216"/>
      <c r="AK172" s="216"/>
      <c r="AL172" s="216"/>
      <c r="AM172" s="216"/>
      <c r="AN172" s="216"/>
      <c r="AO172" s="216"/>
      <c r="AP172" s="216"/>
      <c r="AQ172" s="216"/>
      <c r="AR172" s="216"/>
      <c r="AS172" s="216"/>
      <c r="AT172" s="216"/>
      <c r="AU172" s="216"/>
      <c r="AV172" s="216"/>
      <c r="AW172" s="216"/>
      <c r="AX172" s="216"/>
      <c r="AY172" s="216"/>
      <c r="AZ172" s="216"/>
      <c r="BA172" s="216"/>
      <c r="BB172" s="216"/>
      <c r="BC172" s="216"/>
      <c r="BD172" s="216"/>
      <c r="BE172" s="216"/>
      <c r="BF172" s="216"/>
      <c r="BG172" s="216"/>
      <c r="BH172" s="216"/>
      <c r="BI172" s="216"/>
      <c r="BJ172" s="216"/>
      <c r="BK172" s="216"/>
      <c r="BL172" s="216"/>
      <c r="BM172" s="216"/>
      <c r="BN172" s="216"/>
      <c r="BO172" s="216"/>
      <c r="BP172" s="216"/>
      <c r="BQ172" s="216"/>
      <c r="BR172" s="216"/>
      <c r="BS172" s="216"/>
      <c r="BT172" s="216"/>
      <c r="BU172" s="216"/>
      <c r="BV172" s="216"/>
      <c r="BW172" s="216"/>
      <c r="BX172" s="216"/>
      <c r="BY172" s="216"/>
      <c r="BZ172" s="216"/>
      <c r="CA172" s="216"/>
      <c r="CB172" s="216"/>
      <c r="CC172" s="216"/>
      <c r="CD172" s="216"/>
      <c r="CE172" s="216"/>
      <c r="CF172" s="216"/>
      <c r="CG172" s="216"/>
      <c r="CH172" s="216"/>
      <c r="CI172" s="216"/>
      <c r="CJ172" s="216"/>
      <c r="CK172" s="216"/>
      <c r="CL172" s="216"/>
      <c r="CM172" s="216"/>
      <c r="CN172" s="216"/>
      <c r="CO172" s="216"/>
      <c r="CP172" s="216"/>
      <c r="CQ172" s="216"/>
      <c r="CR172" s="216"/>
      <c r="CS172" s="216"/>
      <c r="CT172" s="216"/>
      <c r="CU172" s="216"/>
      <c r="CV172" s="216"/>
    </row>
    <row r="173" spans="1:100" s="186" customFormat="1" ht="33" hidden="1" customHeight="1">
      <c r="A173" s="201" t="e">
        <f>#REF!</f>
        <v>#REF!</v>
      </c>
      <c r="B173" s="201"/>
      <c r="C173" s="201"/>
      <c r="D173" s="201"/>
      <c r="E173" s="201"/>
      <c r="F173" s="201"/>
      <c r="G173" s="201"/>
      <c r="H173" s="201"/>
      <c r="I173" s="197" t="e">
        <f>#REF!</f>
        <v>#REF!</v>
      </c>
      <c r="J173" s="1134"/>
      <c r="K173" s="1134"/>
      <c r="L173" s="1134"/>
      <c r="M173" s="1134"/>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6"/>
      <c r="AJ173" s="216"/>
      <c r="AK173" s="216"/>
      <c r="AL173" s="216"/>
      <c r="AM173" s="216"/>
      <c r="AN173" s="216"/>
      <c r="AO173" s="216"/>
      <c r="AP173" s="216"/>
      <c r="AQ173" s="216"/>
      <c r="AR173" s="216"/>
      <c r="AS173" s="216"/>
      <c r="AT173" s="216"/>
      <c r="AU173" s="216"/>
      <c r="AV173" s="216"/>
      <c r="AW173" s="216"/>
      <c r="AX173" s="216"/>
      <c r="AY173" s="216"/>
      <c r="AZ173" s="216"/>
      <c r="BA173" s="216"/>
      <c r="BB173" s="216"/>
      <c r="BC173" s="216"/>
      <c r="BD173" s="216"/>
      <c r="BE173" s="216"/>
      <c r="BF173" s="216"/>
      <c r="BG173" s="216"/>
      <c r="BH173" s="216"/>
      <c r="BI173" s="216"/>
      <c r="BJ173" s="216"/>
      <c r="BK173" s="216"/>
      <c r="BL173" s="216"/>
      <c r="BM173" s="216"/>
      <c r="BN173" s="216"/>
      <c r="BO173" s="216"/>
      <c r="BP173" s="216"/>
      <c r="BQ173" s="216"/>
      <c r="BR173" s="216"/>
      <c r="BS173" s="216"/>
      <c r="BT173" s="216"/>
      <c r="BU173" s="216"/>
      <c r="BV173" s="216"/>
      <c r="BW173" s="216"/>
      <c r="BX173" s="216"/>
      <c r="BY173" s="216"/>
      <c r="BZ173" s="216"/>
      <c r="CA173" s="216"/>
      <c r="CB173" s="216"/>
      <c r="CC173" s="216"/>
      <c r="CD173" s="216"/>
      <c r="CE173" s="216"/>
      <c r="CF173" s="216"/>
      <c r="CG173" s="216"/>
      <c r="CH173" s="216"/>
      <c r="CI173" s="216"/>
      <c r="CJ173" s="216"/>
      <c r="CK173" s="216"/>
      <c r="CL173" s="216"/>
      <c r="CM173" s="216"/>
      <c r="CN173" s="216"/>
      <c r="CO173" s="216"/>
      <c r="CP173" s="216"/>
      <c r="CQ173" s="216"/>
      <c r="CR173" s="216"/>
      <c r="CS173" s="216"/>
      <c r="CT173" s="216"/>
      <c r="CU173" s="216"/>
      <c r="CV173" s="216"/>
    </row>
    <row r="174" spans="1:100" s="186" customFormat="1" ht="19.5" hidden="1" customHeight="1">
      <c r="A174" s="198" t="e">
        <f>#REF!</f>
        <v>#REF!</v>
      </c>
      <c r="B174" s="198"/>
      <c r="C174" s="198"/>
      <c r="D174" s="198"/>
      <c r="E174" s="198"/>
      <c r="F174" s="198"/>
      <c r="G174" s="198"/>
      <c r="H174" s="198"/>
      <c r="I174" s="199" t="e">
        <f>#REF!</f>
        <v>#REF!</v>
      </c>
      <c r="J174" s="1134" t="e">
        <f>#REF!</f>
        <v>#REF!</v>
      </c>
      <c r="K174" s="1134"/>
      <c r="L174" s="1134"/>
      <c r="M174" s="1134"/>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c r="AT174" s="216"/>
      <c r="AU174" s="216"/>
      <c r="AV174" s="216"/>
      <c r="AW174" s="216"/>
      <c r="AX174" s="216"/>
      <c r="AY174" s="216"/>
      <c r="AZ174" s="216"/>
      <c r="BA174" s="216"/>
      <c r="BB174" s="216"/>
      <c r="BC174" s="216"/>
      <c r="BD174" s="216"/>
      <c r="BE174" s="216"/>
      <c r="BF174" s="216"/>
      <c r="BG174" s="216"/>
      <c r="BH174" s="216"/>
      <c r="BI174" s="216"/>
      <c r="BJ174" s="216"/>
      <c r="BK174" s="216"/>
      <c r="BL174" s="216"/>
      <c r="BM174" s="216"/>
      <c r="BN174" s="216"/>
      <c r="BO174" s="216"/>
      <c r="BP174" s="216"/>
      <c r="BQ174" s="216"/>
      <c r="BR174" s="216"/>
      <c r="BS174" s="216"/>
      <c r="BT174" s="216"/>
      <c r="BU174" s="216"/>
      <c r="BV174" s="216"/>
      <c r="BW174" s="216"/>
      <c r="BX174" s="216"/>
      <c r="BY174" s="216"/>
      <c r="BZ174" s="216"/>
      <c r="CA174" s="216"/>
      <c r="CB174" s="216"/>
      <c r="CC174" s="216"/>
      <c r="CD174" s="216"/>
      <c r="CE174" s="216"/>
      <c r="CF174" s="216"/>
      <c r="CG174" s="216"/>
      <c r="CH174" s="216"/>
      <c r="CI174" s="216"/>
      <c r="CJ174" s="216"/>
      <c r="CK174" s="216"/>
      <c r="CL174" s="216"/>
      <c r="CM174" s="216"/>
      <c r="CN174" s="216"/>
      <c r="CO174" s="216"/>
      <c r="CP174" s="216"/>
      <c r="CQ174" s="216"/>
      <c r="CR174" s="216"/>
      <c r="CS174" s="216"/>
      <c r="CT174" s="216"/>
      <c r="CU174" s="216"/>
      <c r="CV174" s="216"/>
    </row>
    <row r="175" spans="1:100" s="186" customFormat="1" ht="19.5" hidden="1" customHeight="1">
      <c r="A175" s="198" t="e">
        <f>#REF!</f>
        <v>#REF!</v>
      </c>
      <c r="B175" s="198"/>
      <c r="C175" s="198"/>
      <c r="D175" s="198"/>
      <c r="E175" s="198"/>
      <c r="F175" s="198"/>
      <c r="G175" s="198"/>
      <c r="H175" s="198"/>
      <c r="I175" s="199" t="e">
        <f>#REF!</f>
        <v>#REF!</v>
      </c>
      <c r="J175" s="1134" t="e">
        <f>#REF!</f>
        <v>#REF!</v>
      </c>
      <c r="K175" s="1134"/>
      <c r="L175" s="1134"/>
      <c r="M175" s="1134"/>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216"/>
      <c r="AK175" s="216"/>
      <c r="AL175" s="216"/>
      <c r="AM175" s="216"/>
      <c r="AN175" s="216"/>
      <c r="AO175" s="216"/>
      <c r="AP175" s="216"/>
      <c r="AQ175" s="216"/>
      <c r="AR175" s="216"/>
      <c r="AS175" s="216"/>
      <c r="AT175" s="216"/>
      <c r="AU175" s="216"/>
      <c r="AV175" s="216"/>
      <c r="AW175" s="216"/>
      <c r="AX175" s="216"/>
      <c r="AY175" s="216"/>
      <c r="AZ175" s="216"/>
      <c r="BA175" s="216"/>
      <c r="BB175" s="216"/>
      <c r="BC175" s="216"/>
      <c r="BD175" s="216"/>
      <c r="BE175" s="216"/>
      <c r="BF175" s="216"/>
      <c r="BG175" s="216"/>
      <c r="BH175" s="216"/>
      <c r="BI175" s="216"/>
      <c r="BJ175" s="216"/>
      <c r="BK175" s="216"/>
      <c r="BL175" s="216"/>
      <c r="BM175" s="216"/>
      <c r="BN175" s="216"/>
      <c r="BO175" s="216"/>
      <c r="BP175" s="216"/>
      <c r="BQ175" s="216"/>
      <c r="BR175" s="216"/>
      <c r="BS175" s="216"/>
      <c r="BT175" s="216"/>
      <c r="BU175" s="216"/>
      <c r="BV175" s="216"/>
      <c r="BW175" s="216"/>
      <c r="BX175" s="216"/>
      <c r="BY175" s="216"/>
      <c r="BZ175" s="216"/>
      <c r="CA175" s="216"/>
      <c r="CB175" s="216"/>
      <c r="CC175" s="216"/>
      <c r="CD175" s="216"/>
      <c r="CE175" s="216"/>
      <c r="CF175" s="216"/>
      <c r="CG175" s="216"/>
      <c r="CH175" s="216"/>
      <c r="CI175" s="216"/>
      <c r="CJ175" s="216"/>
      <c r="CK175" s="216"/>
      <c r="CL175" s="216"/>
      <c r="CM175" s="216"/>
      <c r="CN175" s="216"/>
      <c r="CO175" s="216"/>
      <c r="CP175" s="216"/>
      <c r="CQ175" s="216"/>
      <c r="CR175" s="216"/>
      <c r="CS175" s="216"/>
      <c r="CT175" s="216"/>
      <c r="CU175" s="216"/>
      <c r="CV175" s="216"/>
    </row>
    <row r="176" spans="1:100" s="186" customFormat="1" ht="32.25" hidden="1" customHeight="1">
      <c r="A176" s="198" t="e">
        <f>#REF!</f>
        <v>#REF!</v>
      </c>
      <c r="B176" s="198"/>
      <c r="C176" s="198"/>
      <c r="D176" s="198"/>
      <c r="E176" s="198"/>
      <c r="F176" s="198"/>
      <c r="G176" s="198"/>
      <c r="H176" s="198"/>
      <c r="I176" s="199" t="e">
        <f>#REF!</f>
        <v>#REF!</v>
      </c>
      <c r="J176" s="1134" t="e">
        <f>#REF!</f>
        <v>#REF!</v>
      </c>
      <c r="K176" s="1134"/>
      <c r="L176" s="1134"/>
      <c r="M176" s="1134"/>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6"/>
      <c r="AJ176" s="216"/>
      <c r="AK176" s="216"/>
      <c r="AL176" s="216"/>
      <c r="AM176" s="216"/>
      <c r="AN176" s="216"/>
      <c r="AO176" s="216"/>
      <c r="AP176" s="216"/>
      <c r="AQ176" s="216"/>
      <c r="AR176" s="216"/>
      <c r="AS176" s="216"/>
      <c r="AT176" s="216"/>
      <c r="AU176" s="216"/>
      <c r="AV176" s="216"/>
      <c r="AW176" s="216"/>
      <c r="AX176" s="216"/>
      <c r="AY176" s="216"/>
      <c r="AZ176" s="216"/>
      <c r="BA176" s="216"/>
      <c r="BB176" s="216"/>
      <c r="BC176" s="216"/>
      <c r="BD176" s="216"/>
      <c r="BE176" s="216"/>
      <c r="BF176" s="216"/>
      <c r="BG176" s="216"/>
      <c r="BH176" s="216"/>
      <c r="BI176" s="216"/>
      <c r="BJ176" s="216"/>
      <c r="BK176" s="216"/>
      <c r="BL176" s="216"/>
      <c r="BM176" s="216"/>
      <c r="BN176" s="216"/>
      <c r="BO176" s="216"/>
      <c r="BP176" s="216"/>
      <c r="BQ176" s="216"/>
      <c r="BR176" s="216"/>
      <c r="BS176" s="216"/>
      <c r="BT176" s="216"/>
      <c r="BU176" s="216"/>
      <c r="BV176" s="216"/>
      <c r="BW176" s="216"/>
      <c r="BX176" s="216"/>
      <c r="BY176" s="216"/>
      <c r="BZ176" s="216"/>
      <c r="CA176" s="216"/>
      <c r="CB176" s="216"/>
      <c r="CC176" s="216"/>
      <c r="CD176" s="216"/>
      <c r="CE176" s="216"/>
      <c r="CF176" s="216"/>
      <c r="CG176" s="216"/>
      <c r="CH176" s="216"/>
      <c r="CI176" s="216"/>
      <c r="CJ176" s="216"/>
      <c r="CK176" s="216"/>
      <c r="CL176" s="216"/>
      <c r="CM176" s="216"/>
      <c r="CN176" s="216"/>
      <c r="CO176" s="216"/>
      <c r="CP176" s="216"/>
      <c r="CQ176" s="216"/>
      <c r="CR176" s="216"/>
      <c r="CS176" s="216"/>
      <c r="CT176" s="216"/>
      <c r="CU176" s="216"/>
      <c r="CV176" s="216"/>
    </row>
    <row r="177" spans="1:100" s="186" customFormat="1" ht="19.5" hidden="1" customHeight="1">
      <c r="A177" s="198" t="e">
        <f>#REF!</f>
        <v>#REF!</v>
      </c>
      <c r="B177" s="198"/>
      <c r="C177" s="198"/>
      <c r="D177" s="198"/>
      <c r="E177" s="198"/>
      <c r="F177" s="198"/>
      <c r="G177" s="198"/>
      <c r="H177" s="198"/>
      <c r="I177" s="199" t="e">
        <f>#REF!</f>
        <v>#REF!</v>
      </c>
      <c r="J177" s="1134" t="e">
        <f>#REF!</f>
        <v>#REF!</v>
      </c>
      <c r="K177" s="1134"/>
      <c r="L177" s="1134"/>
      <c r="M177" s="1134"/>
      <c r="N177" s="216"/>
      <c r="O177" s="216"/>
      <c r="P177" s="216"/>
      <c r="Q177" s="216"/>
      <c r="R177" s="216"/>
      <c r="S177" s="216"/>
      <c r="T177" s="216"/>
      <c r="U177" s="216"/>
      <c r="V177" s="216"/>
      <c r="W177" s="216"/>
      <c r="X177" s="216"/>
      <c r="Y177" s="216"/>
      <c r="Z177" s="216"/>
      <c r="AA177" s="216"/>
      <c r="AB177" s="216"/>
      <c r="AC177" s="216"/>
      <c r="AD177" s="216"/>
      <c r="AE177" s="216"/>
      <c r="AF177" s="216"/>
      <c r="AG177" s="216"/>
      <c r="AH177" s="216"/>
      <c r="AI177" s="216"/>
      <c r="AJ177" s="216"/>
      <c r="AK177" s="216"/>
      <c r="AL177" s="216"/>
      <c r="AM177" s="216"/>
      <c r="AN177" s="216"/>
      <c r="AO177" s="216"/>
      <c r="AP177" s="216"/>
      <c r="AQ177" s="216"/>
      <c r="AR177" s="216"/>
      <c r="AS177" s="216"/>
      <c r="AT177" s="216"/>
      <c r="AU177" s="216"/>
      <c r="AV177" s="216"/>
      <c r="AW177" s="216"/>
      <c r="AX177" s="216"/>
      <c r="AY177" s="216"/>
      <c r="AZ177" s="216"/>
      <c r="BA177" s="216"/>
      <c r="BB177" s="216"/>
      <c r="BC177" s="216"/>
      <c r="BD177" s="216"/>
      <c r="BE177" s="216"/>
      <c r="BF177" s="216"/>
      <c r="BG177" s="216"/>
      <c r="BH177" s="216"/>
      <c r="BI177" s="216"/>
      <c r="BJ177" s="216"/>
      <c r="BK177" s="216"/>
      <c r="BL177" s="216"/>
      <c r="BM177" s="216"/>
      <c r="BN177" s="216"/>
      <c r="BO177" s="216"/>
      <c r="BP177" s="216"/>
      <c r="BQ177" s="216"/>
      <c r="BR177" s="216"/>
      <c r="BS177" s="216"/>
      <c r="BT177" s="216"/>
      <c r="BU177" s="216"/>
      <c r="BV177" s="216"/>
      <c r="BW177" s="216"/>
      <c r="BX177" s="216"/>
      <c r="BY177" s="216"/>
      <c r="BZ177" s="216"/>
      <c r="CA177" s="216"/>
      <c r="CB177" s="216"/>
      <c r="CC177" s="216"/>
      <c r="CD177" s="216"/>
      <c r="CE177" s="216"/>
      <c r="CF177" s="216"/>
      <c r="CG177" s="216"/>
      <c r="CH177" s="216"/>
      <c r="CI177" s="216"/>
      <c r="CJ177" s="216"/>
      <c r="CK177" s="216"/>
      <c r="CL177" s="216"/>
      <c r="CM177" s="216"/>
      <c r="CN177" s="216"/>
      <c r="CO177" s="216"/>
      <c r="CP177" s="216"/>
      <c r="CQ177" s="216"/>
      <c r="CR177" s="216"/>
      <c r="CS177" s="216"/>
      <c r="CT177" s="216"/>
      <c r="CU177" s="216"/>
      <c r="CV177" s="216"/>
    </row>
    <row r="178" spans="1:100" s="186" customFormat="1" ht="19.5" hidden="1" customHeight="1">
      <c r="A178" s="200"/>
      <c r="B178" s="200"/>
      <c r="C178" s="200"/>
      <c r="D178" s="200"/>
      <c r="E178" s="200"/>
      <c r="F178" s="200"/>
      <c r="G178" s="200"/>
      <c r="H178" s="200"/>
      <c r="I178" s="197" t="e">
        <f>#REF!</f>
        <v>#REF!</v>
      </c>
      <c r="J178" s="1134" t="e">
        <f>#REF!</f>
        <v>#REF!</v>
      </c>
      <c r="K178" s="1134"/>
      <c r="L178" s="1134"/>
      <c r="M178" s="1134"/>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c r="AI178" s="216"/>
      <c r="AJ178" s="216"/>
      <c r="AK178" s="216"/>
      <c r="AL178" s="216"/>
      <c r="AM178" s="216"/>
      <c r="AN178" s="216"/>
      <c r="AO178" s="216"/>
      <c r="AP178" s="216"/>
      <c r="AQ178" s="216"/>
      <c r="AR178" s="216"/>
      <c r="AS178" s="216"/>
      <c r="AT178" s="216"/>
      <c r="AU178" s="216"/>
      <c r="AV178" s="216"/>
      <c r="AW178" s="216"/>
      <c r="AX178" s="216"/>
      <c r="AY178" s="216"/>
      <c r="AZ178" s="216"/>
      <c r="BA178" s="216"/>
      <c r="BB178" s="216"/>
      <c r="BC178" s="216"/>
      <c r="BD178" s="216"/>
      <c r="BE178" s="216"/>
      <c r="BF178" s="216"/>
      <c r="BG178" s="216"/>
      <c r="BH178" s="216"/>
      <c r="BI178" s="216"/>
      <c r="BJ178" s="216"/>
      <c r="BK178" s="216"/>
      <c r="BL178" s="216"/>
      <c r="BM178" s="216"/>
      <c r="BN178" s="216"/>
      <c r="BO178" s="216"/>
      <c r="BP178" s="216"/>
      <c r="BQ178" s="216"/>
      <c r="BR178" s="216"/>
      <c r="BS178" s="216"/>
      <c r="BT178" s="216"/>
      <c r="BU178" s="216"/>
      <c r="BV178" s="216"/>
      <c r="BW178" s="216"/>
      <c r="BX178" s="216"/>
      <c r="BY178" s="216"/>
      <c r="BZ178" s="216"/>
      <c r="CA178" s="216"/>
      <c r="CB178" s="216"/>
      <c r="CC178" s="216"/>
      <c r="CD178" s="216"/>
      <c r="CE178" s="216"/>
      <c r="CF178" s="216"/>
      <c r="CG178" s="216"/>
      <c r="CH178" s="216"/>
      <c r="CI178" s="216"/>
      <c r="CJ178" s="216"/>
      <c r="CK178" s="216"/>
      <c r="CL178" s="216"/>
      <c r="CM178" s="216"/>
      <c r="CN178" s="216"/>
      <c r="CO178" s="216"/>
      <c r="CP178" s="216"/>
      <c r="CQ178" s="216"/>
      <c r="CR178" s="216"/>
      <c r="CS178" s="216"/>
      <c r="CT178" s="216"/>
      <c r="CU178" s="216"/>
      <c r="CV178" s="216"/>
    </row>
    <row r="179" spans="1:100" s="186" customFormat="1" ht="16.5" hidden="1" customHeight="1">
      <c r="A179" s="203"/>
      <c r="B179" s="203"/>
      <c r="C179" s="203"/>
      <c r="D179" s="203"/>
      <c r="E179" s="203"/>
      <c r="F179" s="203"/>
      <c r="G179" s="203"/>
      <c r="H179" s="203"/>
      <c r="I179" s="197" t="e">
        <f>#REF!</f>
        <v>#REF!</v>
      </c>
      <c r="J179" s="1134" t="e">
        <f>#REF!</f>
        <v>#REF!</v>
      </c>
      <c r="K179" s="1134"/>
      <c r="L179" s="1134"/>
      <c r="M179" s="1134"/>
      <c r="N179" s="216"/>
      <c r="O179" s="216"/>
      <c r="P179" s="216"/>
      <c r="Q179" s="216"/>
      <c r="R179" s="216"/>
      <c r="S179" s="216"/>
      <c r="T179" s="216"/>
      <c r="U179" s="216"/>
      <c r="V179" s="216"/>
      <c r="W179" s="216"/>
      <c r="X179" s="216"/>
      <c r="Y179" s="216"/>
      <c r="Z179" s="216"/>
      <c r="AA179" s="216"/>
      <c r="AB179" s="216"/>
      <c r="AC179" s="216"/>
      <c r="AD179" s="216"/>
      <c r="AE179" s="216"/>
      <c r="AF179" s="216"/>
      <c r="AG179" s="216"/>
      <c r="AH179" s="216"/>
      <c r="AI179" s="216"/>
      <c r="AJ179" s="216"/>
      <c r="AK179" s="216"/>
      <c r="AL179" s="216"/>
      <c r="AM179" s="216"/>
      <c r="AN179" s="216"/>
      <c r="AO179" s="216"/>
      <c r="AP179" s="216"/>
      <c r="AQ179" s="216"/>
      <c r="AR179" s="216"/>
      <c r="AS179" s="216"/>
      <c r="AT179" s="216"/>
      <c r="AU179" s="216"/>
      <c r="AV179" s="216"/>
      <c r="AW179" s="216"/>
      <c r="AX179" s="216"/>
      <c r="AY179" s="216"/>
      <c r="AZ179" s="216"/>
      <c r="BA179" s="216"/>
      <c r="BB179" s="216"/>
      <c r="BC179" s="216"/>
      <c r="BD179" s="216"/>
      <c r="BE179" s="216"/>
      <c r="BF179" s="216"/>
      <c r="BG179" s="216"/>
      <c r="BH179" s="216"/>
      <c r="BI179" s="216"/>
      <c r="BJ179" s="216"/>
      <c r="BK179" s="216"/>
      <c r="BL179" s="216"/>
      <c r="BM179" s="216"/>
      <c r="BN179" s="216"/>
      <c r="BO179" s="216"/>
      <c r="BP179" s="216"/>
      <c r="BQ179" s="216"/>
      <c r="BR179" s="216"/>
      <c r="BS179" s="216"/>
      <c r="BT179" s="216"/>
      <c r="BU179" s="216"/>
      <c r="BV179" s="216"/>
      <c r="BW179" s="216"/>
      <c r="BX179" s="216"/>
      <c r="BY179" s="216"/>
      <c r="BZ179" s="216"/>
      <c r="CA179" s="216"/>
      <c r="CB179" s="216"/>
      <c r="CC179" s="216"/>
      <c r="CD179" s="216"/>
      <c r="CE179" s="216"/>
      <c r="CF179" s="216"/>
      <c r="CG179" s="216"/>
      <c r="CH179" s="216"/>
      <c r="CI179" s="216"/>
      <c r="CJ179" s="216"/>
      <c r="CK179" s="216"/>
      <c r="CL179" s="216"/>
      <c r="CM179" s="216"/>
      <c r="CN179" s="216"/>
      <c r="CO179" s="216"/>
      <c r="CP179" s="216"/>
      <c r="CQ179" s="216"/>
      <c r="CR179" s="216"/>
      <c r="CS179" s="216"/>
      <c r="CT179" s="216"/>
      <c r="CU179" s="216"/>
      <c r="CV179" s="216"/>
    </row>
    <row r="180" spans="1:100" s="186" customFormat="1" ht="19.5" hidden="1" customHeight="1">
      <c r="A180" s="205"/>
      <c r="B180" s="205"/>
      <c r="C180" s="205"/>
      <c r="D180" s="205"/>
      <c r="E180" s="205"/>
      <c r="F180" s="205"/>
      <c r="G180" s="205"/>
      <c r="H180" s="205"/>
      <c r="I180" s="197" t="e">
        <f>#REF!</f>
        <v>#REF!</v>
      </c>
      <c r="J180" s="1134" t="e">
        <f>#REF!</f>
        <v>#REF!</v>
      </c>
      <c r="K180" s="1134"/>
      <c r="L180" s="1134"/>
      <c r="M180" s="1134"/>
      <c r="N180" s="216"/>
      <c r="O180" s="216"/>
      <c r="P180" s="216"/>
      <c r="Q180" s="216"/>
      <c r="R180" s="216"/>
      <c r="S180" s="216"/>
      <c r="T180" s="216"/>
      <c r="U180" s="216"/>
      <c r="V180" s="216"/>
      <c r="W180" s="216"/>
      <c r="X180" s="216"/>
      <c r="Y180" s="216"/>
      <c r="Z180" s="216"/>
      <c r="AA180" s="216"/>
      <c r="AB180" s="216"/>
      <c r="AC180" s="216"/>
      <c r="AD180" s="216"/>
      <c r="AE180" s="216"/>
      <c r="AF180" s="216"/>
      <c r="AG180" s="216"/>
      <c r="AH180" s="216"/>
      <c r="AI180" s="216"/>
      <c r="AJ180" s="216"/>
      <c r="AK180" s="216"/>
      <c r="AL180" s="216"/>
      <c r="AM180" s="216"/>
      <c r="AN180" s="216"/>
      <c r="AO180" s="216"/>
      <c r="AP180" s="216"/>
      <c r="AQ180" s="216"/>
      <c r="AR180" s="216"/>
      <c r="AS180" s="216"/>
      <c r="AT180" s="216"/>
      <c r="AU180" s="216"/>
      <c r="AV180" s="216"/>
      <c r="AW180" s="216"/>
      <c r="AX180" s="216"/>
      <c r="AY180" s="216"/>
      <c r="AZ180" s="216"/>
      <c r="BA180" s="216"/>
      <c r="BB180" s="216"/>
      <c r="BC180" s="216"/>
      <c r="BD180" s="216"/>
      <c r="BE180" s="216"/>
      <c r="BF180" s="216"/>
      <c r="BG180" s="216"/>
      <c r="BH180" s="216"/>
      <c r="BI180" s="216"/>
      <c r="BJ180" s="216"/>
      <c r="BK180" s="216"/>
      <c r="BL180" s="216"/>
      <c r="BM180" s="216"/>
      <c r="BN180" s="216"/>
      <c r="BO180" s="216"/>
      <c r="BP180" s="216"/>
      <c r="BQ180" s="216"/>
      <c r="BR180" s="216"/>
      <c r="BS180" s="216"/>
      <c r="BT180" s="216"/>
      <c r="BU180" s="216"/>
      <c r="BV180" s="216"/>
      <c r="BW180" s="216"/>
      <c r="BX180" s="216"/>
      <c r="BY180" s="216"/>
      <c r="BZ180" s="216"/>
      <c r="CA180" s="216"/>
      <c r="CB180" s="216"/>
      <c r="CC180" s="216"/>
      <c r="CD180" s="216"/>
      <c r="CE180" s="216"/>
      <c r="CF180" s="216"/>
      <c r="CG180" s="216"/>
      <c r="CH180" s="216"/>
      <c r="CI180" s="216"/>
      <c r="CJ180" s="216"/>
      <c r="CK180" s="216"/>
      <c r="CL180" s="216"/>
      <c r="CM180" s="216"/>
      <c r="CN180" s="216"/>
      <c r="CO180" s="216"/>
      <c r="CP180" s="216"/>
      <c r="CQ180" s="216"/>
      <c r="CR180" s="216"/>
      <c r="CS180" s="216"/>
      <c r="CT180" s="216"/>
      <c r="CU180" s="216"/>
      <c r="CV180" s="216"/>
    </row>
    <row r="181" spans="1:100" s="177" customFormat="1">
      <c r="A181" s="209"/>
      <c r="B181" s="209"/>
      <c r="C181" s="209"/>
      <c r="D181" s="209"/>
      <c r="E181" s="209"/>
      <c r="F181" s="209"/>
      <c r="G181" s="209"/>
      <c r="H181" s="209"/>
      <c r="I181" s="210"/>
      <c r="J181" s="1135"/>
      <c r="K181" s="1135"/>
      <c r="L181" s="1135"/>
      <c r="M181" s="1135"/>
      <c r="N181" s="216"/>
      <c r="O181" s="216"/>
      <c r="P181" s="216"/>
      <c r="Q181" s="216"/>
      <c r="R181" s="216"/>
      <c r="S181" s="216"/>
      <c r="T181" s="216"/>
      <c r="U181" s="216"/>
      <c r="V181" s="216"/>
      <c r="W181" s="216"/>
      <c r="X181" s="216"/>
      <c r="Y181" s="216"/>
      <c r="Z181" s="216"/>
      <c r="AA181" s="216"/>
      <c r="AB181" s="216"/>
      <c r="AC181" s="216"/>
      <c r="AD181" s="216"/>
      <c r="AE181" s="216"/>
      <c r="AF181" s="216"/>
      <c r="AG181" s="216"/>
      <c r="AH181" s="216"/>
      <c r="AI181" s="216"/>
      <c r="AJ181" s="216"/>
      <c r="AK181" s="216"/>
      <c r="AL181" s="216"/>
      <c r="AM181" s="216"/>
      <c r="AN181" s="216"/>
      <c r="AO181" s="216"/>
      <c r="AP181" s="216"/>
      <c r="AQ181" s="216"/>
      <c r="AR181" s="216"/>
      <c r="AS181" s="216"/>
      <c r="AT181" s="216"/>
      <c r="AU181" s="216"/>
      <c r="AV181" s="216"/>
      <c r="AW181" s="216"/>
      <c r="AX181" s="216"/>
      <c r="AY181" s="216"/>
      <c r="AZ181" s="216"/>
      <c r="BA181" s="216"/>
      <c r="BB181" s="216"/>
      <c r="BC181" s="216"/>
      <c r="BD181" s="216"/>
      <c r="BE181" s="216"/>
      <c r="BF181" s="216"/>
      <c r="BG181" s="216"/>
      <c r="BH181" s="216"/>
      <c r="BI181" s="216"/>
      <c r="BJ181" s="216"/>
      <c r="BK181" s="216"/>
      <c r="BL181" s="216"/>
      <c r="BM181" s="216"/>
      <c r="BN181" s="216"/>
      <c r="BO181" s="216"/>
      <c r="BP181" s="216"/>
      <c r="BQ181" s="216"/>
      <c r="BR181" s="216"/>
      <c r="BS181" s="216"/>
      <c r="BT181" s="216"/>
      <c r="BU181" s="216"/>
      <c r="BV181" s="216"/>
      <c r="BW181" s="216"/>
      <c r="BX181" s="216"/>
      <c r="BY181" s="216"/>
      <c r="BZ181" s="216"/>
      <c r="CA181" s="216"/>
      <c r="CB181" s="216"/>
      <c r="CC181" s="216"/>
      <c r="CD181" s="216"/>
      <c r="CE181" s="216"/>
      <c r="CF181" s="216"/>
      <c r="CG181" s="216"/>
      <c r="CH181" s="216"/>
      <c r="CI181" s="216"/>
      <c r="CJ181" s="216"/>
      <c r="CK181" s="216"/>
      <c r="CL181" s="216"/>
      <c r="CM181" s="216"/>
      <c r="CN181" s="216"/>
      <c r="CO181" s="216"/>
      <c r="CP181" s="216"/>
      <c r="CQ181" s="216"/>
      <c r="CR181" s="216"/>
      <c r="CS181" s="216"/>
      <c r="CT181" s="216"/>
      <c r="CU181" s="216"/>
      <c r="CV181" s="216"/>
    </row>
    <row r="182" spans="1:100" s="177" customFormat="1">
      <c r="A182" s="182"/>
      <c r="B182" s="182"/>
      <c r="C182" s="182"/>
      <c r="D182" s="182"/>
      <c r="E182" s="182"/>
      <c r="F182" s="182"/>
      <c r="G182" s="182"/>
      <c r="H182" s="182"/>
      <c r="I182" s="308"/>
      <c r="J182" s="183"/>
      <c r="K182" s="183"/>
      <c r="L182" s="183"/>
      <c r="M182" s="183"/>
      <c r="N182" s="216"/>
      <c r="O182" s="216"/>
      <c r="P182" s="216"/>
      <c r="Q182" s="216"/>
      <c r="R182" s="216"/>
      <c r="S182" s="216"/>
      <c r="T182" s="216"/>
      <c r="U182" s="216"/>
      <c r="V182" s="216"/>
      <c r="W182" s="216"/>
      <c r="X182" s="216"/>
      <c r="Y182" s="216"/>
      <c r="Z182" s="216"/>
      <c r="AA182" s="216"/>
      <c r="AB182" s="216"/>
      <c r="AC182" s="216"/>
      <c r="AD182" s="216"/>
      <c r="AE182" s="216"/>
      <c r="AF182" s="216"/>
      <c r="AG182" s="216"/>
      <c r="AH182" s="216"/>
      <c r="AI182" s="216"/>
      <c r="AJ182" s="216"/>
      <c r="AK182" s="216"/>
      <c r="AL182" s="216"/>
      <c r="AM182" s="216"/>
      <c r="AN182" s="216"/>
      <c r="AO182" s="216"/>
      <c r="AP182" s="216"/>
      <c r="AQ182" s="216"/>
      <c r="AR182" s="216"/>
      <c r="AS182" s="216"/>
      <c r="AT182" s="216"/>
      <c r="AU182" s="216"/>
      <c r="AV182" s="216"/>
      <c r="AW182" s="216"/>
      <c r="AX182" s="216"/>
      <c r="AY182" s="216"/>
      <c r="AZ182" s="216"/>
      <c r="BA182" s="216"/>
      <c r="BB182" s="216"/>
      <c r="BC182" s="216"/>
      <c r="BD182" s="216"/>
      <c r="BE182" s="216"/>
      <c r="BF182" s="216"/>
      <c r="BG182" s="216"/>
      <c r="BH182" s="216"/>
      <c r="BI182" s="216"/>
      <c r="BJ182" s="216"/>
      <c r="BK182" s="216"/>
      <c r="BL182" s="216"/>
      <c r="BM182" s="216"/>
      <c r="BN182" s="216"/>
      <c r="BO182" s="216"/>
      <c r="BP182" s="216"/>
      <c r="BQ182" s="216"/>
      <c r="BR182" s="216"/>
      <c r="BS182" s="216"/>
      <c r="BT182" s="216"/>
      <c r="BU182" s="216"/>
      <c r="BV182" s="216"/>
      <c r="BW182" s="216"/>
      <c r="BX182" s="216"/>
      <c r="BY182" s="216"/>
      <c r="BZ182" s="216"/>
      <c r="CA182" s="216"/>
      <c r="CB182" s="216"/>
      <c r="CC182" s="216"/>
      <c r="CD182" s="216"/>
      <c r="CE182" s="216"/>
      <c r="CF182" s="216"/>
      <c r="CG182" s="216"/>
      <c r="CH182" s="216"/>
      <c r="CI182" s="216"/>
      <c r="CJ182" s="216"/>
      <c r="CK182" s="216"/>
      <c r="CL182" s="216"/>
      <c r="CM182" s="216"/>
      <c r="CN182" s="216"/>
      <c r="CO182" s="216"/>
      <c r="CP182" s="216"/>
      <c r="CQ182" s="216"/>
      <c r="CR182" s="216"/>
      <c r="CS182" s="216"/>
      <c r="CT182" s="216"/>
      <c r="CU182" s="216"/>
      <c r="CV182" s="216"/>
    </row>
    <row r="183" spans="1:100" s="177" customFormat="1">
      <c r="A183" s="182"/>
      <c r="B183" s="182"/>
      <c r="C183" s="182"/>
      <c r="D183" s="182"/>
      <c r="E183" s="182"/>
      <c r="F183" s="182"/>
      <c r="G183" s="182"/>
      <c r="H183" s="182"/>
      <c r="I183" s="308"/>
      <c r="J183" s="183"/>
      <c r="K183" s="183"/>
      <c r="L183" s="183"/>
      <c r="M183" s="183"/>
      <c r="N183" s="216"/>
      <c r="O183" s="216"/>
      <c r="P183" s="216"/>
      <c r="Q183" s="216"/>
      <c r="R183" s="216"/>
      <c r="S183" s="216"/>
      <c r="T183" s="216"/>
      <c r="U183" s="216"/>
      <c r="V183" s="216"/>
      <c r="W183" s="216"/>
      <c r="X183" s="216"/>
      <c r="Y183" s="216"/>
      <c r="Z183" s="216"/>
      <c r="AA183" s="216"/>
      <c r="AB183" s="216"/>
      <c r="AC183" s="216"/>
      <c r="AD183" s="216"/>
      <c r="AE183" s="216"/>
      <c r="AF183" s="216"/>
      <c r="AG183" s="216"/>
      <c r="AH183" s="216"/>
      <c r="AI183" s="216"/>
      <c r="AJ183" s="216"/>
      <c r="AK183" s="216"/>
      <c r="AL183" s="216"/>
      <c r="AM183" s="216"/>
      <c r="AN183" s="216"/>
      <c r="AO183" s="216"/>
      <c r="AP183" s="216"/>
      <c r="AQ183" s="216"/>
      <c r="AR183" s="216"/>
      <c r="AS183" s="216"/>
      <c r="AT183" s="216"/>
      <c r="AU183" s="216"/>
      <c r="AV183" s="216"/>
      <c r="AW183" s="216"/>
      <c r="AX183" s="216"/>
      <c r="AY183" s="216"/>
      <c r="AZ183" s="216"/>
      <c r="BA183" s="216"/>
      <c r="BB183" s="216"/>
      <c r="BC183" s="216"/>
      <c r="BD183" s="216"/>
      <c r="BE183" s="216"/>
      <c r="BF183" s="216"/>
      <c r="BG183" s="216"/>
      <c r="BH183" s="216"/>
      <c r="BI183" s="216"/>
      <c r="BJ183" s="216"/>
      <c r="BK183" s="216"/>
      <c r="BL183" s="216"/>
      <c r="BM183" s="216"/>
      <c r="BN183" s="216"/>
      <c r="BO183" s="216"/>
      <c r="BP183" s="216"/>
      <c r="BQ183" s="216"/>
      <c r="BR183" s="216"/>
      <c r="BS183" s="216"/>
      <c r="BT183" s="216"/>
      <c r="BU183" s="216"/>
      <c r="BV183" s="216"/>
      <c r="BW183" s="216"/>
      <c r="BX183" s="216"/>
      <c r="BY183" s="216"/>
      <c r="BZ183" s="216"/>
      <c r="CA183" s="216"/>
      <c r="CB183" s="216"/>
      <c r="CC183" s="216"/>
      <c r="CD183" s="216"/>
      <c r="CE183" s="216"/>
      <c r="CF183" s="216"/>
      <c r="CG183" s="216"/>
      <c r="CH183" s="216"/>
      <c r="CI183" s="216"/>
      <c r="CJ183" s="216"/>
      <c r="CK183" s="216"/>
      <c r="CL183" s="216"/>
      <c r="CM183" s="216"/>
      <c r="CN183" s="216"/>
      <c r="CO183" s="216"/>
      <c r="CP183" s="216"/>
      <c r="CQ183" s="216"/>
      <c r="CR183" s="216"/>
      <c r="CS183" s="216"/>
      <c r="CT183" s="216"/>
      <c r="CU183" s="216"/>
      <c r="CV183" s="216"/>
    </row>
  </sheetData>
  <sheetProtection password="CCC7" sheet="1" objects="1" scenarios="1" formatColumns="0" formatRows="0" selectLockedCells="1"/>
  <customSheetViews>
    <customSheetView guid="{41FA9D67-020C-4823-83C1-8E592D62422E}" showPageBreaks="1" printArea="1" hiddenRows="1" hiddenColumns="1" view="pageBreakPreview" topLeftCell="A13">
      <selection activeCell="A18" sqref="A18:I18"/>
      <pageMargins left="0.7" right="0.7" top="0.75" bottom="0.75" header="0.3" footer="0.3"/>
      <pageSetup paperSize="9" scale="57" orientation="landscape" r:id="rId1"/>
    </customSheetView>
    <customSheetView guid="{CCA37BAE-906F-43D5-9FD9-B13563E4B9D7}"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3"/>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4"/>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5"/>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6"/>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7"/>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8"/>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9"/>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11"/>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12"/>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13"/>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9" zoomScaleNormal="70" zoomScaleSheetLayoutView="100" workbookViewId="0">
      <selection activeCell="G15" sqref="G15"/>
    </sheetView>
  </sheetViews>
  <sheetFormatPr defaultColWidth="9.109375" defaultRowHeight="14.4"/>
  <cols>
    <col min="1" max="1" width="4.88671875" style="806" customWidth="1"/>
    <col min="2" max="2" width="5" style="806" customWidth="1"/>
    <col min="3" max="3" width="21.109375" style="806" customWidth="1"/>
    <col min="4" max="4" width="18.44140625" style="806" customWidth="1"/>
    <col min="5" max="5" width="32.33203125" style="806" customWidth="1"/>
    <col min="6" max="6" width="15" style="806" customWidth="1"/>
    <col min="7" max="7" width="19.5546875" style="806" customWidth="1"/>
    <col min="8" max="8" width="23.6640625" style="777" hidden="1" customWidth="1"/>
    <col min="9" max="9" width="18" style="778" hidden="1" customWidth="1"/>
    <col min="10" max="10" width="16.88671875" style="779" hidden="1" customWidth="1"/>
    <col min="11" max="11" width="14.5546875" style="779" hidden="1" customWidth="1"/>
    <col min="12" max="12" width="18.5546875" style="779" hidden="1" customWidth="1"/>
    <col min="13" max="13" width="16.33203125" style="779" customWidth="1"/>
    <col min="14" max="14" width="39.6640625" style="779" customWidth="1"/>
    <col min="15" max="15" width="24.33203125" style="779" customWidth="1"/>
    <col min="16" max="17" width="16.33203125" style="779" customWidth="1"/>
    <col min="18" max="19" width="10.33203125" style="780" customWidth="1"/>
    <col min="20" max="20" width="9.109375" style="780" customWidth="1"/>
    <col min="21" max="21" width="9.109375" style="781" customWidth="1"/>
    <col min="22" max="25" width="9.109375" style="781"/>
    <col min="26" max="16384" width="9.109375" style="782"/>
  </cols>
  <sheetData>
    <row r="1" spans="1:25" s="772" customFormat="1" ht="39.9" customHeight="1">
      <c r="A1" s="1174"/>
      <c r="B1" s="1174"/>
      <c r="C1" s="1174"/>
      <c r="D1" s="1174"/>
      <c r="E1" s="1174"/>
      <c r="F1" s="1174"/>
      <c r="G1" s="1174"/>
      <c r="H1" s="768"/>
      <c r="I1" s="769"/>
      <c r="J1" s="770"/>
      <c r="K1" s="770"/>
      <c r="L1" s="770"/>
      <c r="M1" s="770"/>
      <c r="N1" s="770"/>
      <c r="O1" s="770"/>
      <c r="P1" s="770"/>
      <c r="Q1" s="770"/>
      <c r="R1" s="770"/>
      <c r="S1" s="770"/>
      <c r="T1" s="770"/>
      <c r="U1" s="771"/>
      <c r="V1" s="771"/>
      <c r="W1" s="771"/>
      <c r="X1" s="771"/>
      <c r="Y1" s="771"/>
    </row>
    <row r="2" spans="1:25" ht="18" customHeight="1">
      <c r="A2" s="773" t="str">
        <f>Cover!B3</f>
        <v>SPEC. NO.: CC/NT/TR/DOM/A00/22/00539</v>
      </c>
      <c r="B2" s="773"/>
      <c r="C2" s="774"/>
      <c r="D2" s="775"/>
      <c r="E2" s="775"/>
      <c r="F2" s="775"/>
      <c r="G2" s="776" t="s">
        <v>165</v>
      </c>
    </row>
    <row r="3" spans="1:25" ht="12.75" customHeight="1">
      <c r="A3" s="783"/>
      <c r="B3" s="783"/>
      <c r="C3" s="784"/>
      <c r="D3" s="785"/>
      <c r="E3" s="785"/>
      <c r="F3" s="785"/>
      <c r="G3" s="786"/>
    </row>
    <row r="4" spans="1:25" ht="18.899999999999999" customHeight="1">
      <c r="A4" s="1175" t="s">
        <v>166</v>
      </c>
      <c r="B4" s="1175"/>
      <c r="C4" s="1175"/>
      <c r="D4" s="1175"/>
      <c r="E4" s="1175"/>
      <c r="F4" s="1175"/>
      <c r="G4" s="1175"/>
    </row>
    <row r="5" spans="1:25" ht="21" customHeight="1">
      <c r="A5" s="787" t="s">
        <v>1</v>
      </c>
      <c r="B5" s="787"/>
      <c r="C5" s="788"/>
      <c r="D5" s="788"/>
      <c r="E5" s="788"/>
      <c r="F5" s="788"/>
      <c r="G5" s="788"/>
    </row>
    <row r="6" spans="1:25" ht="21" customHeight="1">
      <c r="A6" s="789" t="s">
        <v>2</v>
      </c>
      <c r="B6" s="789"/>
      <c r="C6" s="788"/>
      <c r="D6" s="788"/>
      <c r="E6" s="788"/>
      <c r="F6" s="788"/>
      <c r="G6" s="788"/>
      <c r="I6" s="790" t="s">
        <v>231</v>
      </c>
      <c r="J6" s="791">
        <f>'Sch-1'!N52</f>
        <v>0</v>
      </c>
      <c r="K6" s="792"/>
      <c r="L6" s="793"/>
    </row>
    <row r="7" spans="1:25" ht="21" customHeight="1">
      <c r="A7" s="789" t="s">
        <v>3</v>
      </c>
      <c r="B7" s="789"/>
      <c r="C7" s="788"/>
      <c r="D7" s="788"/>
      <c r="E7" s="788"/>
      <c r="F7" s="788"/>
      <c r="G7" s="788"/>
      <c r="I7" s="790" t="s">
        <v>233</v>
      </c>
      <c r="J7" s="791">
        <f>'Sch-2'!J52</f>
        <v>0</v>
      </c>
      <c r="K7" s="792"/>
    </row>
    <row r="8" spans="1:25" ht="21" customHeight="1">
      <c r="A8" s="789" t="s">
        <v>4</v>
      </c>
      <c r="B8" s="789"/>
      <c r="C8" s="788"/>
      <c r="D8" s="788"/>
      <c r="E8" s="788"/>
      <c r="F8" s="788"/>
      <c r="G8" s="788"/>
      <c r="I8" s="790" t="s">
        <v>234</v>
      </c>
      <c r="J8" s="791">
        <f>'Sch-3'!P26</f>
        <v>0</v>
      </c>
      <c r="K8" s="792"/>
    </row>
    <row r="9" spans="1:25" ht="21" customHeight="1">
      <c r="A9" s="789" t="s">
        <v>167</v>
      </c>
      <c r="B9" s="789"/>
      <c r="C9" s="788"/>
      <c r="D9" s="788"/>
      <c r="E9" s="788"/>
      <c r="F9" s="788"/>
      <c r="G9" s="788"/>
      <c r="I9" s="794" t="s">
        <v>194</v>
      </c>
      <c r="J9" s="795">
        <f>J6+J7+J8</f>
        <v>0</v>
      </c>
      <c r="K9" s="792"/>
    </row>
    <row r="10" spans="1:25" ht="21" customHeight="1">
      <c r="A10" s="789" t="s">
        <v>6</v>
      </c>
      <c r="B10" s="789"/>
      <c r="C10" s="788"/>
      <c r="D10" s="788"/>
      <c r="E10" s="788"/>
      <c r="F10" s="788"/>
      <c r="G10" s="788"/>
      <c r="J10" s="796"/>
    </row>
    <row r="11" spans="1:25" ht="14.25" customHeight="1">
      <c r="A11" s="788"/>
      <c r="B11" s="788"/>
      <c r="C11" s="788"/>
      <c r="D11" s="788"/>
      <c r="E11" s="788"/>
      <c r="F11" s="788"/>
      <c r="G11" s="788"/>
    </row>
    <row r="12" spans="1:25" ht="68.25" customHeight="1">
      <c r="A12" s="797" t="s">
        <v>168</v>
      </c>
      <c r="B12" s="798"/>
      <c r="C12" s="1176" t="str">
        <f>Cover!$B$2</f>
        <v>400kV Transformer Package TR-43 for (i) 1×500 MVA, 400/220kV ICT at Kotputli S/S; and (ii) 5×500MVA, 400/220kV, ICT at Bikaner-II associated with Transmission system for evacuation of power from Rajasthan REZ Ph-IV (Part-1) (Bikaner Complex) PART-E.</v>
      </c>
      <c r="D12" s="1176"/>
      <c r="E12" s="1176"/>
      <c r="F12" s="1176"/>
      <c r="G12" s="1176"/>
      <c r="J12" s="793"/>
    </row>
    <row r="13" spans="1:25" ht="21" customHeight="1" thickBot="1">
      <c r="A13" s="799" t="s">
        <v>169</v>
      </c>
      <c r="B13" s="799"/>
      <c r="C13" s="800"/>
      <c r="D13" s="799"/>
      <c r="E13" s="799"/>
      <c r="F13" s="799"/>
      <c r="G13" s="799"/>
      <c r="H13" s="801"/>
      <c r="K13" s="802"/>
      <c r="L13" s="802"/>
      <c r="M13" s="802"/>
    </row>
    <row r="14" spans="1:25" ht="41.25" customHeight="1" thickBot="1">
      <c r="A14" s="1177" t="s">
        <v>170</v>
      </c>
      <c r="B14" s="1177"/>
      <c r="C14" s="1177"/>
      <c r="D14" s="1177"/>
      <c r="E14" s="1177"/>
      <c r="F14" s="1177"/>
      <c r="G14" s="1177"/>
      <c r="H14" s="803" t="s">
        <v>337</v>
      </c>
      <c r="I14" s="803" t="s">
        <v>338</v>
      </c>
      <c r="J14" s="804" t="s">
        <v>339</v>
      </c>
      <c r="K14" s="802"/>
      <c r="L14" s="802"/>
      <c r="M14" s="802"/>
      <c r="N14" s="805"/>
    </row>
    <row r="15" spans="1:25" ht="56.25" customHeight="1">
      <c r="B15" s="807">
        <v>1</v>
      </c>
      <c r="C15" s="1181" t="s">
        <v>523</v>
      </c>
      <c r="D15" s="1179"/>
      <c r="E15" s="1179"/>
      <c r="F15" s="1180"/>
      <c r="G15" s="808"/>
      <c r="H15" s="809">
        <f>IF(J6=0,0,(G15/J9)*J6)</f>
        <v>0</v>
      </c>
      <c r="I15" s="810">
        <f>IF(J7=0,0,(G15/J9)*J7)</f>
        <v>0</v>
      </c>
      <c r="J15" s="809">
        <f>IF(J8,(G15/J9)*J8,0)</f>
        <v>0</v>
      </c>
      <c r="K15" s="802"/>
      <c r="L15" s="802"/>
      <c r="M15" s="802"/>
    </row>
    <row r="16" spans="1:25" ht="55.5" customHeight="1">
      <c r="B16" s="807">
        <v>2</v>
      </c>
      <c r="C16" s="1178" t="s">
        <v>524</v>
      </c>
      <c r="D16" s="1179"/>
      <c r="E16" s="1179"/>
      <c r="F16" s="1180"/>
      <c r="G16" s="811"/>
      <c r="H16" s="812">
        <f>G16*J6</f>
        <v>0</v>
      </c>
      <c r="I16" s="813">
        <f>G16*J7</f>
        <v>0</v>
      </c>
      <c r="J16" s="812">
        <f>G16*J8</f>
        <v>0</v>
      </c>
      <c r="K16" s="802"/>
      <c r="L16" s="802"/>
      <c r="M16" s="802"/>
    </row>
    <row r="17" spans="1:25" s="814" customFormat="1" ht="54.75" customHeight="1" thickBot="1">
      <c r="B17" s="815">
        <v>3</v>
      </c>
      <c r="C17" s="1171" t="s">
        <v>525</v>
      </c>
      <c r="D17" s="1172"/>
      <c r="E17" s="1172"/>
      <c r="F17" s="1173"/>
      <c r="G17" s="816"/>
      <c r="H17" s="812"/>
      <c r="I17" s="812"/>
      <c r="J17" s="812"/>
      <c r="K17" s="802"/>
      <c r="L17" s="802"/>
      <c r="M17" s="802"/>
      <c r="N17" s="802"/>
      <c r="O17" s="802"/>
      <c r="P17" s="802"/>
      <c r="Q17" s="802"/>
      <c r="R17" s="817"/>
      <c r="S17" s="817"/>
      <c r="T17" s="817"/>
      <c r="U17" s="818"/>
      <c r="V17" s="818"/>
      <c r="W17" s="818"/>
      <c r="X17" s="818"/>
      <c r="Y17" s="818"/>
    </row>
    <row r="18" spans="1:25" s="814" customFormat="1" ht="21" customHeight="1" thickBot="1">
      <c r="B18" s="819"/>
      <c r="C18" s="1167" t="s">
        <v>331</v>
      </c>
      <c r="D18" s="1168"/>
      <c r="E18" s="1168"/>
      <c r="F18" s="820" t="s">
        <v>171</v>
      </c>
      <c r="G18" s="821"/>
      <c r="H18" s="822">
        <f>G18</f>
        <v>0</v>
      </c>
      <c r="I18" s="823"/>
      <c r="J18" s="812"/>
      <c r="K18" s="802"/>
      <c r="L18" s="802"/>
      <c r="M18" s="802"/>
      <c r="N18" s="824"/>
      <c r="O18" s="825"/>
      <c r="P18" s="802"/>
      <c r="Q18" s="802"/>
      <c r="R18" s="817"/>
      <c r="S18" s="817"/>
      <c r="T18" s="817"/>
      <c r="U18" s="818"/>
      <c r="V18" s="818"/>
      <c r="W18" s="818"/>
      <c r="X18" s="818"/>
      <c r="Y18" s="818"/>
    </row>
    <row r="19" spans="1:25" s="814" customFormat="1" ht="33" customHeight="1" thickBot="1">
      <c r="B19" s="819"/>
      <c r="C19" s="1160" t="s">
        <v>355</v>
      </c>
      <c r="D19" s="1161"/>
      <c r="E19" s="1161"/>
      <c r="F19" s="820" t="s">
        <v>171</v>
      </c>
      <c r="G19" s="821"/>
      <c r="H19" s="826"/>
      <c r="I19" s="822">
        <f>G19</f>
        <v>0</v>
      </c>
      <c r="J19" s="827"/>
      <c r="K19" s="802"/>
      <c r="L19" s="802"/>
      <c r="M19" s="802"/>
      <c r="N19" s="824"/>
      <c r="O19" s="825"/>
      <c r="P19" s="802"/>
      <c r="Q19" s="802"/>
      <c r="R19" s="817"/>
      <c r="S19" s="817"/>
      <c r="T19" s="817"/>
      <c r="U19" s="818"/>
      <c r="V19" s="818"/>
      <c r="W19" s="818"/>
      <c r="X19" s="818"/>
      <c r="Y19" s="818"/>
    </row>
    <row r="20" spans="1:25" s="814" customFormat="1" ht="21" customHeight="1" thickBot="1">
      <c r="B20" s="819"/>
      <c r="C20" s="1167" t="s">
        <v>332</v>
      </c>
      <c r="D20" s="1168"/>
      <c r="E20" s="1168"/>
      <c r="F20" s="820" t="s">
        <v>171</v>
      </c>
      <c r="G20" s="821"/>
      <c r="H20" s="812"/>
      <c r="I20" s="810"/>
      <c r="J20" s="822">
        <f>G20</f>
        <v>0</v>
      </c>
      <c r="K20" s="802"/>
      <c r="L20" s="802"/>
      <c r="M20" s="802"/>
      <c r="N20" s="824"/>
      <c r="O20" s="825"/>
      <c r="P20" s="802"/>
      <c r="Q20" s="802"/>
      <c r="R20" s="817"/>
      <c r="S20" s="817"/>
      <c r="T20" s="817"/>
      <c r="U20" s="818"/>
      <c r="V20" s="818"/>
      <c r="W20" s="818"/>
      <c r="X20" s="818"/>
      <c r="Y20" s="818"/>
    </row>
    <row r="21" spans="1:25" s="814" customFormat="1" ht="21" customHeight="1">
      <c r="B21" s="819"/>
      <c r="C21" s="1167" t="s">
        <v>333</v>
      </c>
      <c r="D21" s="1168"/>
      <c r="E21" s="1168"/>
      <c r="F21" s="820" t="s">
        <v>171</v>
      </c>
      <c r="G21" s="828"/>
      <c r="H21" s="812"/>
      <c r="I21" s="813"/>
      <c r="J21" s="809"/>
      <c r="K21" s="802"/>
      <c r="L21" s="802"/>
      <c r="M21" s="802"/>
      <c r="N21" s="824"/>
      <c r="O21" s="825"/>
      <c r="P21" s="802"/>
      <c r="Q21" s="802"/>
      <c r="R21" s="817"/>
      <c r="S21" s="817"/>
      <c r="T21" s="817"/>
      <c r="U21" s="818"/>
      <c r="V21" s="818"/>
      <c r="W21" s="818"/>
      <c r="X21" s="818"/>
      <c r="Y21" s="818"/>
    </row>
    <row r="22" spans="1:25" s="814" customFormat="1" ht="21" customHeight="1">
      <c r="B22" s="829"/>
      <c r="C22" s="1167" t="s">
        <v>172</v>
      </c>
      <c r="D22" s="1168"/>
      <c r="E22" s="1168"/>
      <c r="F22" s="830" t="s">
        <v>171</v>
      </c>
      <c r="G22" s="828"/>
      <c r="H22" s="812"/>
      <c r="I22" s="813"/>
      <c r="J22" s="812"/>
      <c r="K22" s="802"/>
      <c r="L22" s="802"/>
      <c r="M22" s="802"/>
      <c r="N22" s="824"/>
      <c r="O22" s="825"/>
      <c r="P22" s="802"/>
      <c r="Q22" s="802"/>
      <c r="R22" s="817"/>
      <c r="S22" s="817"/>
      <c r="T22" s="817"/>
      <c r="U22" s="818"/>
      <c r="V22" s="818"/>
      <c r="W22" s="818"/>
      <c r="X22" s="818"/>
      <c r="Y22" s="818"/>
    </row>
    <row r="23" spans="1:25" s="814" customFormat="1" ht="54.9" customHeight="1" thickBot="1">
      <c r="B23" s="815">
        <v>4</v>
      </c>
      <c r="C23" s="1156" t="s">
        <v>526</v>
      </c>
      <c r="D23" s="1157"/>
      <c r="E23" s="1157"/>
      <c r="F23" s="1158"/>
      <c r="G23" s="816"/>
      <c r="H23" s="831"/>
      <c r="I23" s="813"/>
      <c r="J23" s="812"/>
      <c r="K23" s="802"/>
      <c r="L23" s="802"/>
      <c r="M23" s="802"/>
      <c r="N23" s="802"/>
      <c r="O23" s="802"/>
      <c r="P23" s="802"/>
      <c r="Q23" s="802"/>
      <c r="R23" s="817"/>
      <c r="S23" s="817"/>
      <c r="T23" s="817"/>
      <c r="U23" s="818"/>
      <c r="V23" s="818"/>
      <c r="W23" s="818"/>
      <c r="X23" s="818"/>
      <c r="Y23" s="818"/>
    </row>
    <row r="24" spans="1:25" s="814" customFormat="1" ht="21" customHeight="1" thickBot="1">
      <c r="A24" s="832"/>
      <c r="B24" s="819"/>
      <c r="C24" s="1167" t="s">
        <v>331</v>
      </c>
      <c r="D24" s="1168"/>
      <c r="E24" s="1168"/>
      <c r="F24" s="820" t="s">
        <v>173</v>
      </c>
      <c r="G24" s="833"/>
      <c r="H24" s="834">
        <f>G24*J6</f>
        <v>0</v>
      </c>
      <c r="I24" s="823"/>
      <c r="J24" s="812"/>
      <c r="K24" s="802"/>
      <c r="L24" s="802"/>
      <c r="M24" s="802"/>
      <c r="N24" s="802"/>
      <c r="O24" s="802"/>
      <c r="P24" s="802"/>
      <c r="Q24" s="802"/>
      <c r="R24" s="817"/>
      <c r="S24" s="817"/>
      <c r="T24" s="817"/>
      <c r="U24" s="818"/>
      <c r="V24" s="818"/>
      <c r="W24" s="818"/>
      <c r="X24" s="818"/>
      <c r="Y24" s="818"/>
    </row>
    <row r="25" spans="1:25" s="814" customFormat="1" ht="33.75" customHeight="1" thickBot="1">
      <c r="A25" s="832"/>
      <c r="B25" s="819"/>
      <c r="C25" s="1162" t="s">
        <v>355</v>
      </c>
      <c r="D25" s="1163"/>
      <c r="E25" s="1163"/>
      <c r="F25" s="820" t="s">
        <v>173</v>
      </c>
      <c r="G25" s="833"/>
      <c r="H25" s="835"/>
      <c r="I25" s="822">
        <f>G25*J7</f>
        <v>0</v>
      </c>
      <c r="J25" s="827"/>
      <c r="K25" s="802"/>
      <c r="L25" s="802"/>
      <c r="M25" s="802"/>
      <c r="N25" s="802"/>
      <c r="O25" s="802"/>
      <c r="P25" s="802"/>
      <c r="Q25" s="802"/>
      <c r="R25" s="817"/>
      <c r="S25" s="817"/>
      <c r="T25" s="817"/>
      <c r="U25" s="818"/>
      <c r="V25" s="818"/>
      <c r="W25" s="818"/>
      <c r="X25" s="818"/>
      <c r="Y25" s="818"/>
    </row>
    <row r="26" spans="1:25" s="814" customFormat="1" ht="21" customHeight="1" thickBot="1">
      <c r="A26" s="832"/>
      <c r="B26" s="819"/>
      <c r="C26" s="1167" t="s">
        <v>332</v>
      </c>
      <c r="D26" s="1168"/>
      <c r="E26" s="1168"/>
      <c r="F26" s="820" t="s">
        <v>173</v>
      </c>
      <c r="G26" s="833"/>
      <c r="H26" s="831"/>
      <c r="I26" s="810"/>
      <c r="J26" s="822">
        <f>G26*J8</f>
        <v>0</v>
      </c>
      <c r="K26" s="802"/>
      <c r="L26" s="802"/>
      <c r="M26" s="802"/>
      <c r="N26" s="802"/>
      <c r="O26" s="802"/>
      <c r="P26" s="802"/>
      <c r="Q26" s="802"/>
      <c r="R26" s="817"/>
      <c r="S26" s="817"/>
      <c r="T26" s="817"/>
      <c r="U26" s="818"/>
      <c r="V26" s="818"/>
      <c r="W26" s="818"/>
      <c r="X26" s="818"/>
      <c r="Y26" s="818"/>
    </row>
    <row r="27" spans="1:25" s="814" customFormat="1" ht="21" customHeight="1">
      <c r="A27" s="832"/>
      <c r="B27" s="819"/>
      <c r="C27" s="1167" t="s">
        <v>333</v>
      </c>
      <c r="D27" s="1168"/>
      <c r="E27" s="1168"/>
      <c r="F27" s="820" t="s">
        <v>173</v>
      </c>
      <c r="G27" s="836"/>
      <c r="H27" s="831"/>
      <c r="I27" s="813"/>
      <c r="J27" s="809"/>
      <c r="K27" s="802"/>
      <c r="L27" s="802"/>
      <c r="M27" s="802"/>
      <c r="N27" s="802"/>
      <c r="O27" s="802"/>
      <c r="P27" s="802"/>
      <c r="Q27" s="802"/>
      <c r="R27" s="817"/>
      <c r="S27" s="817"/>
      <c r="T27" s="817"/>
      <c r="U27" s="818"/>
      <c r="V27" s="818"/>
      <c r="W27" s="818"/>
      <c r="X27" s="818"/>
      <c r="Y27" s="818"/>
    </row>
    <row r="28" spans="1:25" s="814" customFormat="1" ht="21" customHeight="1">
      <c r="A28" s="832"/>
      <c r="B28" s="829"/>
      <c r="C28" s="1169" t="s">
        <v>172</v>
      </c>
      <c r="D28" s="1170"/>
      <c r="E28" s="1170"/>
      <c r="F28" s="830" t="s">
        <v>173</v>
      </c>
      <c r="G28" s="836"/>
      <c r="H28" s="831"/>
      <c r="I28" s="813"/>
      <c r="J28" s="812"/>
      <c r="K28" s="802"/>
      <c r="L28" s="802"/>
      <c r="M28" s="802"/>
      <c r="N28" s="802"/>
      <c r="O28" s="802"/>
      <c r="P28" s="802"/>
      <c r="Q28" s="802"/>
      <c r="R28" s="817"/>
      <c r="S28" s="817"/>
      <c r="T28" s="817"/>
      <c r="U28" s="818"/>
      <c r="V28" s="818"/>
      <c r="W28" s="818"/>
      <c r="X28" s="818"/>
      <c r="Y28" s="818"/>
    </row>
    <row r="29" spans="1:25" s="814" customFormat="1" ht="15.6" hidden="1">
      <c r="A29" s="832"/>
      <c r="B29" s="837"/>
      <c r="C29" s="1154" t="s">
        <v>174</v>
      </c>
      <c r="D29" s="1155"/>
      <c r="E29" s="1155"/>
      <c r="F29" s="1155"/>
      <c r="G29" s="1155"/>
      <c r="H29" s="838"/>
      <c r="I29" s="838"/>
      <c r="J29" s="838"/>
      <c r="K29" s="802"/>
      <c r="L29" s="802"/>
      <c r="M29" s="802"/>
      <c r="N29" s="802"/>
      <c r="O29" s="802"/>
      <c r="P29" s="802"/>
      <c r="Q29" s="802"/>
      <c r="R29" s="817"/>
      <c r="S29" s="817"/>
      <c r="T29" s="817"/>
      <c r="U29" s="818"/>
      <c r="V29" s="818"/>
      <c r="W29" s="818"/>
      <c r="X29" s="818"/>
      <c r="Y29" s="818"/>
    </row>
    <row r="30" spans="1:25" s="814" customFormat="1" ht="48.75" hidden="1" customHeight="1">
      <c r="A30" s="832"/>
      <c r="B30" s="839">
        <v>5</v>
      </c>
      <c r="C30" s="1164" t="s">
        <v>175</v>
      </c>
      <c r="D30" s="1164"/>
      <c r="E30" s="1164"/>
      <c r="F30" s="1164"/>
      <c r="G30" s="1164"/>
      <c r="H30" s="840"/>
      <c r="I30" s="840"/>
      <c r="J30" s="840"/>
      <c r="K30" s="802"/>
      <c r="L30" s="802"/>
      <c r="M30" s="802"/>
      <c r="N30" s="802"/>
      <c r="O30" s="802"/>
      <c r="P30" s="802"/>
      <c r="Q30" s="802"/>
      <c r="R30" s="817"/>
      <c r="S30" s="817"/>
      <c r="T30" s="817"/>
      <c r="U30" s="818"/>
      <c r="V30" s="818"/>
      <c r="W30" s="818"/>
      <c r="X30" s="818"/>
      <c r="Y30" s="818"/>
    </row>
    <row r="31" spans="1:25" s="814" customFormat="1" ht="48.75" hidden="1" customHeight="1">
      <c r="A31" s="832"/>
      <c r="B31" s="1165"/>
      <c r="C31" s="1165"/>
      <c r="D31" s="1165"/>
      <c r="E31" s="1165"/>
      <c r="F31" s="1165"/>
      <c r="G31" s="1165"/>
      <c r="H31" s="841">
        <f>SUM(H15:H28)</f>
        <v>0</v>
      </c>
      <c r="I31" s="841">
        <f>SUM(I15:I28)</f>
        <v>0</v>
      </c>
      <c r="J31" s="841">
        <f>SUM(J15:J28)</f>
        <v>0</v>
      </c>
      <c r="K31" s="802">
        <f>SUM(K15:K28)</f>
        <v>0</v>
      </c>
      <c r="L31" s="802">
        <f>SUM(L15:L28)</f>
        <v>0</v>
      </c>
      <c r="M31" s="802"/>
      <c r="N31" s="802"/>
      <c r="O31" s="802"/>
      <c r="P31" s="802"/>
      <c r="Q31" s="802"/>
      <c r="R31" s="817"/>
      <c r="S31" s="817"/>
      <c r="T31" s="817"/>
      <c r="U31" s="818"/>
      <c r="V31" s="818"/>
      <c r="W31" s="818"/>
      <c r="X31" s="818"/>
      <c r="Y31" s="818"/>
    </row>
    <row r="32" spans="1:25" s="814" customFormat="1" ht="48.75" hidden="1" customHeight="1">
      <c r="A32" s="832"/>
      <c r="B32" s="842"/>
      <c r="C32" s="1164" t="s">
        <v>176</v>
      </c>
      <c r="D32" s="1166"/>
      <c r="E32" s="1166"/>
      <c r="F32" s="1166"/>
      <c r="G32" s="1166"/>
      <c r="H32" s="843" t="e">
        <f>(1-(H31/I2))</f>
        <v>#DIV/0!</v>
      </c>
      <c r="I32" s="843" t="e">
        <f>(1-(I31/I3))</f>
        <v>#DIV/0!</v>
      </c>
      <c r="J32" s="844" t="e">
        <f>1-(J31/I4)</f>
        <v>#DIV/0!</v>
      </c>
      <c r="K32" s="802" t="e">
        <f>1-(K31/I5)</f>
        <v>#DIV/0!</v>
      </c>
      <c r="L32" s="802" t="e">
        <f>1-(L31/#REF!)</f>
        <v>#REF!</v>
      </c>
      <c r="M32" s="802"/>
      <c r="N32" s="802"/>
      <c r="O32" s="802"/>
      <c r="P32" s="802"/>
      <c r="Q32" s="802"/>
      <c r="R32" s="817"/>
      <c r="S32" s="817"/>
      <c r="T32" s="817"/>
      <c r="U32" s="818"/>
      <c r="V32" s="818"/>
      <c r="W32" s="818"/>
      <c r="X32" s="818"/>
      <c r="Y32" s="818"/>
    </row>
    <row r="33" spans="1:25" s="814" customFormat="1" ht="24" customHeight="1">
      <c r="A33" s="1159" t="s">
        <v>334</v>
      </c>
      <c r="B33" s="1159"/>
      <c r="C33" s="1159"/>
      <c r="D33" s="1159"/>
      <c r="E33" s="1159"/>
      <c r="F33" s="1159"/>
      <c r="G33" s="1159"/>
      <c r="H33" s="845"/>
      <c r="I33" s="845"/>
      <c r="J33" s="845"/>
      <c r="K33" s="802"/>
      <c r="L33" s="802"/>
      <c r="M33" s="802"/>
      <c r="N33" s="802"/>
      <c r="O33" s="802"/>
      <c r="P33" s="802"/>
      <c r="Q33" s="802"/>
      <c r="R33" s="817"/>
      <c r="S33" s="817"/>
      <c r="T33" s="817"/>
      <c r="U33" s="818"/>
      <c r="V33" s="818"/>
      <c r="W33" s="818"/>
      <c r="X33" s="818"/>
      <c r="Y33" s="818"/>
    </row>
    <row r="34" spans="1:25" s="814" customFormat="1" ht="18.75" customHeight="1" thickBot="1">
      <c r="A34" s="799" t="s">
        <v>177</v>
      </c>
      <c r="B34" s="842"/>
      <c r="C34" s="846"/>
      <c r="E34" s="847"/>
      <c r="F34" s="847"/>
      <c r="G34" s="848"/>
      <c r="H34" s="845"/>
      <c r="I34" s="845"/>
      <c r="J34" s="845"/>
      <c r="K34" s="802"/>
      <c r="L34" s="802"/>
      <c r="M34" s="802"/>
      <c r="N34" s="802"/>
      <c r="O34" s="802"/>
      <c r="P34" s="802"/>
      <c r="Q34" s="802"/>
      <c r="R34" s="817"/>
      <c r="S34" s="817"/>
      <c r="T34" s="817"/>
      <c r="U34" s="818"/>
      <c r="V34" s="818"/>
      <c r="W34" s="818"/>
      <c r="X34" s="818"/>
      <c r="Y34" s="818"/>
    </row>
    <row r="35" spans="1:25" s="814" customFormat="1" ht="21" customHeight="1" thickBot="1">
      <c r="A35" s="849" t="s">
        <v>178</v>
      </c>
      <c r="B35" s="842"/>
      <c r="C35" s="846"/>
      <c r="E35" s="847"/>
      <c r="F35" s="847"/>
      <c r="G35" s="848"/>
      <c r="H35" s="850">
        <f>SUM(H15:H26)</f>
        <v>0</v>
      </c>
      <c r="I35" s="851">
        <f>SUM(I15:I26)</f>
        <v>0</v>
      </c>
      <c r="J35" s="852">
        <f>SUM(J15:J26)</f>
        <v>0</v>
      </c>
      <c r="K35" s="853"/>
      <c r="L35" s="802"/>
      <c r="M35" s="802"/>
      <c r="N35" s="802"/>
      <c r="O35" s="802"/>
      <c r="P35" s="802"/>
      <c r="Q35" s="802"/>
      <c r="R35" s="817"/>
      <c r="S35" s="817"/>
      <c r="T35" s="817"/>
      <c r="U35" s="818"/>
      <c r="V35" s="818"/>
      <c r="W35" s="818"/>
      <c r="X35" s="818"/>
      <c r="Y35" s="818"/>
    </row>
    <row r="36" spans="1:25" ht="19.5" customHeight="1" thickBot="1">
      <c r="A36" s="854"/>
      <c r="B36" s="854"/>
      <c r="C36" s="855"/>
      <c r="D36" s="856"/>
      <c r="E36" s="849"/>
      <c r="F36" s="849"/>
      <c r="G36" s="857" t="s">
        <v>179</v>
      </c>
      <c r="H36" s="858">
        <f>IF(J6=0,0,1-(H35/J6))</f>
        <v>0</v>
      </c>
      <c r="I36" s="858">
        <f>IF(J7=0,0,1-(I35/J7))</f>
        <v>0</v>
      </c>
      <c r="J36" s="859">
        <f>IF(J8=0,0,1-(J35/J8))</f>
        <v>0</v>
      </c>
      <c r="K36" s="860" t="s">
        <v>356</v>
      </c>
    </row>
    <row r="37" spans="1:25" ht="19.5" customHeight="1">
      <c r="A37" s="854"/>
      <c r="B37" s="854"/>
      <c r="C37" s="855"/>
      <c r="D37" s="856"/>
      <c r="E37" s="849"/>
      <c r="F37" s="849"/>
      <c r="G37" s="861" t="str">
        <f>"For and on behalf of "</f>
        <v xml:space="preserve">For and on behalf of </v>
      </c>
      <c r="H37" s="779"/>
    </row>
    <row r="38" spans="1:25" ht="19.5" customHeight="1">
      <c r="A38" s="862"/>
      <c r="B38" s="862"/>
      <c r="C38" s="862"/>
      <c r="D38" s="863"/>
      <c r="E38" s="864"/>
      <c r="F38" s="864"/>
      <c r="G38" s="782"/>
      <c r="H38" s="865"/>
    </row>
    <row r="39" spans="1:25" ht="23.25" customHeight="1">
      <c r="A39" s="911" t="s">
        <v>180</v>
      </c>
      <c r="B39" s="911"/>
      <c r="C39" s="866" t="str">
        <f>'Sch-7'!C21:D21</f>
        <v xml:space="preserve">  </v>
      </c>
      <c r="D39" s="863"/>
      <c r="E39" s="912" t="s">
        <v>181</v>
      </c>
      <c r="F39" s="867">
        <f>'Names of Bidder'!D24</f>
        <v>0</v>
      </c>
      <c r="G39" s="868"/>
      <c r="H39" s="793"/>
    </row>
    <row r="40" spans="1:25" ht="23.25" customHeight="1">
      <c r="A40" s="911" t="s">
        <v>182</v>
      </c>
      <c r="B40" s="911"/>
      <c r="C40" s="869" t="str">
        <f>'Sch-7'!C22:D22</f>
        <v/>
      </c>
      <c r="D40" s="870"/>
      <c r="E40" s="912" t="s">
        <v>183</v>
      </c>
      <c r="F40" s="867">
        <f>'Names of Bidder'!D25</f>
        <v>0</v>
      </c>
      <c r="G40" s="868"/>
      <c r="H40" s="779"/>
    </row>
  </sheetData>
  <sheetProtection password="CC6F" sheet="1" objects="1" scenarios="1" formatColumns="0" formatRows="0" selectLockedCells="1"/>
  <customSheetViews>
    <customSheetView guid="{41FA9D67-020C-4823-83C1-8E592D62422E}" showPageBreaks="1" zeroValues="0" printArea="1" hiddenRows="1" hiddenColumns="1" view="pageBreakPreview" topLeftCell="A9">
      <selection activeCell="G15" sqref="G15"/>
      <pageMargins left="0.72" right="0.49" top="0.62" bottom="0.52" header="0.32" footer="0.27"/>
      <pageSetup scale="74" orientation="portrait" r:id="rId1"/>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4">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4"/>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6"/>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9"/>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10"/>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11"/>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12"/>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4"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126"/>
    <col min="2" max="2" width="30.6640625" style="127" customWidth="1"/>
    <col min="3" max="3" width="26.109375" style="127" customWidth="1"/>
    <col min="4" max="5" width="17.88671875" style="127" customWidth="1"/>
    <col min="6" max="16384" width="9.109375" style="112"/>
  </cols>
  <sheetData>
    <row r="1" spans="1:6">
      <c r="A1" s="113"/>
      <c r="B1" s="114"/>
      <c r="C1" s="114"/>
      <c r="D1" s="114"/>
      <c r="E1" s="114"/>
    </row>
    <row r="2" spans="1:6" ht="21.9" customHeight="1">
      <c r="A2" s="1182" t="s">
        <v>184</v>
      </c>
      <c r="B2" s="1182"/>
      <c r="C2" s="1182"/>
      <c r="D2" s="1182"/>
      <c r="E2" s="112"/>
    </row>
    <row r="3" spans="1:6">
      <c r="A3" s="113"/>
      <c r="B3" s="114"/>
      <c r="C3" s="114"/>
      <c r="D3" s="114"/>
      <c r="E3" s="114"/>
    </row>
    <row r="4" spans="1:6" ht="28.8">
      <c r="A4" s="115" t="s">
        <v>185</v>
      </c>
      <c r="B4" s="116" t="s">
        <v>186</v>
      </c>
      <c r="C4" s="115" t="s">
        <v>141</v>
      </c>
      <c r="D4" s="115" t="s">
        <v>187</v>
      </c>
      <c r="E4" s="115" t="s">
        <v>188</v>
      </c>
    </row>
    <row r="5" spans="1:6" ht="18" customHeight="1">
      <c r="A5" s="117" t="s">
        <v>189</v>
      </c>
      <c r="B5" s="117" t="s">
        <v>190</v>
      </c>
      <c r="C5" s="117" t="s">
        <v>191</v>
      </c>
      <c r="D5" s="117" t="s">
        <v>192</v>
      </c>
      <c r="E5" s="117" t="s">
        <v>193</v>
      </c>
    </row>
    <row r="6" spans="1:6" ht="45" customHeight="1">
      <c r="A6" s="118">
        <v>1</v>
      </c>
      <c r="B6" s="119"/>
      <c r="C6" s="120"/>
      <c r="D6" s="121"/>
      <c r="E6" s="122">
        <f t="shared" ref="E6:E15" si="0">C6*D6</f>
        <v>0</v>
      </c>
    </row>
    <row r="7" spans="1:6" ht="45" customHeight="1">
      <c r="A7" s="118">
        <v>2</v>
      </c>
      <c r="B7" s="119"/>
      <c r="C7" s="120"/>
      <c r="D7" s="121"/>
      <c r="E7" s="122">
        <f t="shared" si="0"/>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194</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41FA9D67-020C-4823-83C1-8E592D62422E}" state="hidden" topLeftCell="A4">
      <selection activeCell="D6" sqref="D6"/>
      <pageMargins left="0.75" right="0.75" top="0.65" bottom="1" header="0.5" footer="0.5"/>
      <pageSetup orientation="portrait" r:id="rId1"/>
      <headerFooter alignWithMargins="0"/>
    </customSheetView>
    <customSheetView guid="{CCA37BAE-906F-43D5-9FD9-B13563E4B9D7}" state="hidden" topLeftCell="A4">
      <selection activeCell="D6" sqref="D6"/>
      <pageMargins left="0.75" right="0.75" top="0.65" bottom="1" header="0.5" footer="0.5"/>
      <pageSetup orientation="portrait" r:id="rId2"/>
      <headerFooter alignWithMargins="0"/>
    </customSheetView>
    <customSheetView guid="{A4F9CA79-D3DE-43F5-9CDC-F14C42FDD954}" state="hidden" topLeftCell="A4">
      <selection activeCell="D6" sqref="D6"/>
      <pageMargins left="0.75" right="0.75" top="0.65" bottom="1" header="0.5" footer="0.5"/>
      <pageSetup orientation="portrait" r:id="rId3"/>
      <headerFooter alignWithMargins="0"/>
    </customSheetView>
    <customSheetView guid="{F1B559AA-B9AD-4E4C-B94A-ECBE5878008B}" state="hidden" topLeftCell="A4">
      <selection activeCell="D6" sqref="D6"/>
      <pageMargins left="0.75" right="0.75" top="0.65" bottom="1" header="0.5" footer="0.5"/>
      <pageSetup orientation="portrait" r:id="rId4"/>
      <headerFooter alignWithMargins="0"/>
    </customSheetView>
    <customSheetView guid="{755190E0-7BE9-48F9-BB5F-DF8E25D6736A}" state="hidden" topLeftCell="A4">
      <selection activeCell="D6" sqref="D6"/>
      <pageMargins left="0.75" right="0.75" top="0.65" bottom="1" header="0.5" footer="0.5"/>
      <pageSetup orientation="portrait" r:id="rId5"/>
      <headerFooter alignWithMargins="0"/>
    </customSheetView>
    <customSheetView guid="{B96E710B-6DD7-4DE1-95AB-C9EE060CD030}" state="hidden" topLeftCell="A4">
      <selection activeCell="D6" sqref="D6"/>
      <pageMargins left="0.75" right="0.75" top="0.65" bottom="1" header="0.5" footer="0.5"/>
      <pageSetup orientation="portrait" r:id="rId6"/>
      <headerFooter alignWithMargins="0"/>
    </customSheetView>
    <customSheetView guid="{357C9841-BEC3-434B-AC63-C04FB4321BA3}" state="hidden" topLeftCell="A4">
      <selection activeCell="D6" sqref="D6"/>
      <pageMargins left="0.75" right="0.75" top="0.65" bottom="1" header="0.5" footer="0.5"/>
      <pageSetup orientation="portrait" r:id="rId7"/>
      <headerFooter alignWithMargins="0"/>
    </customSheetView>
    <customSheetView guid="{3C00DDA0-7DDE-4169-A739-550DAF5DCF8D}" state="hidden" topLeftCell="A4">
      <selection activeCell="D6" sqref="D6"/>
      <pageMargins left="0.75" right="0.75" top="0.65" bottom="1" header="0.5" footer="0.5"/>
      <pageSetup orientation="portrait" r:id="rId8"/>
      <headerFooter alignWithMargins="0"/>
    </customSheetView>
    <customSheetView guid="{99CA2F10-F926-46DC-8609-4EAE5B9F3585}" state="hidden" topLeftCell="A4">
      <selection activeCell="D6" sqref="D6"/>
      <pageMargins left="0.75" right="0.75" top="0.65" bottom="1" header="0.5" footer="0.5"/>
      <pageSetup orientation="portrait" r:id="rId9"/>
      <headerFooter alignWithMargins="0"/>
    </customSheetView>
    <customSheetView guid="{63D51328-7CBC-4A1E-B96D-BAE91416501B}" state="hidden" topLeftCell="A4">
      <selection activeCell="D6" sqref="D6"/>
      <pageMargins left="0.75" right="0.75" top="0.65" bottom="1" header="0.5" footer="0.5"/>
      <pageSetup orientation="portrait" r:id="rId10"/>
      <headerFooter alignWithMargins="0"/>
    </customSheetView>
    <customSheetView guid="{B056965A-4BE5-44B3-AB31-550AD9F023BC}" state="hidden" topLeftCell="A4">
      <selection activeCell="D6" sqref="D6"/>
      <pageMargins left="0.75" right="0.75" top="0.65" bottom="1" header="0.5" footer="0.5"/>
      <pageSetup orientation="portrait" r:id="rId11"/>
      <headerFooter alignWithMargins="0"/>
    </customSheetView>
    <customSheetView guid="{3FCD02EB-1C44-4646-B069-2B9945E67B1F}" state="hidden" topLeftCell="A4">
      <selection activeCell="D6" sqref="D6"/>
      <pageMargins left="0.75" right="0.75" top="0.65" bottom="1" header="0.5" footer="0.5"/>
      <pageSetup orientation="portrait" r:id="rId12"/>
      <headerFooter alignWithMargins="0"/>
    </customSheetView>
    <customSheetView guid="{267FF044-3C5D-4FEC-AC00-A7E30583F8BB}"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126"/>
    <col min="2" max="2" width="30.6640625" style="127" customWidth="1"/>
    <col min="3" max="3" width="26.109375" style="127" customWidth="1"/>
    <col min="4" max="5" width="17.88671875" style="127" customWidth="1"/>
    <col min="6" max="16384" width="9.109375" style="112"/>
  </cols>
  <sheetData>
    <row r="1" spans="1:6">
      <c r="A1" s="113"/>
      <c r="B1" s="114"/>
      <c r="C1" s="114"/>
      <c r="D1" s="114"/>
      <c r="E1" s="114"/>
    </row>
    <row r="2" spans="1:6" ht="21.9" customHeight="1">
      <c r="A2" s="1182" t="s">
        <v>195</v>
      </c>
      <c r="B2" s="1182"/>
      <c r="C2" s="1182"/>
      <c r="D2" s="1183"/>
      <c r="E2" s="18"/>
    </row>
    <row r="3" spans="1:6">
      <c r="A3" s="113"/>
      <c r="B3" s="114"/>
      <c r="C3" s="114"/>
      <c r="D3" s="114"/>
      <c r="E3" s="114"/>
    </row>
    <row r="4" spans="1:6" ht="28.8">
      <c r="A4" s="115" t="s">
        <v>185</v>
      </c>
      <c r="B4" s="116" t="s">
        <v>186</v>
      </c>
      <c r="C4" s="115" t="s">
        <v>196</v>
      </c>
      <c r="D4" s="115" t="s">
        <v>197</v>
      </c>
      <c r="E4" s="115" t="s">
        <v>198</v>
      </c>
    </row>
    <row r="5" spans="1:6" ht="18" customHeight="1">
      <c r="A5" s="117" t="s">
        <v>189</v>
      </c>
      <c r="B5" s="117" t="s">
        <v>190</v>
      </c>
      <c r="C5" s="117" t="s">
        <v>191</v>
      </c>
      <c r="D5" s="117" t="s">
        <v>192</v>
      </c>
      <c r="E5" s="117" t="s">
        <v>193</v>
      </c>
    </row>
    <row r="6" spans="1:6" ht="45" customHeight="1">
      <c r="A6" s="118">
        <v>1</v>
      </c>
      <c r="B6" s="119"/>
      <c r="C6" s="120"/>
      <c r="D6" s="121"/>
      <c r="E6" s="122">
        <f>C6*D6</f>
        <v>0</v>
      </c>
    </row>
    <row r="7" spans="1:6" ht="45" customHeight="1">
      <c r="A7" s="118">
        <v>2</v>
      </c>
      <c r="B7" s="119"/>
      <c r="C7" s="120"/>
      <c r="D7" s="121"/>
      <c r="E7" s="122">
        <f t="shared" ref="E7:E15" si="0">C7*D7</f>
        <v>0</v>
      </c>
    </row>
    <row r="8" spans="1:6" ht="45" customHeight="1">
      <c r="A8" s="118">
        <v>3</v>
      </c>
      <c r="B8" s="119"/>
      <c r="C8" s="120"/>
      <c r="D8" s="121"/>
      <c r="E8" s="122">
        <f t="shared" si="0"/>
        <v>0</v>
      </c>
    </row>
    <row r="9" spans="1:6" ht="45" customHeight="1">
      <c r="A9" s="118">
        <v>4</v>
      </c>
      <c r="B9" s="119"/>
      <c r="C9" s="120"/>
      <c r="D9" s="121"/>
      <c r="E9" s="122">
        <f t="shared" si="0"/>
        <v>0</v>
      </c>
    </row>
    <row r="10" spans="1:6" ht="45" customHeight="1">
      <c r="A10" s="118">
        <v>5</v>
      </c>
      <c r="B10" s="119"/>
      <c r="C10" s="120"/>
      <c r="D10" s="121"/>
      <c r="E10" s="122">
        <f t="shared" si="0"/>
        <v>0</v>
      </c>
    </row>
    <row r="11" spans="1:6" ht="45" customHeight="1">
      <c r="A11" s="118">
        <v>6</v>
      </c>
      <c r="B11" s="119"/>
      <c r="C11" s="120"/>
      <c r="D11" s="121"/>
      <c r="E11" s="122">
        <f t="shared" si="0"/>
        <v>0</v>
      </c>
    </row>
    <row r="12" spans="1:6" ht="45" customHeight="1">
      <c r="A12" s="118">
        <v>7</v>
      </c>
      <c r="B12" s="119"/>
      <c r="C12" s="120"/>
      <c r="D12" s="121"/>
      <c r="E12" s="122">
        <f t="shared" si="0"/>
        <v>0</v>
      </c>
    </row>
    <row r="13" spans="1:6" ht="45" customHeight="1">
      <c r="A13" s="118">
        <v>8</v>
      </c>
      <c r="B13" s="119"/>
      <c r="C13" s="120"/>
      <c r="D13" s="121"/>
      <c r="E13" s="122">
        <f t="shared" si="0"/>
        <v>0</v>
      </c>
    </row>
    <row r="14" spans="1:6" ht="45" customHeight="1">
      <c r="A14" s="118">
        <v>9</v>
      </c>
      <c r="B14" s="119"/>
      <c r="C14" s="120"/>
      <c r="D14" s="121"/>
      <c r="E14" s="122">
        <f t="shared" si="0"/>
        <v>0</v>
      </c>
    </row>
    <row r="15" spans="1:6" ht="45" customHeight="1">
      <c r="A15" s="118">
        <v>10</v>
      </c>
      <c r="B15" s="119"/>
      <c r="C15" s="120"/>
      <c r="D15" s="121"/>
      <c r="E15" s="122">
        <f t="shared" si="0"/>
        <v>0</v>
      </c>
    </row>
    <row r="16" spans="1:6" ht="45" customHeight="1">
      <c r="A16" s="123"/>
      <c r="B16" s="124" t="s">
        <v>194</v>
      </c>
      <c r="C16" s="124"/>
      <c r="D16" s="124"/>
      <c r="E16" s="124">
        <f>SUM(E6:E15)</f>
        <v>0</v>
      </c>
      <c r="F16" s="125"/>
    </row>
    <row r="17" ht="30" customHeight="1"/>
    <row r="18" ht="30" customHeight="1"/>
    <row r="19" ht="30" customHeight="1"/>
    <row r="20" ht="30" customHeight="1"/>
    <row r="21" ht="30" customHeight="1"/>
  </sheetData>
  <sheetProtection password="916E" sheet="1" formatColumns="0" formatRows="0" selectLockedCells="1"/>
  <customSheetViews>
    <customSheetView guid="{41FA9D67-020C-4823-83C1-8E592D62422E}" state="hidden" topLeftCell="A13">
      <selection activeCell="D6" sqref="D6"/>
      <pageMargins left="0.75" right="0.75" top="0.65" bottom="1" header="0.5" footer="0.5"/>
      <pageSetup orientation="portrait" r:id="rId1"/>
      <headerFooter alignWithMargins="0"/>
    </customSheetView>
    <customSheetView guid="{CCA37BAE-906F-43D5-9FD9-B13563E4B9D7}" state="hidden" topLeftCell="A13">
      <selection activeCell="D6" sqref="D6"/>
      <pageMargins left="0.75" right="0.75" top="0.65" bottom="1" header="0.5" footer="0.5"/>
      <pageSetup orientation="portrait" r:id="rId2"/>
      <headerFooter alignWithMargins="0"/>
    </customSheetView>
    <customSheetView guid="{A4F9CA79-D3DE-43F5-9CDC-F14C42FDD954}" state="hidden" topLeftCell="A13">
      <selection activeCell="D6" sqref="D6"/>
      <pageMargins left="0.75" right="0.75" top="0.65" bottom="1" header="0.5" footer="0.5"/>
      <pageSetup orientation="portrait" r:id="rId3"/>
      <headerFooter alignWithMargins="0"/>
    </customSheetView>
    <customSheetView guid="{F1B559AA-B9AD-4E4C-B94A-ECBE5878008B}" state="hidden" topLeftCell="A13">
      <selection activeCell="D6" sqref="D6"/>
      <pageMargins left="0.75" right="0.75" top="0.65" bottom="1" header="0.5" footer="0.5"/>
      <pageSetup orientation="portrait" r:id="rId4"/>
      <headerFooter alignWithMargins="0"/>
    </customSheetView>
    <customSheetView guid="{755190E0-7BE9-48F9-BB5F-DF8E25D6736A}" state="hidden" topLeftCell="A13">
      <selection activeCell="D6" sqref="D6"/>
      <pageMargins left="0.75" right="0.75" top="0.65" bottom="1" header="0.5" footer="0.5"/>
      <pageSetup orientation="portrait" r:id="rId5"/>
      <headerFooter alignWithMargins="0"/>
    </customSheetView>
    <customSheetView guid="{B96E710B-6DD7-4DE1-95AB-C9EE060CD030}" state="hidden" topLeftCell="A13">
      <selection activeCell="D6" sqref="D6"/>
      <pageMargins left="0.75" right="0.75" top="0.65" bottom="1" header="0.5" footer="0.5"/>
      <pageSetup orientation="portrait" r:id="rId6"/>
      <headerFooter alignWithMargins="0"/>
    </customSheetView>
    <customSheetView guid="{357C9841-BEC3-434B-AC63-C04FB4321BA3}" state="hidden" topLeftCell="A13">
      <selection activeCell="D6" sqref="D6"/>
      <pageMargins left="0.75" right="0.75" top="0.65" bottom="1" header="0.5" footer="0.5"/>
      <pageSetup orientation="portrait" r:id="rId7"/>
      <headerFooter alignWithMargins="0"/>
    </customSheetView>
    <customSheetView guid="{3C00DDA0-7DDE-4169-A739-550DAF5DCF8D}" state="hidden" topLeftCell="A13">
      <selection activeCell="D6" sqref="D6"/>
      <pageMargins left="0.75" right="0.75" top="0.65" bottom="1" header="0.5" footer="0.5"/>
      <pageSetup orientation="portrait" r:id="rId8"/>
      <headerFooter alignWithMargins="0"/>
    </customSheetView>
    <customSheetView guid="{99CA2F10-F926-46DC-8609-4EAE5B9F3585}" state="hidden" topLeftCell="A13">
      <selection activeCell="D6" sqref="D6"/>
      <pageMargins left="0.75" right="0.75" top="0.65" bottom="1" header="0.5" footer="0.5"/>
      <pageSetup orientation="portrait" r:id="rId9"/>
      <headerFooter alignWithMargins="0"/>
    </customSheetView>
    <customSheetView guid="{63D51328-7CBC-4A1E-B96D-BAE91416501B}" state="hidden" topLeftCell="A13">
      <selection activeCell="D6" sqref="D6"/>
      <pageMargins left="0.75" right="0.75" top="0.65" bottom="1" header="0.5" footer="0.5"/>
      <pageSetup orientation="portrait" r:id="rId10"/>
      <headerFooter alignWithMargins="0"/>
    </customSheetView>
    <customSheetView guid="{B056965A-4BE5-44B3-AB31-550AD9F023BC}" state="hidden" topLeftCell="A13">
      <selection activeCell="D6" sqref="D6"/>
      <pageMargins left="0.75" right="0.75" top="0.65" bottom="1" header="0.5" footer="0.5"/>
      <pageSetup orientation="portrait" r:id="rId11"/>
      <headerFooter alignWithMargins="0"/>
    </customSheetView>
    <customSheetView guid="{3FCD02EB-1C44-4646-B069-2B9945E67B1F}" state="hidden" topLeftCell="A13">
      <selection activeCell="D6" sqref="D6"/>
      <pageMargins left="0.75" right="0.75" top="0.65" bottom="1" header="0.5" footer="0.5"/>
      <pageSetup orientation="portrait" r:id="rId12"/>
      <headerFooter alignWithMargins="0"/>
    </customSheetView>
    <customSheetView guid="{267FF044-3C5D-4FEC-AC00-A7E30583F8BB}"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126" customWidth="1"/>
    <col min="2" max="4" width="23.5546875" style="127" customWidth="1"/>
    <col min="5" max="5" width="11" style="127" customWidth="1"/>
    <col min="6" max="6" width="14.44140625" style="127" customWidth="1"/>
    <col min="7" max="16384" width="9.109375" style="112"/>
  </cols>
  <sheetData>
    <row r="1" spans="1:7">
      <c r="A1" s="113"/>
      <c r="B1" s="114"/>
      <c r="C1" s="114"/>
      <c r="D1" s="114"/>
      <c r="E1" s="114"/>
      <c r="F1" s="114"/>
    </row>
    <row r="2" spans="1:7" ht="21.9" customHeight="1">
      <c r="A2" s="1182" t="s">
        <v>199</v>
      </c>
      <c r="B2" s="1182"/>
      <c r="C2" s="1182"/>
      <c r="D2" s="1182"/>
      <c r="E2" s="1183"/>
      <c r="F2" s="112"/>
    </row>
    <row r="3" spans="1:7">
      <c r="A3" s="113"/>
      <c r="B3" s="114"/>
      <c r="C3" s="114"/>
      <c r="D3" s="114"/>
      <c r="E3" s="114"/>
      <c r="F3" s="114"/>
    </row>
    <row r="4" spans="1:7" ht="43.2">
      <c r="A4" s="115" t="s">
        <v>185</v>
      </c>
      <c r="B4" s="116" t="s">
        <v>186</v>
      </c>
      <c r="C4" s="115" t="s">
        <v>200</v>
      </c>
      <c r="D4" s="115" t="s">
        <v>201</v>
      </c>
      <c r="E4" s="115" t="s">
        <v>202</v>
      </c>
      <c r="F4" s="115" t="s">
        <v>203</v>
      </c>
    </row>
    <row r="5" spans="1:7" ht="18" customHeight="1">
      <c r="A5" s="117" t="s">
        <v>189</v>
      </c>
      <c r="B5" s="117" t="s">
        <v>190</v>
      </c>
      <c r="C5" s="117" t="s">
        <v>191</v>
      </c>
      <c r="D5" s="117" t="s">
        <v>192</v>
      </c>
      <c r="E5" s="128" t="s">
        <v>204</v>
      </c>
      <c r="F5" s="117" t="s">
        <v>205</v>
      </c>
    </row>
    <row r="6" spans="1:7" ht="45" customHeight="1">
      <c r="A6" s="118">
        <v>1</v>
      </c>
      <c r="B6" s="119"/>
      <c r="C6" s="120"/>
      <c r="D6" s="120"/>
      <c r="E6" s="121"/>
      <c r="F6" s="122">
        <f>C6*E6</f>
        <v>0</v>
      </c>
    </row>
    <row r="7" spans="1:7" ht="45" customHeight="1">
      <c r="A7" s="118">
        <v>2</v>
      </c>
      <c r="B7" s="119"/>
      <c r="C7" s="120"/>
      <c r="D7" s="120"/>
      <c r="E7" s="121"/>
      <c r="F7" s="122">
        <f t="shared" ref="F7:F15" si="0">C7*E7</f>
        <v>0</v>
      </c>
    </row>
    <row r="8" spans="1:7" ht="45" customHeight="1">
      <c r="A8" s="118">
        <v>3</v>
      </c>
      <c r="B8" s="119"/>
      <c r="C8" s="120"/>
      <c r="D8" s="120"/>
      <c r="E8" s="121"/>
      <c r="F8" s="122">
        <f t="shared" si="0"/>
        <v>0</v>
      </c>
    </row>
    <row r="9" spans="1:7" ht="45" customHeight="1">
      <c r="A9" s="118">
        <v>4</v>
      </c>
      <c r="B9" s="119"/>
      <c r="C9" s="120"/>
      <c r="D9" s="120"/>
      <c r="E9" s="121"/>
      <c r="F9" s="122">
        <f t="shared" si="0"/>
        <v>0</v>
      </c>
    </row>
    <row r="10" spans="1:7" ht="45" customHeight="1">
      <c r="A10" s="118">
        <v>5</v>
      </c>
      <c r="B10" s="119"/>
      <c r="C10" s="120"/>
      <c r="D10" s="120"/>
      <c r="E10" s="121"/>
      <c r="F10" s="122">
        <f t="shared" si="0"/>
        <v>0</v>
      </c>
    </row>
    <row r="11" spans="1:7" ht="45" customHeight="1">
      <c r="A11" s="118">
        <v>6</v>
      </c>
      <c r="B11" s="119"/>
      <c r="C11" s="120"/>
      <c r="D11" s="120"/>
      <c r="E11" s="121"/>
      <c r="F11" s="122">
        <f t="shared" si="0"/>
        <v>0</v>
      </c>
    </row>
    <row r="12" spans="1:7" ht="45" customHeight="1">
      <c r="A12" s="118">
        <v>7</v>
      </c>
      <c r="B12" s="119"/>
      <c r="C12" s="120"/>
      <c r="D12" s="120"/>
      <c r="E12" s="121"/>
      <c r="F12" s="122">
        <f t="shared" si="0"/>
        <v>0</v>
      </c>
    </row>
    <row r="13" spans="1:7" ht="45" customHeight="1">
      <c r="A13" s="118">
        <v>8</v>
      </c>
      <c r="B13" s="119"/>
      <c r="C13" s="120"/>
      <c r="D13" s="120"/>
      <c r="E13" s="121"/>
      <c r="F13" s="122">
        <f t="shared" si="0"/>
        <v>0</v>
      </c>
    </row>
    <row r="14" spans="1:7" ht="45" customHeight="1">
      <c r="A14" s="118">
        <v>9</v>
      </c>
      <c r="B14" s="119"/>
      <c r="C14" s="120"/>
      <c r="D14" s="120"/>
      <c r="E14" s="121"/>
      <c r="F14" s="122">
        <f t="shared" si="0"/>
        <v>0</v>
      </c>
    </row>
    <row r="15" spans="1:7" ht="45" customHeight="1">
      <c r="A15" s="118">
        <v>10</v>
      </c>
      <c r="B15" s="119"/>
      <c r="C15" s="120"/>
      <c r="D15" s="120"/>
      <c r="E15" s="121"/>
      <c r="F15" s="122">
        <f t="shared" si="0"/>
        <v>0</v>
      </c>
    </row>
    <row r="16" spans="1:7" ht="45" customHeight="1">
      <c r="A16" s="123"/>
      <c r="B16" s="124" t="s">
        <v>194</v>
      </c>
      <c r="C16" s="124"/>
      <c r="D16" s="124"/>
      <c r="E16" s="124"/>
      <c r="F16" s="124">
        <f>SUM(F6:F15)</f>
        <v>0</v>
      </c>
      <c r="G16" s="125"/>
    </row>
    <row r="17" ht="30" customHeight="1"/>
    <row r="18" ht="30" customHeight="1"/>
    <row r="19" ht="30" customHeight="1"/>
    <row r="20" ht="30" customHeight="1"/>
    <row r="21" ht="30" customHeight="1"/>
  </sheetData>
  <sheetProtection password="E848" sheet="1" formatColumns="0" formatRows="0" selectLockedCells="1"/>
  <customSheetViews>
    <customSheetView guid="{41FA9D67-020C-4823-83C1-8E592D62422E}" state="hidden" topLeftCell="A5">
      <selection activeCell="D11" sqref="D11"/>
      <pageMargins left="0.75" right="0.62" top="0.65" bottom="1" header="0.5" footer="0.5"/>
      <pageSetup orientation="portrait" r:id="rId1"/>
      <headerFooter alignWithMargins="0"/>
    </customSheetView>
    <customSheetView guid="{CCA37BAE-906F-43D5-9FD9-B13563E4B9D7}" state="hidden" topLeftCell="A5">
      <selection activeCell="D11" sqref="D11"/>
      <pageMargins left="0.75" right="0.62" top="0.65" bottom="1" header="0.5" footer="0.5"/>
      <pageSetup orientation="portrait" r:id="rId2"/>
      <headerFooter alignWithMargins="0"/>
    </customSheetView>
    <customSheetView guid="{A4F9CA79-D3DE-43F5-9CDC-F14C42FDD954}" state="hidden" topLeftCell="A5">
      <selection activeCell="D11" sqref="D11"/>
      <pageMargins left="0.75" right="0.62" top="0.65" bottom="1" header="0.5" footer="0.5"/>
      <pageSetup orientation="portrait" r:id="rId3"/>
      <headerFooter alignWithMargins="0"/>
    </customSheetView>
    <customSheetView guid="{F1B559AA-B9AD-4E4C-B94A-ECBE5878008B}" state="hidden" topLeftCell="A5">
      <selection activeCell="D11" sqref="D11"/>
      <pageMargins left="0.75" right="0.62" top="0.65" bottom="1" header="0.5" footer="0.5"/>
      <pageSetup orientation="portrait" r:id="rId4"/>
      <headerFooter alignWithMargins="0"/>
    </customSheetView>
    <customSheetView guid="{755190E0-7BE9-48F9-BB5F-DF8E25D6736A}" state="hidden" topLeftCell="A5">
      <selection activeCell="D11" sqref="D11"/>
      <pageMargins left="0.75" right="0.62" top="0.65" bottom="1" header="0.5" footer="0.5"/>
      <pageSetup orientation="portrait" r:id="rId5"/>
      <headerFooter alignWithMargins="0"/>
    </customSheetView>
    <customSheetView guid="{B96E710B-6DD7-4DE1-95AB-C9EE060CD030}" state="hidden" topLeftCell="A5">
      <selection activeCell="D11" sqref="D11"/>
      <pageMargins left="0.75" right="0.62" top="0.65" bottom="1" header="0.5" footer="0.5"/>
      <pageSetup orientation="portrait" r:id="rId6"/>
      <headerFooter alignWithMargins="0"/>
    </customSheetView>
    <customSheetView guid="{357C9841-BEC3-434B-AC63-C04FB4321BA3}" state="hidden" topLeftCell="A5">
      <selection activeCell="D11" sqref="D11"/>
      <pageMargins left="0.75" right="0.62" top="0.65" bottom="1" header="0.5" footer="0.5"/>
      <pageSetup orientation="portrait" r:id="rId7"/>
      <headerFooter alignWithMargins="0"/>
    </customSheetView>
    <customSheetView guid="{3C00DDA0-7DDE-4169-A739-550DAF5DCF8D}" state="hidden" topLeftCell="A5">
      <selection activeCell="D11" sqref="D11"/>
      <pageMargins left="0.75" right="0.62" top="0.65" bottom="1" header="0.5" footer="0.5"/>
      <pageSetup orientation="portrait" r:id="rId8"/>
      <headerFooter alignWithMargins="0"/>
    </customSheetView>
    <customSheetView guid="{99CA2F10-F926-46DC-8609-4EAE5B9F3585}" state="hidden" topLeftCell="A5">
      <selection activeCell="D11" sqref="D11"/>
      <pageMargins left="0.75" right="0.62" top="0.65" bottom="1" header="0.5" footer="0.5"/>
      <pageSetup orientation="portrait" r:id="rId9"/>
      <headerFooter alignWithMargins="0"/>
    </customSheetView>
    <customSheetView guid="{63D51328-7CBC-4A1E-B96D-BAE91416501B}" state="hidden" topLeftCell="A5">
      <selection activeCell="D11" sqref="D11"/>
      <pageMargins left="0.75" right="0.62" top="0.65" bottom="1" header="0.5" footer="0.5"/>
      <pageSetup orientation="portrait" r:id="rId10"/>
      <headerFooter alignWithMargins="0"/>
    </customSheetView>
    <customSheetView guid="{B056965A-4BE5-44B3-AB31-550AD9F023BC}" state="hidden" topLeftCell="A5">
      <selection activeCell="D11" sqref="D11"/>
      <pageMargins left="0.75" right="0.62" top="0.65" bottom="1" header="0.5" footer="0.5"/>
      <pageSetup orientation="portrait" r:id="rId11"/>
      <headerFooter alignWithMargins="0"/>
    </customSheetView>
    <customSheetView guid="{3FCD02EB-1C44-4646-B069-2B9945E67B1F}" state="hidden" topLeftCell="A5">
      <selection activeCell="D11" sqref="D11"/>
      <pageMargins left="0.75" right="0.62" top="0.65" bottom="1" header="0.5" footer="0.5"/>
      <pageSetup orientation="portrait" r:id="rId12"/>
      <headerFooter alignWithMargins="0"/>
    </customSheetView>
    <customSheetView guid="{267FF044-3C5D-4FEC-AC00-A7E30583F8BB}"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zoomScale="110" zoomScaleNormal="100" zoomScaleSheetLayoutView="110" workbookViewId="0">
      <selection activeCell="C5" sqref="C5:F5"/>
    </sheetView>
  </sheetViews>
  <sheetFormatPr defaultColWidth="9.109375" defaultRowHeight="14.4"/>
  <cols>
    <col min="1" max="1" width="10.6640625" style="132" customWidth="1"/>
    <col min="2" max="2" width="15.33203125" style="138" customWidth="1"/>
    <col min="3" max="3" width="16.33203125" style="132" customWidth="1"/>
    <col min="4" max="4" width="20.6640625" style="132" customWidth="1"/>
    <col min="5" max="5" width="12.6640625" style="132" customWidth="1"/>
    <col min="6" max="6" width="31.33203125" style="132" customWidth="1"/>
    <col min="7" max="7" width="9.109375" style="132" customWidth="1"/>
    <col min="8" max="8" width="12" style="132" hidden="1" customWidth="1"/>
    <col min="9" max="18" width="9.109375" style="133" hidden="1" customWidth="1"/>
    <col min="19" max="19" width="8" style="133" hidden="1" customWidth="1"/>
    <col min="20" max="20" width="9.109375" style="133" hidden="1" customWidth="1"/>
    <col min="21" max="21" width="7.6640625" style="133" hidden="1" customWidth="1"/>
    <col min="22" max="22" width="9.109375" style="133" hidden="1" customWidth="1"/>
    <col min="23" max="23" width="5.5546875" style="133" hidden="1" customWidth="1"/>
    <col min="24" max="24" width="4.88671875" style="133" hidden="1" customWidth="1"/>
    <col min="25" max="25" width="9.109375" style="133" hidden="1" customWidth="1"/>
    <col min="26" max="26" width="66.6640625" style="134" hidden="1" customWidth="1"/>
    <col min="27" max="27" width="17.5546875" style="134" hidden="1" customWidth="1"/>
    <col min="28" max="28" width="20" style="134" hidden="1" customWidth="1"/>
    <col min="29" max="29" width="13.88671875" style="134" hidden="1" customWidth="1"/>
    <col min="30" max="30" width="9.109375" style="135" hidden="1" customWidth="1"/>
    <col min="31" max="31" width="9.109375" style="136" hidden="1" customWidth="1"/>
    <col min="32" max="32" width="13.6640625" style="136" hidden="1" customWidth="1"/>
    <col min="33" max="35" width="9.109375" style="135" hidden="1" customWidth="1"/>
    <col min="36" max="36" width="10.44140625" style="135" hidden="1" customWidth="1"/>
    <col min="37" max="41" width="9.109375" style="135" hidden="1" customWidth="1"/>
    <col min="42" max="16384" width="9.109375" style="133"/>
  </cols>
  <sheetData>
    <row r="1" spans="1:36" ht="24.75" customHeight="1">
      <c r="A1" s="129" t="str">
        <f>Cover!B3</f>
        <v>SPEC. NO.: CC/NT/TR/DOM/A00/22/00539</v>
      </c>
      <c r="B1" s="129"/>
      <c r="C1" s="130"/>
      <c r="D1" s="130"/>
      <c r="E1" s="130"/>
      <c r="F1" s="131" t="s">
        <v>206</v>
      </c>
      <c r="Z1" s="134" t="str">
        <f>'[10]Names of Bidder'!D6</f>
        <v>Sole Bidder</v>
      </c>
      <c r="AE1" s="136">
        <v>1</v>
      </c>
      <c r="AF1" s="136" t="s">
        <v>207</v>
      </c>
      <c r="AI1" s="136">
        <v>1</v>
      </c>
      <c r="AJ1" s="135" t="s">
        <v>208</v>
      </c>
    </row>
    <row r="2" spans="1:36">
      <c r="B2" s="132"/>
      <c r="Z2" s="134">
        <f>'[10]Names of Bidder'!AA6</f>
        <v>0</v>
      </c>
      <c r="AE2" s="136">
        <v>2</v>
      </c>
      <c r="AF2" s="136" t="s">
        <v>209</v>
      </c>
      <c r="AI2" s="136">
        <v>2</v>
      </c>
      <c r="AJ2" s="135" t="s">
        <v>210</v>
      </c>
    </row>
    <row r="3" spans="1:36" ht="17.399999999999999">
      <c r="A3" s="1202" t="s">
        <v>211</v>
      </c>
      <c r="B3" s="1202"/>
      <c r="C3" s="1202"/>
      <c r="D3" s="1202"/>
      <c r="E3" s="1202"/>
      <c r="F3" s="1202"/>
      <c r="AE3" s="136">
        <v>3</v>
      </c>
      <c r="AF3" s="136" t="s">
        <v>212</v>
      </c>
      <c r="AI3" s="136">
        <v>3</v>
      </c>
      <c r="AJ3" s="135" t="s">
        <v>213</v>
      </c>
    </row>
    <row r="4" spans="1:36">
      <c r="A4" s="137"/>
      <c r="B4" s="137"/>
      <c r="C4" s="137"/>
      <c r="D4" s="137"/>
      <c r="E4" s="137"/>
      <c r="F4" s="137"/>
      <c r="AE4" s="136">
        <v>4</v>
      </c>
      <c r="AF4" s="136" t="s">
        <v>214</v>
      </c>
      <c r="AI4" s="136">
        <v>4</v>
      </c>
      <c r="AJ4" s="135" t="s">
        <v>215</v>
      </c>
    </row>
    <row r="5" spans="1:36">
      <c r="A5" s="138" t="s">
        <v>216</v>
      </c>
      <c r="C5" s="1203"/>
      <c r="D5" s="1203"/>
      <c r="E5" s="1203"/>
      <c r="F5" s="1203"/>
      <c r="AE5" s="136">
        <v>5</v>
      </c>
      <c r="AF5" s="136" t="s">
        <v>214</v>
      </c>
      <c r="AI5" s="136">
        <v>5</v>
      </c>
      <c r="AJ5" s="135" t="s">
        <v>217</v>
      </c>
    </row>
    <row r="6" spans="1:36">
      <c r="A6" s="138" t="s">
        <v>218</v>
      </c>
      <c r="B6" s="1193" t="str">
        <f>'Names of Bidder'!D27&amp;'Names of Bidder'!E27&amp;'Names of Bidder'!F27</f>
        <v/>
      </c>
      <c r="C6" s="1193"/>
      <c r="AE6" s="136">
        <v>6</v>
      </c>
      <c r="AF6" s="136" t="s">
        <v>214</v>
      </c>
      <c r="AG6" s="139" t="e">
        <f>DAY(B6)</f>
        <v>#VALUE!</v>
      </c>
      <c r="AI6" s="136">
        <v>6</v>
      </c>
      <c r="AJ6" s="135" t="s">
        <v>219</v>
      </c>
    </row>
    <row r="7" spans="1:36">
      <c r="A7" s="138"/>
      <c r="B7" s="140"/>
      <c r="C7" s="140"/>
      <c r="AE7" s="136">
        <v>7</v>
      </c>
      <c r="AF7" s="136" t="s">
        <v>214</v>
      </c>
      <c r="AG7" s="139" t="e">
        <f>MONTH(B6)</f>
        <v>#VALUE!</v>
      </c>
      <c r="AI7" s="136">
        <v>7</v>
      </c>
      <c r="AJ7" s="135" t="s">
        <v>220</v>
      </c>
    </row>
    <row r="8" spans="1:36">
      <c r="A8" s="141" t="s">
        <v>1</v>
      </c>
      <c r="B8" s="142"/>
      <c r="F8" s="143"/>
      <c r="AE8" s="136">
        <v>8</v>
      </c>
      <c r="AF8" s="136" t="s">
        <v>214</v>
      </c>
      <c r="AG8" s="139" t="e">
        <f>LOOKUP(AG7,AI1:AI12,AJ1:AJ12)</f>
        <v>#VALUE!</v>
      </c>
      <c r="AI8" s="136">
        <v>8</v>
      </c>
      <c r="AJ8" s="135" t="s">
        <v>221</v>
      </c>
    </row>
    <row r="9" spans="1:36">
      <c r="A9" s="144">
        <f>'Sch-1'!L8</f>
        <v>0</v>
      </c>
      <c r="B9" s="144"/>
      <c r="F9" s="143"/>
      <c r="AE9" s="136">
        <v>9</v>
      </c>
      <c r="AF9" s="136" t="s">
        <v>214</v>
      </c>
      <c r="AG9" s="139" t="e">
        <f>YEAR(B6)</f>
        <v>#VALUE!</v>
      </c>
      <c r="AI9" s="136">
        <v>9</v>
      </c>
      <c r="AJ9" s="135" t="s">
        <v>222</v>
      </c>
    </row>
    <row r="10" spans="1:36">
      <c r="A10" s="144" t="str">
        <f>'Sch-1'!K9</f>
        <v>Power Grid Corporation of India Ltd.,</v>
      </c>
      <c r="B10" s="144"/>
      <c r="F10" s="143"/>
      <c r="AE10" s="136">
        <v>10</v>
      </c>
      <c r="AF10" s="136" t="s">
        <v>214</v>
      </c>
      <c r="AI10" s="136">
        <v>10</v>
      </c>
      <c r="AJ10" s="135" t="s">
        <v>223</v>
      </c>
    </row>
    <row r="11" spans="1:36">
      <c r="A11" s="144" t="str">
        <f>'Sch-1'!K10</f>
        <v>"Saudamini", Plot No.-2</v>
      </c>
      <c r="B11" s="144"/>
      <c r="F11" s="143"/>
      <c r="AE11" s="136">
        <v>11</v>
      </c>
      <c r="AF11" s="136" t="s">
        <v>214</v>
      </c>
      <c r="AI11" s="136">
        <v>11</v>
      </c>
      <c r="AJ11" s="135" t="s">
        <v>224</v>
      </c>
    </row>
    <row r="12" spans="1:36">
      <c r="A12" s="144" t="str">
        <f>'Sch-1'!K11</f>
        <v xml:space="preserve">Sector-29, </v>
      </c>
      <c r="B12" s="144"/>
      <c r="F12" s="143"/>
      <c r="AE12" s="136">
        <v>12</v>
      </c>
      <c r="AF12" s="136" t="s">
        <v>214</v>
      </c>
      <c r="AI12" s="136">
        <v>12</v>
      </c>
      <c r="AJ12" s="135" t="s">
        <v>225</v>
      </c>
    </row>
    <row r="13" spans="1:36">
      <c r="A13" s="144" t="str">
        <f>'Sch-1'!K12</f>
        <v>Gurgaon (Haryana) - 122001</v>
      </c>
      <c r="B13" s="144"/>
      <c r="F13" s="143"/>
      <c r="AE13" s="136">
        <v>13</v>
      </c>
      <c r="AF13" s="136" t="s">
        <v>214</v>
      </c>
    </row>
    <row r="14" spans="1:36" ht="22.5" customHeight="1">
      <c r="A14" s="138"/>
      <c r="F14" s="143"/>
      <c r="AE14" s="136">
        <v>14</v>
      </c>
      <c r="AF14" s="136" t="s">
        <v>214</v>
      </c>
    </row>
    <row r="15" spans="1:36" ht="133.5" customHeight="1">
      <c r="A15" s="380" t="s">
        <v>226</v>
      </c>
      <c r="B15" s="381"/>
      <c r="C15" s="1204" t="str">
        <f>Cover!B2</f>
        <v>400kV Transformer Package TR-43 for (i) 1×500 MVA, 400/220kV ICT at Kotputli S/S; and (ii) 5×500MVA, 400/220kV, ICT at Bikaner-II associated with Transmission system for evacuation of power from Rajasthan REZ Ph-IV (Part-1) (Bikaner Complex) PART-E.</v>
      </c>
      <c r="D15" s="1204"/>
      <c r="E15" s="1204"/>
      <c r="F15" s="1204"/>
      <c r="AE15" s="136">
        <v>15</v>
      </c>
      <c r="AF15" s="136" t="s">
        <v>214</v>
      </c>
    </row>
    <row r="16" spans="1:36" ht="27.75" customHeight="1">
      <c r="A16" s="132" t="s">
        <v>227</v>
      </c>
      <c r="B16" s="132"/>
      <c r="C16" s="143"/>
      <c r="D16" s="143"/>
      <c r="E16" s="143"/>
      <c r="F16" s="143"/>
      <c r="AE16" s="136">
        <v>16</v>
      </c>
      <c r="AF16" s="136" t="s">
        <v>214</v>
      </c>
    </row>
    <row r="17" spans="1:41" ht="99.75" customHeight="1">
      <c r="A17" s="146">
        <v>1</v>
      </c>
      <c r="B17" s="120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200"/>
      <c r="D17" s="1200"/>
      <c r="E17" s="1200"/>
      <c r="F17" s="1200"/>
      <c r="H17" s="428" t="s">
        <v>300</v>
      </c>
      <c r="Z17" s="147"/>
      <c r="AA17" s="148"/>
      <c r="AB17" s="149"/>
      <c r="AC17" s="150"/>
      <c r="AE17" s="136">
        <v>17</v>
      </c>
      <c r="AF17" s="136" t="s">
        <v>214</v>
      </c>
    </row>
    <row r="18" spans="1:41" ht="24.75" customHeight="1">
      <c r="A18" s="146"/>
      <c r="B18" s="1200"/>
      <c r="C18" s="1200"/>
      <c r="D18" s="1200"/>
      <c r="E18" s="1200"/>
      <c r="F18" s="1200"/>
      <c r="H18" s="429">
        <f>ROUND('Sch-6 (After Discount)'!D28,2)</f>
        <v>0</v>
      </c>
      <c r="I18" s="133" t="s">
        <v>468</v>
      </c>
      <c r="Z18" s="147"/>
      <c r="AA18" s="148"/>
      <c r="AB18" s="149"/>
      <c r="AC18" s="150"/>
    </row>
    <row r="19" spans="1:41">
      <c r="A19" s="146"/>
      <c r="B19" s="1200"/>
      <c r="C19" s="1200"/>
      <c r="D19" s="1200"/>
      <c r="E19" s="1200"/>
      <c r="F19" s="1200"/>
      <c r="H19" s="430" t="str">
        <f>'N-W (Cr.)'!P4</f>
        <v/>
      </c>
      <c r="N19" s="133" t="s">
        <v>467</v>
      </c>
      <c r="Z19" s="147"/>
      <c r="AA19" s="148"/>
      <c r="AB19" s="149"/>
      <c r="AC19" s="150"/>
    </row>
    <row r="20" spans="1:41" ht="39" customHeight="1">
      <c r="B20" s="1201" t="s">
        <v>228</v>
      </c>
      <c r="C20" s="1201"/>
      <c r="D20" s="1201"/>
      <c r="E20" s="1201"/>
      <c r="F20" s="1201"/>
      <c r="H20" s="132" t="s">
        <v>299</v>
      </c>
      <c r="AE20" s="136">
        <v>18</v>
      </c>
      <c r="AF20" s="136" t="s">
        <v>214</v>
      </c>
    </row>
    <row r="21" spans="1:41" s="132" customFormat="1" ht="27.75" customHeight="1">
      <c r="A21" s="151">
        <v>2</v>
      </c>
      <c r="B21" s="1199" t="s">
        <v>229</v>
      </c>
      <c r="C21" s="1199"/>
      <c r="D21" s="1199"/>
      <c r="E21" s="1199"/>
      <c r="F21" s="1199"/>
      <c r="Z21" s="152"/>
      <c r="AA21" s="152"/>
      <c r="AB21" s="152"/>
      <c r="AC21" s="152"/>
      <c r="AD21" s="153"/>
      <c r="AE21" s="136">
        <v>19</v>
      </c>
      <c r="AF21" s="136" t="s">
        <v>214</v>
      </c>
      <c r="AG21" s="153"/>
      <c r="AH21" s="153"/>
      <c r="AI21" s="153"/>
      <c r="AJ21" s="153"/>
      <c r="AK21" s="153"/>
      <c r="AL21" s="153"/>
      <c r="AM21" s="153"/>
      <c r="AN21" s="153"/>
      <c r="AO21" s="153"/>
    </row>
    <row r="22" spans="1:41" ht="39.75" customHeight="1">
      <c r="A22" s="146">
        <v>2.1</v>
      </c>
      <c r="B22" s="1194" t="s">
        <v>230</v>
      </c>
      <c r="C22" s="1194"/>
      <c r="D22" s="1194"/>
      <c r="E22" s="1194"/>
      <c r="F22" s="1194"/>
      <c r="AE22" s="136">
        <v>20</v>
      </c>
      <c r="AF22" s="136" t="s">
        <v>214</v>
      </c>
    </row>
    <row r="23" spans="1:41" ht="36.75" customHeight="1">
      <c r="B23" s="1198" t="s">
        <v>231</v>
      </c>
      <c r="C23" s="1198"/>
      <c r="D23" s="1194" t="s">
        <v>232</v>
      </c>
      <c r="E23" s="1194"/>
      <c r="F23" s="1194"/>
      <c r="AE23" s="136">
        <v>21</v>
      </c>
      <c r="AF23" s="136" t="s">
        <v>207</v>
      </c>
    </row>
    <row r="24" spans="1:41" ht="33" customHeight="1">
      <c r="B24" s="1198" t="s">
        <v>233</v>
      </c>
      <c r="C24" s="1198"/>
      <c r="D24" s="145" t="s">
        <v>301</v>
      </c>
      <c r="E24" s="145"/>
      <c r="F24" s="145"/>
      <c r="AE24" s="136">
        <v>22</v>
      </c>
      <c r="AF24" s="136" t="s">
        <v>214</v>
      </c>
    </row>
    <row r="25" spans="1:41" ht="27.9" customHeight="1">
      <c r="B25" s="1198" t="s">
        <v>234</v>
      </c>
      <c r="C25" s="1198"/>
      <c r="D25" s="145" t="s">
        <v>235</v>
      </c>
      <c r="E25" s="145"/>
      <c r="F25" s="145"/>
      <c r="H25" s="154" t="str">
        <f>'[10]Names of Bidder'!D6</f>
        <v>Sole Bidder</v>
      </c>
      <c r="AE25" s="136">
        <v>23</v>
      </c>
      <c r="AF25" s="136" t="s">
        <v>214</v>
      </c>
    </row>
    <row r="26" spans="1:41" ht="27.9" customHeight="1">
      <c r="B26" s="1198" t="s">
        <v>236</v>
      </c>
      <c r="C26" s="1198"/>
      <c r="D26" s="145" t="s">
        <v>237</v>
      </c>
      <c r="E26" s="145"/>
      <c r="F26" s="145"/>
      <c r="AE26" s="136">
        <v>24</v>
      </c>
      <c r="AF26" s="136" t="s">
        <v>214</v>
      </c>
    </row>
    <row r="27" spans="1:41" ht="27.9" customHeight="1">
      <c r="B27" s="1198" t="s">
        <v>238</v>
      </c>
      <c r="C27" s="1198"/>
      <c r="D27" s="145" t="s">
        <v>239</v>
      </c>
      <c r="E27" s="145"/>
      <c r="F27" s="145"/>
      <c r="AE27" s="136">
        <v>25</v>
      </c>
      <c r="AF27" s="136" t="s">
        <v>214</v>
      </c>
    </row>
    <row r="28" spans="1:41" ht="27.9" customHeight="1">
      <c r="B28" s="1198" t="s">
        <v>240</v>
      </c>
      <c r="C28" s="1198"/>
      <c r="D28" s="145" t="s">
        <v>241</v>
      </c>
      <c r="E28" s="145"/>
      <c r="F28" s="145"/>
      <c r="AE28" s="136">
        <v>26</v>
      </c>
      <c r="AF28" s="136" t="s">
        <v>214</v>
      </c>
    </row>
    <row r="29" spans="1:41" ht="27.9" customHeight="1">
      <c r="B29" s="1198" t="s">
        <v>30</v>
      </c>
      <c r="C29" s="1198"/>
      <c r="D29" s="145" t="s">
        <v>242</v>
      </c>
      <c r="E29" s="145"/>
      <c r="F29" s="145"/>
      <c r="AE29" s="136">
        <v>27</v>
      </c>
      <c r="AF29" s="136" t="s">
        <v>214</v>
      </c>
    </row>
    <row r="30" spans="1:41" ht="98.25" customHeight="1">
      <c r="A30" s="155">
        <v>2.2000000000000002</v>
      </c>
      <c r="B30" s="1194" t="s">
        <v>243</v>
      </c>
      <c r="C30" s="1194"/>
      <c r="D30" s="1194"/>
      <c r="E30" s="1194"/>
      <c r="F30" s="1194"/>
      <c r="AE30" s="136">
        <v>28</v>
      </c>
      <c r="AF30" s="136" t="s">
        <v>214</v>
      </c>
    </row>
    <row r="31" spans="1:41" ht="68.25" customHeight="1">
      <c r="A31" s="155">
        <v>2.2999999999999998</v>
      </c>
      <c r="B31" s="1194" t="s">
        <v>244</v>
      </c>
      <c r="C31" s="1194"/>
      <c r="D31" s="1194"/>
      <c r="E31" s="1194"/>
      <c r="F31" s="1194"/>
      <c r="AE31" s="136">
        <v>29</v>
      </c>
      <c r="AF31" s="136" t="s">
        <v>214</v>
      </c>
    </row>
    <row r="32" spans="1:41" ht="129.75" customHeight="1">
      <c r="A32" s="155">
        <v>2.4</v>
      </c>
      <c r="B32" s="1194" t="s">
        <v>245</v>
      </c>
      <c r="C32" s="1194"/>
      <c r="D32" s="1194"/>
      <c r="E32" s="1194"/>
      <c r="F32" s="1194"/>
      <c r="AE32" s="136">
        <v>30</v>
      </c>
      <c r="AF32" s="136" t="s">
        <v>214</v>
      </c>
    </row>
    <row r="33" spans="1:32" ht="79.5" customHeight="1">
      <c r="A33" s="155">
        <v>2.5</v>
      </c>
      <c r="B33" s="1194" t="s">
        <v>246</v>
      </c>
      <c r="C33" s="1194"/>
      <c r="D33" s="1194"/>
      <c r="E33" s="1194"/>
      <c r="F33" s="1194"/>
      <c r="AE33" s="136">
        <v>31</v>
      </c>
      <c r="AF33" s="136" t="s">
        <v>207</v>
      </c>
    </row>
    <row r="34" spans="1:32" ht="81" customHeight="1">
      <c r="A34" s="146">
        <v>3</v>
      </c>
      <c r="B34" s="1194" t="s">
        <v>247</v>
      </c>
      <c r="C34" s="1194"/>
      <c r="D34" s="1194"/>
      <c r="E34" s="1194"/>
      <c r="F34" s="1194"/>
    </row>
    <row r="35" spans="1:32" ht="63" customHeight="1">
      <c r="A35" s="146">
        <v>3.1</v>
      </c>
      <c r="B35" s="1195" t="s">
        <v>302</v>
      </c>
      <c r="C35" s="1195"/>
      <c r="D35" s="1195"/>
      <c r="E35" s="1195"/>
      <c r="F35" s="1195"/>
    </row>
    <row r="36" spans="1:32" ht="114" customHeight="1">
      <c r="A36" s="155">
        <v>3.2</v>
      </c>
      <c r="B36" s="1194" t="s">
        <v>303</v>
      </c>
      <c r="C36" s="1194"/>
      <c r="D36" s="1194"/>
      <c r="E36" s="1194"/>
      <c r="F36" s="1194"/>
    </row>
    <row r="37" spans="1:32" ht="65.25" customHeight="1">
      <c r="A37" s="155">
        <v>3.3</v>
      </c>
      <c r="B37" s="1194" t="s">
        <v>304</v>
      </c>
      <c r="C37" s="1194"/>
      <c r="D37" s="1194"/>
      <c r="E37" s="1194"/>
      <c r="F37" s="1194"/>
    </row>
    <row r="38" spans="1:32" ht="66" customHeight="1">
      <c r="A38" s="146">
        <v>4</v>
      </c>
      <c r="B38" s="1194" t="s">
        <v>248</v>
      </c>
      <c r="C38" s="1194"/>
      <c r="D38" s="1194"/>
      <c r="E38" s="1194"/>
      <c r="F38" s="1194"/>
    </row>
    <row r="39" spans="1:32" ht="93" customHeight="1">
      <c r="A39" s="146">
        <v>5</v>
      </c>
      <c r="B39" s="1194" t="s">
        <v>249</v>
      </c>
      <c r="C39" s="1194"/>
      <c r="D39" s="1194"/>
      <c r="E39" s="1194"/>
      <c r="F39" s="1194"/>
    </row>
    <row r="40" spans="1:32" ht="20.25" customHeight="1">
      <c r="B40" s="156" t="str">
        <f>IF(ISERROR("Dated this " &amp; AG6 &amp; LOOKUP(AG6,AE1:AE33,AF1:AF33) &amp; " day of " &amp; AG8 &amp; " " &amp;AG9), "", "Dated this " &amp; AG6 &amp; LOOKUP(AG6,AE1:AE33,AF1:AF33) &amp; " day of " &amp; AG8 &amp; " " &amp;AG9)</f>
        <v/>
      </c>
      <c r="C40" s="156"/>
      <c r="D40" s="156"/>
      <c r="E40" s="157"/>
      <c r="F40" s="157"/>
    </row>
    <row r="41" spans="1:32" ht="30" customHeight="1">
      <c r="B41" s="156" t="s">
        <v>178</v>
      </c>
      <c r="C41" s="158"/>
      <c r="D41" s="159"/>
      <c r="E41" s="159"/>
      <c r="F41" s="159"/>
    </row>
    <row r="42" spans="1:32" ht="20.25" customHeight="1">
      <c r="B42" s="160"/>
      <c r="C42" s="159"/>
      <c r="D42" s="159"/>
      <c r="E42" s="156"/>
      <c r="F42" s="161" t="s">
        <v>179</v>
      </c>
    </row>
    <row r="43" spans="1:32" ht="18" customHeight="1">
      <c r="B43" s="160"/>
      <c r="C43" s="159"/>
      <c r="D43" s="156"/>
      <c r="E43" s="156"/>
      <c r="F43" s="161" t="str">
        <f>"For and on behalf of " &amp; '[10]Sch-1'!B8</f>
        <v>For and on behalf of test</v>
      </c>
    </row>
    <row r="44" spans="1:32" ht="30" customHeight="1">
      <c r="A44" s="133"/>
      <c r="B44" s="133"/>
      <c r="C44" s="162"/>
      <c r="D44" s="133"/>
      <c r="E44" s="163" t="s">
        <v>250</v>
      </c>
      <c r="F44" s="138"/>
    </row>
    <row r="45" spans="1:32" ht="30" customHeight="1">
      <c r="A45" s="164" t="s">
        <v>180</v>
      </c>
      <c r="B45" s="1197" t="str">
        <f>Discount!C39</f>
        <v xml:space="preserve">  </v>
      </c>
      <c r="C45" s="1193"/>
      <c r="D45" s="133"/>
      <c r="E45" s="163" t="s">
        <v>181</v>
      </c>
      <c r="F45" s="319">
        <f>Discount!F39</f>
        <v>0</v>
      </c>
    </row>
    <row r="46" spans="1:32" ht="30" customHeight="1">
      <c r="A46" s="164" t="s">
        <v>182</v>
      </c>
      <c r="B46" s="1192" t="str">
        <f>Discount!C40</f>
        <v/>
      </c>
      <c r="C46" s="1193"/>
      <c r="D46" s="133"/>
      <c r="E46" s="163" t="s">
        <v>183</v>
      </c>
      <c r="F46" s="319">
        <f>Discount!F40</f>
        <v>0</v>
      </c>
    </row>
    <row r="47" spans="1:32" ht="30" customHeight="1">
      <c r="B47" s="132"/>
      <c r="D47" s="133"/>
      <c r="E47" s="163" t="s">
        <v>251</v>
      </c>
    </row>
    <row r="48" spans="1:32" ht="30" customHeight="1">
      <c r="A48" s="1196" t="str">
        <f>IF(H25="Sole Bidder", "", "In case of bid from a Joint Venture, name &amp; designation of representative of JV partner is to be provided and Bid Form is also to be signed by him.")</f>
        <v/>
      </c>
      <c r="B48" s="1196"/>
      <c r="C48" s="1196"/>
      <c r="D48" s="1196"/>
      <c r="E48" s="1196"/>
      <c r="F48" s="1196"/>
    </row>
    <row r="49" spans="1:41" ht="30" customHeight="1">
      <c r="A49" s="165"/>
      <c r="B49" s="165"/>
      <c r="C49" s="156" t="str">
        <f>IF(Z2="2 or More", "Other Partner-2", "")</f>
        <v/>
      </c>
      <c r="D49" s="165"/>
      <c r="E49" s="166"/>
      <c r="F49" s="166" t="str">
        <f>IF(Z2=1,"Other Partner",IF(Z2="2 or More","Other Partner-1",""))</f>
        <v/>
      </c>
    </row>
    <row r="50" spans="1:41" ht="30" customHeight="1">
      <c r="A50" s="156"/>
      <c r="B50" s="161" t="str">
        <f>IF(Z2="2 or More", "Signature :", "")</f>
        <v/>
      </c>
      <c r="C50" s="167"/>
      <c r="D50" s="156"/>
      <c r="E50" s="161"/>
      <c r="F50" s="156"/>
    </row>
    <row r="51" spans="1:41" s="132" customFormat="1" ht="30" customHeight="1">
      <c r="A51" s="156"/>
      <c r="B51" s="161" t="str">
        <f>IF(Z2="2 or More", "Printed Name :", "")</f>
        <v/>
      </c>
      <c r="C51" s="168"/>
      <c r="D51" s="156"/>
      <c r="E51" s="161" t="str">
        <f>IF(Z1="Sole Bidder", "", "Printed Name :")</f>
        <v/>
      </c>
      <c r="F51" s="169"/>
      <c r="H51" s="138"/>
      <c r="Z51" s="152"/>
      <c r="AA51" s="152"/>
      <c r="AB51" s="152"/>
      <c r="AC51" s="152"/>
      <c r="AD51" s="153"/>
      <c r="AE51" s="136"/>
      <c r="AF51" s="136"/>
      <c r="AG51" s="153"/>
      <c r="AH51" s="153"/>
      <c r="AI51" s="153"/>
      <c r="AJ51" s="153"/>
      <c r="AK51" s="153"/>
      <c r="AL51" s="153"/>
      <c r="AM51" s="153"/>
      <c r="AN51" s="153"/>
      <c r="AO51" s="153"/>
    </row>
    <row r="52" spans="1:41" s="132" customFormat="1" ht="30" customHeight="1">
      <c r="A52" s="156"/>
      <c r="B52" s="161" t="str">
        <f>IF(Z2="2 or More", "Designation :", "")</f>
        <v/>
      </c>
      <c r="C52" s="168"/>
      <c r="D52" s="156"/>
      <c r="E52" s="161" t="str">
        <f>IF(Z1="Sole Bidder", "", "Designation :")</f>
        <v/>
      </c>
      <c r="F52" s="169"/>
      <c r="H52" s="138"/>
      <c r="Z52" s="152"/>
      <c r="AA52" s="152"/>
      <c r="AB52" s="152"/>
      <c r="AC52" s="152"/>
      <c r="AD52" s="153"/>
      <c r="AE52" s="136"/>
      <c r="AF52" s="136"/>
      <c r="AG52" s="153"/>
      <c r="AH52" s="153"/>
      <c r="AI52" s="153"/>
      <c r="AJ52" s="153"/>
      <c r="AK52" s="153"/>
      <c r="AL52" s="153"/>
      <c r="AM52" s="153"/>
      <c r="AN52" s="153"/>
      <c r="AO52" s="153"/>
    </row>
    <row r="53" spans="1:41" s="132" customFormat="1" ht="30" customHeight="1">
      <c r="A53" s="156"/>
      <c r="B53" s="161" t="str">
        <f>IF(Z2=2, "Common Seal :", "")</f>
        <v/>
      </c>
      <c r="C53" s="167"/>
      <c r="D53" s="156"/>
      <c r="E53" s="161"/>
      <c r="F53" s="170"/>
      <c r="H53" s="138"/>
      <c r="Z53" s="152"/>
      <c r="AA53" s="152"/>
      <c r="AB53" s="152"/>
      <c r="AC53" s="152"/>
      <c r="AD53" s="153"/>
      <c r="AE53" s="136"/>
      <c r="AF53" s="136"/>
      <c r="AG53" s="153"/>
      <c r="AH53" s="153"/>
      <c r="AI53" s="153"/>
      <c r="AJ53" s="153"/>
      <c r="AK53" s="153"/>
      <c r="AL53" s="153"/>
      <c r="AM53" s="153"/>
      <c r="AN53" s="153"/>
      <c r="AO53" s="153"/>
    </row>
    <row r="54" spans="1:41" s="132" customFormat="1" ht="33" customHeight="1">
      <c r="A54" s="171" t="s">
        <v>252</v>
      </c>
      <c r="B54" s="172"/>
      <c r="C54" s="173"/>
      <c r="D54" s="170"/>
      <c r="E54" s="174"/>
      <c r="F54" s="170"/>
      <c r="H54" s="138"/>
      <c r="Z54" s="152"/>
      <c r="AA54" s="152"/>
      <c r="AB54" s="152"/>
      <c r="AC54" s="152"/>
      <c r="AD54" s="153"/>
      <c r="AE54" s="136"/>
      <c r="AF54" s="136"/>
      <c r="AG54" s="153"/>
      <c r="AH54" s="153"/>
      <c r="AI54" s="153"/>
      <c r="AJ54" s="153"/>
      <c r="AK54" s="153"/>
      <c r="AL54" s="153"/>
      <c r="AM54" s="153"/>
      <c r="AN54" s="153"/>
      <c r="AO54" s="153"/>
    </row>
    <row r="55" spans="1:41" s="132" customFormat="1" ht="33" customHeight="1">
      <c r="A55" s="1188" t="s">
        <v>253</v>
      </c>
      <c r="B55" s="1188"/>
      <c r="C55" s="1188"/>
      <c r="D55" s="1186"/>
      <c r="E55" s="1187"/>
      <c r="F55" s="1187"/>
      <c r="H55" s="138"/>
      <c r="Z55" s="152"/>
      <c r="AA55" s="152"/>
      <c r="AB55" s="152"/>
      <c r="AC55" s="152"/>
      <c r="AD55" s="153"/>
      <c r="AE55" s="136"/>
      <c r="AF55" s="136"/>
      <c r="AG55" s="153"/>
      <c r="AH55" s="153"/>
      <c r="AI55" s="153"/>
      <c r="AJ55" s="153"/>
      <c r="AK55" s="153"/>
      <c r="AL55" s="153"/>
      <c r="AM55" s="153"/>
      <c r="AN55" s="153"/>
      <c r="AO55" s="153"/>
    </row>
    <row r="56" spans="1:41" s="132" customFormat="1" ht="33" customHeight="1">
      <c r="A56" s="1191"/>
      <c r="B56" s="1191"/>
      <c r="C56" s="1191"/>
      <c r="D56" s="175"/>
      <c r="E56" s="175"/>
      <c r="F56" s="175"/>
      <c r="H56" s="138"/>
      <c r="Z56" s="152"/>
      <c r="AA56" s="152"/>
      <c r="AB56" s="152"/>
      <c r="AC56" s="152"/>
      <c r="AD56" s="153"/>
      <c r="AE56" s="136"/>
      <c r="AF56" s="136"/>
      <c r="AG56" s="153"/>
      <c r="AH56" s="153"/>
      <c r="AI56" s="153"/>
      <c r="AJ56" s="153"/>
      <c r="AK56" s="153"/>
      <c r="AL56" s="153"/>
      <c r="AM56" s="153"/>
      <c r="AN56" s="153"/>
      <c r="AO56" s="153"/>
    </row>
    <row r="57" spans="1:41" s="132" customFormat="1" ht="33" customHeight="1">
      <c r="A57" s="1189"/>
      <c r="B57" s="1189"/>
      <c r="C57" s="1189"/>
      <c r="D57" s="175"/>
      <c r="E57" s="175"/>
      <c r="F57" s="175"/>
      <c r="H57" s="138"/>
      <c r="Z57" s="152"/>
      <c r="AA57" s="152"/>
      <c r="AB57" s="152"/>
      <c r="AC57" s="152"/>
      <c r="AD57" s="153"/>
      <c r="AE57" s="136"/>
      <c r="AF57" s="136"/>
      <c r="AG57" s="153"/>
      <c r="AH57" s="153"/>
      <c r="AI57" s="153"/>
      <c r="AJ57" s="153"/>
      <c r="AK57" s="153"/>
      <c r="AL57" s="153"/>
      <c r="AM57" s="153"/>
      <c r="AN57" s="153"/>
      <c r="AO57" s="153"/>
    </row>
    <row r="58" spans="1:41" s="132" customFormat="1" ht="33" customHeight="1">
      <c r="A58" s="1184" t="s">
        <v>254</v>
      </c>
      <c r="B58" s="1184"/>
      <c r="C58" s="1184"/>
      <c r="D58" s="1186"/>
      <c r="E58" s="1187"/>
      <c r="F58" s="1187"/>
      <c r="H58" s="138"/>
      <c r="Z58" s="152"/>
      <c r="AA58" s="152"/>
      <c r="AB58" s="152"/>
      <c r="AC58" s="152"/>
      <c r="AD58" s="153"/>
      <c r="AE58" s="136"/>
      <c r="AF58" s="136"/>
      <c r="AG58" s="153"/>
      <c r="AH58" s="153"/>
      <c r="AI58" s="153"/>
      <c r="AJ58" s="153"/>
      <c r="AK58" s="153"/>
      <c r="AL58" s="153"/>
      <c r="AM58" s="153"/>
      <c r="AN58" s="153"/>
      <c r="AO58" s="153"/>
    </row>
    <row r="59" spans="1:41" s="132" customFormat="1" ht="33" customHeight="1">
      <c r="A59" s="1184" t="s">
        <v>255</v>
      </c>
      <c r="B59" s="1184"/>
      <c r="C59" s="1184"/>
      <c r="D59" s="1186"/>
      <c r="E59" s="1187"/>
      <c r="F59" s="1187"/>
      <c r="H59" s="138"/>
      <c r="Z59" s="152"/>
      <c r="AA59" s="152"/>
      <c r="AB59" s="152"/>
      <c r="AC59" s="152"/>
      <c r="AD59" s="153"/>
      <c r="AE59" s="136"/>
      <c r="AF59" s="136"/>
      <c r="AG59" s="153"/>
      <c r="AH59" s="153"/>
      <c r="AI59" s="153"/>
      <c r="AJ59" s="153"/>
      <c r="AK59" s="153"/>
      <c r="AL59" s="153"/>
      <c r="AM59" s="153"/>
      <c r="AN59" s="153"/>
      <c r="AO59" s="153"/>
    </row>
    <row r="60" spans="1:41" s="132" customFormat="1" ht="33" customHeight="1">
      <c r="A60" s="1184" t="s">
        <v>256</v>
      </c>
      <c r="B60" s="1184"/>
      <c r="C60" s="1184"/>
      <c r="D60" s="1186"/>
      <c r="E60" s="1187"/>
      <c r="F60" s="1187"/>
      <c r="H60" s="138"/>
      <c r="Z60" s="152"/>
      <c r="AA60" s="152"/>
      <c r="AB60" s="152"/>
      <c r="AC60" s="152"/>
      <c r="AD60" s="153"/>
      <c r="AE60" s="136"/>
      <c r="AF60" s="136"/>
      <c r="AG60" s="153"/>
      <c r="AH60" s="153"/>
      <c r="AI60" s="153"/>
      <c r="AJ60" s="153"/>
      <c r="AK60" s="153"/>
      <c r="AL60" s="153"/>
      <c r="AM60" s="153"/>
      <c r="AN60" s="153"/>
      <c r="AO60" s="153"/>
    </row>
    <row r="61" spans="1:41" s="132" customFormat="1" ht="33" customHeight="1">
      <c r="A61" s="1188" t="s">
        <v>257</v>
      </c>
      <c r="B61" s="1188"/>
      <c r="C61" s="1188"/>
      <c r="D61" s="1186"/>
      <c r="E61" s="1187"/>
      <c r="F61" s="1187"/>
      <c r="H61" s="138"/>
      <c r="Z61" s="152"/>
      <c r="AA61" s="152"/>
      <c r="AB61" s="152"/>
      <c r="AC61" s="152"/>
      <c r="AD61" s="153"/>
      <c r="AE61" s="136"/>
      <c r="AF61" s="136"/>
      <c r="AG61" s="153"/>
      <c r="AH61" s="153"/>
      <c r="AI61" s="153"/>
      <c r="AJ61" s="153"/>
      <c r="AK61" s="153"/>
      <c r="AL61" s="153"/>
      <c r="AM61" s="153"/>
      <c r="AN61" s="153"/>
      <c r="AO61" s="153"/>
    </row>
    <row r="62" spans="1:41" s="132" customFormat="1" ht="33" customHeight="1">
      <c r="A62" s="1191"/>
      <c r="B62" s="1191"/>
      <c r="C62" s="1191"/>
      <c r="D62" s="175"/>
      <c r="E62" s="175"/>
      <c r="F62" s="175"/>
      <c r="H62" s="138"/>
      <c r="Z62" s="152"/>
      <c r="AA62" s="152"/>
      <c r="AB62" s="152"/>
      <c r="AC62" s="152"/>
      <c r="AD62" s="153"/>
      <c r="AE62" s="136"/>
      <c r="AF62" s="136"/>
      <c r="AG62" s="153"/>
      <c r="AH62" s="153"/>
      <c r="AI62" s="153"/>
      <c r="AJ62" s="153"/>
      <c r="AK62" s="153"/>
      <c r="AL62" s="153"/>
      <c r="AM62" s="153"/>
      <c r="AN62" s="153"/>
      <c r="AO62" s="153"/>
    </row>
    <row r="63" spans="1:41" s="132" customFormat="1" ht="33" customHeight="1">
      <c r="A63" s="1189"/>
      <c r="B63" s="1189"/>
      <c r="C63" s="1189"/>
      <c r="D63" s="175"/>
      <c r="E63" s="175"/>
      <c r="F63" s="175"/>
      <c r="H63" s="138"/>
      <c r="Z63" s="152"/>
      <c r="AA63" s="152"/>
      <c r="AB63" s="152"/>
      <c r="AC63" s="152"/>
      <c r="AD63" s="153"/>
      <c r="AE63" s="136"/>
      <c r="AF63" s="136"/>
      <c r="AG63" s="153"/>
      <c r="AH63" s="153"/>
      <c r="AI63" s="153"/>
      <c r="AJ63" s="153"/>
      <c r="AK63" s="153"/>
      <c r="AL63" s="153"/>
      <c r="AM63" s="153"/>
      <c r="AN63" s="153"/>
      <c r="AO63" s="153"/>
    </row>
    <row r="64" spans="1:41" s="132" customFormat="1" ht="60.75" customHeight="1">
      <c r="A64" s="119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190"/>
      <c r="C64" s="1190"/>
      <c r="D64" s="1190"/>
      <c r="E64" s="1190"/>
      <c r="F64" s="1190"/>
      <c r="H64" s="138"/>
      <c r="Z64" s="152"/>
      <c r="AA64" s="152"/>
      <c r="AB64" s="152"/>
      <c r="AC64" s="152"/>
      <c r="AD64" s="153"/>
      <c r="AE64" s="136"/>
      <c r="AF64" s="136"/>
      <c r="AG64" s="153"/>
      <c r="AH64" s="153"/>
      <c r="AI64" s="153"/>
      <c r="AJ64" s="153"/>
      <c r="AK64" s="153"/>
      <c r="AL64" s="153"/>
      <c r="AM64" s="153"/>
      <c r="AN64" s="153"/>
      <c r="AO64" s="153"/>
    </row>
    <row r="65" spans="1:41" s="132" customFormat="1" ht="33" customHeight="1">
      <c r="A65" s="1185" t="s">
        <v>115</v>
      </c>
      <c r="B65" s="1185"/>
      <c r="C65" s="1185"/>
      <c r="D65" s="1185"/>
      <c r="E65" s="1185"/>
      <c r="F65" s="1185"/>
      <c r="H65" s="138"/>
      <c r="Z65" s="152"/>
      <c r="AA65" s="152"/>
      <c r="AB65" s="152"/>
      <c r="AC65" s="152"/>
      <c r="AD65" s="153"/>
      <c r="AE65" s="136"/>
      <c r="AF65" s="136"/>
      <c r="AG65" s="153"/>
      <c r="AH65" s="153"/>
      <c r="AI65" s="153"/>
      <c r="AJ65" s="153"/>
      <c r="AK65" s="153"/>
      <c r="AL65" s="153"/>
      <c r="AM65" s="153"/>
      <c r="AN65" s="153"/>
      <c r="AO65" s="153"/>
    </row>
    <row r="66" spans="1:41" s="132" customFormat="1" ht="33" customHeight="1">
      <c r="A66" s="138"/>
      <c r="B66" s="138"/>
      <c r="H66" s="138"/>
      <c r="Z66" s="152"/>
      <c r="AA66" s="152"/>
      <c r="AB66" s="152"/>
      <c r="AC66" s="152"/>
      <c r="AD66" s="153"/>
      <c r="AE66" s="136"/>
      <c r="AF66" s="136"/>
      <c r="AG66" s="153"/>
      <c r="AH66" s="153"/>
      <c r="AI66" s="153"/>
      <c r="AJ66" s="153"/>
      <c r="AK66" s="153"/>
      <c r="AL66" s="153"/>
      <c r="AM66" s="153"/>
      <c r="AN66" s="153"/>
      <c r="AO66" s="153"/>
    </row>
    <row r="67" spans="1:41" s="132" customFormat="1" ht="33" customHeight="1">
      <c r="A67" s="138"/>
      <c r="B67" s="138"/>
      <c r="H67" s="138"/>
      <c r="Z67" s="152"/>
      <c r="AA67" s="152"/>
      <c r="AB67" s="152"/>
      <c r="AC67" s="152"/>
      <c r="AD67" s="153"/>
      <c r="AE67" s="136"/>
      <c r="AF67" s="136"/>
      <c r="AG67" s="153"/>
      <c r="AH67" s="153"/>
      <c r="AI67" s="153"/>
      <c r="AJ67" s="153"/>
      <c r="AK67" s="153"/>
      <c r="AL67" s="153"/>
      <c r="AM67" s="153"/>
      <c r="AN67" s="153"/>
      <c r="AO67" s="153"/>
    </row>
    <row r="68" spans="1:41">
      <c r="A68" s="138"/>
    </row>
    <row r="69" spans="1:41">
      <c r="A69" s="138"/>
    </row>
    <row r="70" spans="1:41">
      <c r="A70" s="138"/>
    </row>
    <row r="71" spans="1:41">
      <c r="A71" s="138"/>
    </row>
    <row r="72" spans="1:41">
      <c r="A72" s="138"/>
    </row>
    <row r="73" spans="1:41">
      <c r="A73" s="138"/>
    </row>
    <row r="74" spans="1:41">
      <c r="A74" s="138"/>
    </row>
    <row r="75" spans="1:41">
      <c r="A75" s="138"/>
    </row>
    <row r="76" spans="1:41">
      <c r="A76" s="138"/>
    </row>
    <row r="77" spans="1:41">
      <c r="A77" s="138"/>
    </row>
    <row r="78" spans="1:41">
      <c r="A78" s="138"/>
    </row>
    <row r="79" spans="1:41">
      <c r="A79" s="138"/>
    </row>
  </sheetData>
  <sheetProtection password="CCC7" sheet="1" objects="1" scenarios="1" formatColumns="0" formatRows="0" selectLockedCells="1"/>
  <customSheetViews>
    <customSheetView guid="{41FA9D67-020C-4823-83C1-8E592D62422E}"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
      <headerFooter alignWithMargins="0">
        <oddFooter>&amp;R&amp;"Book Antiqua,Bold"&amp;8Bid Form (1st Envelope)  / Page &amp;P of &amp;N</oddFooter>
      </headerFooter>
    </customSheetView>
    <customSheetView guid="{CCA37BAE-906F-43D5-9FD9-B13563E4B9D7}"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2"/>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4"/>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6"/>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12"/>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79" fitToHeight="3" orientation="portrait" r:id="rId14"/>
  <headerFooter alignWithMargins="0">
    <oddFooter>&amp;R&amp;"Book Antiqua,Bold"&amp;8Bid Form (1st Envelope)  / Page &amp;P of &amp;N</oddFooter>
  </headerFooter>
  <rowBreaks count="1" manualBreakCount="1">
    <brk id="53"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90" zoomScaleNormal="100" zoomScaleSheetLayoutView="90" workbookViewId="0">
      <selection activeCell="D18" sqref="D18"/>
    </sheetView>
  </sheetViews>
  <sheetFormatPr defaultColWidth="9.109375" defaultRowHeight="13.8"/>
  <cols>
    <col min="1" max="1" width="9.88671875" style="26" customWidth="1"/>
    <col min="2" max="2" width="12.6640625" style="26" customWidth="1"/>
    <col min="3" max="4" width="44.109375" style="26" customWidth="1"/>
    <col min="5" max="5" width="12.88671875" style="26" customWidth="1"/>
    <col min="6" max="6" width="9.88671875" style="22" customWidth="1"/>
    <col min="7" max="7" width="4.33203125" style="22" customWidth="1"/>
    <col min="8" max="9" width="9.109375" style="22" customWidth="1"/>
    <col min="10" max="16384" width="9.109375" style="21"/>
  </cols>
  <sheetData>
    <row r="1" spans="1:10" s="509" customFormat="1" ht="30.75" customHeight="1">
      <c r="A1" s="504"/>
      <c r="B1" s="969"/>
      <c r="C1" s="970"/>
      <c r="D1" s="970"/>
      <c r="E1" s="971"/>
      <c r="F1" s="505"/>
      <c r="G1" s="506"/>
      <c r="H1" s="507"/>
      <c r="I1" s="507"/>
      <c r="J1" s="508"/>
    </row>
    <row r="2" spans="1:10" s="509" customFormat="1" ht="64.8" customHeight="1">
      <c r="A2" s="972" t="s">
        <v>44</v>
      </c>
      <c r="B2" s="975" t="str">
        <f>Basic!B1</f>
        <v>400kV Transformer Package TR-43 for (i) 1×500 MVA, 400/220kV ICT at Kotputli S/S; and (ii) 5×500MVA, 400/220kV, ICT at Bikaner-II associated with Transmission system for evacuation of power from Rajasthan REZ Ph-IV (Part-1) (Bikaner Complex) PART-E.</v>
      </c>
      <c r="C2" s="976"/>
      <c r="D2" s="976"/>
      <c r="E2" s="977"/>
      <c r="F2" s="978" t="str">
        <f>Basic!B3</f>
        <v>TR-43</v>
      </c>
      <c r="G2" s="506"/>
      <c r="H2" s="507"/>
      <c r="I2" s="507"/>
      <c r="J2" s="508"/>
    </row>
    <row r="3" spans="1:10" s="509" customFormat="1" ht="23.25" customHeight="1">
      <c r="A3" s="973"/>
      <c r="B3" s="981" t="str">
        <f>Basic!B5</f>
        <v>SPEC. NO.: CC/NT/TR/DOM/A00/22/00539</v>
      </c>
      <c r="C3" s="982"/>
      <c r="D3" s="982"/>
      <c r="E3" s="983"/>
      <c r="F3" s="979"/>
      <c r="G3" s="506"/>
      <c r="H3" s="507"/>
      <c r="I3" s="507"/>
      <c r="J3" s="508"/>
    </row>
    <row r="4" spans="1:10" s="509" customFormat="1" ht="39.9" customHeight="1">
      <c r="A4" s="973"/>
      <c r="B4" s="510">
        <v>1</v>
      </c>
      <c r="C4" s="984" t="s">
        <v>45</v>
      </c>
      <c r="D4" s="984"/>
      <c r="E4" s="985"/>
      <c r="F4" s="979"/>
      <c r="G4" s="511"/>
      <c r="H4" s="512" t="s">
        <v>46</v>
      </c>
      <c r="I4" s="507"/>
      <c r="J4" s="508"/>
    </row>
    <row r="5" spans="1:10" s="509" customFormat="1" ht="30" customHeight="1">
      <c r="A5" s="973"/>
      <c r="B5" s="510">
        <v>2</v>
      </c>
      <c r="C5" s="984" t="s">
        <v>47</v>
      </c>
      <c r="D5" s="984"/>
      <c r="E5" s="985"/>
      <c r="F5" s="979"/>
      <c r="G5" s="506"/>
      <c r="H5" s="507"/>
      <c r="I5" s="507"/>
      <c r="J5" s="508"/>
    </row>
    <row r="6" spans="1:10" s="513" customFormat="1" ht="30" customHeight="1">
      <c r="A6" s="973"/>
      <c r="B6" s="510">
        <v>3</v>
      </c>
      <c r="C6" s="984" t="s">
        <v>48</v>
      </c>
      <c r="D6" s="984"/>
      <c r="E6" s="985"/>
      <c r="F6" s="979"/>
      <c r="G6" s="506"/>
      <c r="H6" s="507"/>
      <c r="I6" s="507"/>
      <c r="J6" s="507"/>
    </row>
    <row r="7" spans="1:10" s="509" customFormat="1" ht="52.5" hidden="1" customHeight="1">
      <c r="A7" s="973"/>
      <c r="B7" s="510">
        <v>4</v>
      </c>
      <c r="C7" s="984" t="s">
        <v>49</v>
      </c>
      <c r="D7" s="984"/>
      <c r="E7" s="985"/>
      <c r="F7" s="979"/>
      <c r="G7" s="506"/>
      <c r="H7" s="507"/>
      <c r="I7" s="507"/>
      <c r="J7" s="508"/>
    </row>
    <row r="8" spans="1:10" s="509" customFormat="1" ht="9.75" customHeight="1">
      <c r="A8" s="973"/>
      <c r="B8" s="514"/>
      <c r="C8" s="506"/>
      <c r="D8" s="506"/>
      <c r="E8" s="515"/>
      <c r="F8" s="979"/>
      <c r="G8" s="506"/>
      <c r="H8" s="507"/>
      <c r="I8" s="507"/>
      <c r="J8" s="508"/>
    </row>
    <row r="9" spans="1:10" s="509" customFormat="1" ht="23.25" customHeight="1">
      <c r="A9" s="973"/>
      <c r="B9" s="986"/>
      <c r="C9" s="987"/>
      <c r="D9" s="987"/>
      <c r="E9" s="988"/>
      <c r="F9" s="979"/>
      <c r="G9" s="506"/>
      <c r="H9" s="507"/>
      <c r="I9" s="507"/>
      <c r="J9" s="508"/>
    </row>
    <row r="10" spans="1:10" s="509" customFormat="1" ht="10.5" customHeight="1">
      <c r="A10" s="973"/>
      <c r="B10" s="516"/>
      <c r="C10" s="517"/>
      <c r="D10" s="517"/>
      <c r="E10" s="518"/>
      <c r="F10" s="979"/>
      <c r="G10" s="506"/>
      <c r="H10" s="507"/>
      <c r="I10" s="507"/>
      <c r="J10" s="508"/>
    </row>
    <row r="11" spans="1:10" s="509" customFormat="1" ht="24" customHeight="1">
      <c r="A11" s="973"/>
      <c r="B11" s="989" t="s">
        <v>50</v>
      </c>
      <c r="C11" s="990"/>
      <c r="D11" s="990"/>
      <c r="E11" s="519"/>
      <c r="F11" s="979"/>
      <c r="G11" s="513"/>
      <c r="H11" s="513"/>
      <c r="I11" s="513"/>
    </row>
    <row r="12" spans="1:10" s="509" customFormat="1" ht="15.9" customHeight="1">
      <c r="A12" s="974"/>
      <c r="B12" s="991" t="s">
        <v>51</v>
      </c>
      <c r="C12" s="992"/>
      <c r="D12" s="992"/>
      <c r="E12" s="520"/>
      <c r="F12" s="980"/>
      <c r="G12" s="506"/>
      <c r="H12" s="507"/>
      <c r="I12" s="507"/>
      <c r="J12" s="508"/>
    </row>
    <row r="13" spans="1:10" s="509" customFormat="1" ht="24" customHeight="1">
      <c r="A13" s="963"/>
      <c r="B13" s="964" t="s">
        <v>52</v>
      </c>
      <c r="C13" s="965"/>
      <c r="D13" s="965"/>
      <c r="E13" s="519"/>
      <c r="F13" s="966"/>
      <c r="G13" s="521"/>
      <c r="H13" s="521"/>
      <c r="I13" s="521"/>
      <c r="J13" s="521"/>
    </row>
    <row r="14" spans="1:10" s="509" customFormat="1" ht="15.9" customHeight="1">
      <c r="A14" s="963"/>
      <c r="B14" s="967" t="s">
        <v>53</v>
      </c>
      <c r="C14" s="968"/>
      <c r="D14" s="968"/>
      <c r="E14" s="522"/>
      <c r="F14" s="966"/>
      <c r="G14" s="521"/>
      <c r="H14" s="521"/>
      <c r="I14" s="521"/>
      <c r="J14" s="521"/>
    </row>
    <row r="15" spans="1:10" ht="15.6">
      <c r="A15" s="24"/>
      <c r="B15" s="25"/>
      <c r="C15" s="25"/>
      <c r="D15" s="25"/>
      <c r="E15" s="25"/>
      <c r="F15" s="19"/>
      <c r="G15" s="19"/>
      <c r="H15" s="19"/>
      <c r="I15" s="19"/>
      <c r="J15" s="20"/>
    </row>
    <row r="16" spans="1:10" ht="15.6">
      <c r="A16" s="24"/>
      <c r="B16" s="23"/>
      <c r="C16" s="23"/>
      <c r="D16" s="23"/>
      <c r="E16" s="23"/>
      <c r="F16" s="19"/>
      <c r="G16" s="19"/>
      <c r="H16" s="19"/>
      <c r="I16" s="19"/>
      <c r="J16" s="20"/>
    </row>
    <row r="17" spans="1:10" ht="15.6">
      <c r="A17" s="24"/>
      <c r="B17" s="24"/>
      <c r="C17" s="24"/>
      <c r="D17" s="24"/>
      <c r="E17" s="24"/>
      <c r="F17" s="19"/>
      <c r="G17" s="19"/>
      <c r="H17" s="19"/>
      <c r="I17" s="19"/>
      <c r="J17" s="20"/>
    </row>
  </sheetData>
  <sheetProtection password="CC6F" sheet="1" selectLockedCells="1"/>
  <customSheetViews>
    <customSheetView guid="{41FA9D67-020C-4823-83C1-8E592D62422E}" scale="90" showPageBreaks="1" showGridLines="0" printArea="1" hiddenRows="1" view="pageBreakPreview">
      <selection activeCell="D18" sqref="D18"/>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CA37BAE-906F-43D5-9FD9-B13563E4B9D7}" showGridLines="0" hiddenRows="1">
      <selection activeCell="C21" sqref="C21"/>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6"/>
  <cols>
    <col min="1" max="1" width="9" style="493" customWidth="1"/>
    <col min="2" max="2" width="54.88671875" style="493" customWidth="1"/>
    <col min="3" max="3" width="3.88671875" style="493" customWidth="1"/>
    <col min="4" max="4" width="24.5546875" style="494" customWidth="1"/>
    <col min="5" max="5" width="4.33203125" style="493" customWidth="1"/>
    <col min="6" max="6" width="23.88671875" style="494" customWidth="1"/>
    <col min="7" max="7" width="18" style="432" customWidth="1"/>
    <col min="8" max="8" width="22.5546875" style="432" customWidth="1"/>
    <col min="9" max="9" width="21.109375" style="432" customWidth="1"/>
    <col min="10" max="10" width="11.33203125" style="432" bestFit="1" customWidth="1"/>
    <col min="11" max="11" width="16.5546875" style="432" bestFit="1" customWidth="1"/>
    <col min="12" max="12" width="15" style="432" bestFit="1" customWidth="1"/>
    <col min="13" max="256" width="9.109375" style="432"/>
    <col min="257" max="257" width="8.44140625" style="432" customWidth="1"/>
    <col min="258" max="258" width="54.88671875" style="432" customWidth="1"/>
    <col min="259" max="259" width="3.88671875" style="432" customWidth="1"/>
    <col min="260" max="260" width="25.109375" style="432" customWidth="1"/>
    <col min="261" max="261" width="4.33203125" style="432" customWidth="1"/>
    <col min="262" max="262" width="23.88671875" style="432" customWidth="1"/>
    <col min="263" max="263" width="18" style="432" customWidth="1"/>
    <col min="264" max="264" width="19.109375" style="432" customWidth="1"/>
    <col min="265" max="265" width="16.5546875" style="432" bestFit="1" customWidth="1"/>
    <col min="266" max="266" width="11.33203125" style="432" bestFit="1" customWidth="1"/>
    <col min="267" max="267" width="16.5546875" style="432" bestFit="1" customWidth="1"/>
    <col min="268" max="268" width="15" style="432" bestFit="1" customWidth="1"/>
    <col min="269" max="512" width="9.109375" style="432"/>
    <col min="513" max="513" width="8.44140625" style="432" customWidth="1"/>
    <col min="514" max="514" width="54.88671875" style="432" customWidth="1"/>
    <col min="515" max="515" width="3.88671875" style="432" customWidth="1"/>
    <col min="516" max="516" width="25.109375" style="432" customWidth="1"/>
    <col min="517" max="517" width="4.33203125" style="432" customWidth="1"/>
    <col min="518" max="518" width="23.88671875" style="432" customWidth="1"/>
    <col min="519" max="519" width="18" style="432" customWidth="1"/>
    <col min="520" max="520" width="19.109375" style="432" customWidth="1"/>
    <col min="521" max="521" width="16.5546875" style="432" bestFit="1" customWidth="1"/>
    <col min="522" max="522" width="11.33203125" style="432" bestFit="1" customWidth="1"/>
    <col min="523" max="523" width="16.5546875" style="432" bestFit="1" customWidth="1"/>
    <col min="524" max="524" width="15" style="432" bestFit="1" customWidth="1"/>
    <col min="525" max="768" width="9.109375" style="432"/>
    <col min="769" max="769" width="8.44140625" style="432" customWidth="1"/>
    <col min="770" max="770" width="54.88671875" style="432" customWidth="1"/>
    <col min="771" max="771" width="3.88671875" style="432" customWidth="1"/>
    <col min="772" max="772" width="25.109375" style="432" customWidth="1"/>
    <col min="773" max="773" width="4.33203125" style="432" customWidth="1"/>
    <col min="774" max="774" width="23.88671875" style="432" customWidth="1"/>
    <col min="775" max="775" width="18" style="432" customWidth="1"/>
    <col min="776" max="776" width="19.109375" style="432" customWidth="1"/>
    <col min="777" max="777" width="16.5546875" style="432" bestFit="1" customWidth="1"/>
    <col min="778" max="778" width="11.33203125" style="432" bestFit="1" customWidth="1"/>
    <col min="779" max="779" width="16.5546875" style="432" bestFit="1" customWidth="1"/>
    <col min="780" max="780" width="15" style="432" bestFit="1" customWidth="1"/>
    <col min="781" max="1024" width="9.109375" style="432"/>
    <col min="1025" max="1025" width="8.44140625" style="432" customWidth="1"/>
    <col min="1026" max="1026" width="54.88671875" style="432" customWidth="1"/>
    <col min="1027" max="1027" width="3.88671875" style="432" customWidth="1"/>
    <col min="1028" max="1028" width="25.109375" style="432" customWidth="1"/>
    <col min="1029" max="1029" width="4.33203125" style="432" customWidth="1"/>
    <col min="1030" max="1030" width="23.88671875" style="432" customWidth="1"/>
    <col min="1031" max="1031" width="18" style="432" customWidth="1"/>
    <col min="1032" max="1032" width="19.109375" style="432" customWidth="1"/>
    <col min="1033" max="1033" width="16.5546875" style="432" bestFit="1" customWidth="1"/>
    <col min="1034" max="1034" width="11.33203125" style="432" bestFit="1" customWidth="1"/>
    <col min="1035" max="1035" width="16.5546875" style="432" bestFit="1" customWidth="1"/>
    <col min="1036" max="1036" width="15" style="432" bestFit="1" customWidth="1"/>
    <col min="1037" max="1280" width="9.109375" style="432"/>
    <col min="1281" max="1281" width="8.44140625" style="432" customWidth="1"/>
    <col min="1282" max="1282" width="54.88671875" style="432" customWidth="1"/>
    <col min="1283" max="1283" width="3.88671875" style="432" customWidth="1"/>
    <col min="1284" max="1284" width="25.109375" style="432" customWidth="1"/>
    <col min="1285" max="1285" width="4.33203125" style="432" customWidth="1"/>
    <col min="1286" max="1286" width="23.88671875" style="432" customWidth="1"/>
    <col min="1287" max="1287" width="18" style="432" customWidth="1"/>
    <col min="1288" max="1288" width="19.109375" style="432" customWidth="1"/>
    <col min="1289" max="1289" width="16.5546875" style="432" bestFit="1" customWidth="1"/>
    <col min="1290" max="1290" width="11.33203125" style="432" bestFit="1" customWidth="1"/>
    <col min="1291" max="1291" width="16.5546875" style="432" bestFit="1" customWidth="1"/>
    <col min="1292" max="1292" width="15" style="432" bestFit="1" customWidth="1"/>
    <col min="1293" max="1536" width="9.109375" style="432"/>
    <col min="1537" max="1537" width="8.44140625" style="432" customWidth="1"/>
    <col min="1538" max="1538" width="54.88671875" style="432" customWidth="1"/>
    <col min="1539" max="1539" width="3.88671875" style="432" customWidth="1"/>
    <col min="1540" max="1540" width="25.109375" style="432" customWidth="1"/>
    <col min="1541" max="1541" width="4.33203125" style="432" customWidth="1"/>
    <col min="1542" max="1542" width="23.88671875" style="432" customWidth="1"/>
    <col min="1543" max="1543" width="18" style="432" customWidth="1"/>
    <col min="1544" max="1544" width="19.109375" style="432" customWidth="1"/>
    <col min="1545" max="1545" width="16.5546875" style="432" bestFit="1" customWidth="1"/>
    <col min="1546" max="1546" width="11.33203125" style="432" bestFit="1" customWidth="1"/>
    <col min="1547" max="1547" width="16.5546875" style="432" bestFit="1" customWidth="1"/>
    <col min="1548" max="1548" width="15" style="432" bestFit="1" customWidth="1"/>
    <col min="1549" max="1792" width="9.109375" style="432"/>
    <col min="1793" max="1793" width="8.44140625" style="432" customWidth="1"/>
    <col min="1794" max="1794" width="54.88671875" style="432" customWidth="1"/>
    <col min="1795" max="1795" width="3.88671875" style="432" customWidth="1"/>
    <col min="1796" max="1796" width="25.109375" style="432" customWidth="1"/>
    <col min="1797" max="1797" width="4.33203125" style="432" customWidth="1"/>
    <col min="1798" max="1798" width="23.88671875" style="432" customWidth="1"/>
    <col min="1799" max="1799" width="18" style="432" customWidth="1"/>
    <col min="1800" max="1800" width="19.109375" style="432" customWidth="1"/>
    <col min="1801" max="1801" width="16.5546875" style="432" bestFit="1" customWidth="1"/>
    <col min="1802" max="1802" width="11.33203125" style="432" bestFit="1" customWidth="1"/>
    <col min="1803" max="1803" width="16.5546875" style="432" bestFit="1" customWidth="1"/>
    <col min="1804" max="1804" width="15" style="432" bestFit="1" customWidth="1"/>
    <col min="1805" max="2048" width="9.109375" style="432"/>
    <col min="2049" max="2049" width="8.44140625" style="432" customWidth="1"/>
    <col min="2050" max="2050" width="54.88671875" style="432" customWidth="1"/>
    <col min="2051" max="2051" width="3.88671875" style="432" customWidth="1"/>
    <col min="2052" max="2052" width="25.109375" style="432" customWidth="1"/>
    <col min="2053" max="2053" width="4.33203125" style="432" customWidth="1"/>
    <col min="2054" max="2054" width="23.88671875" style="432" customWidth="1"/>
    <col min="2055" max="2055" width="18" style="432" customWidth="1"/>
    <col min="2056" max="2056" width="19.109375" style="432" customWidth="1"/>
    <col min="2057" max="2057" width="16.5546875" style="432" bestFit="1" customWidth="1"/>
    <col min="2058" max="2058" width="11.33203125" style="432" bestFit="1" customWidth="1"/>
    <col min="2059" max="2059" width="16.5546875" style="432" bestFit="1" customWidth="1"/>
    <col min="2060" max="2060" width="15" style="432" bestFit="1" customWidth="1"/>
    <col min="2061" max="2304" width="9.109375" style="432"/>
    <col min="2305" max="2305" width="8.44140625" style="432" customWidth="1"/>
    <col min="2306" max="2306" width="54.88671875" style="432" customWidth="1"/>
    <col min="2307" max="2307" width="3.88671875" style="432" customWidth="1"/>
    <col min="2308" max="2308" width="25.109375" style="432" customWidth="1"/>
    <col min="2309" max="2309" width="4.33203125" style="432" customWidth="1"/>
    <col min="2310" max="2310" width="23.88671875" style="432" customWidth="1"/>
    <col min="2311" max="2311" width="18" style="432" customWidth="1"/>
    <col min="2312" max="2312" width="19.109375" style="432" customWidth="1"/>
    <col min="2313" max="2313" width="16.5546875" style="432" bestFit="1" customWidth="1"/>
    <col min="2314" max="2314" width="11.33203125" style="432" bestFit="1" customWidth="1"/>
    <col min="2315" max="2315" width="16.5546875" style="432" bestFit="1" customWidth="1"/>
    <col min="2316" max="2316" width="15" style="432" bestFit="1" customWidth="1"/>
    <col min="2317" max="2560" width="9.109375" style="432"/>
    <col min="2561" max="2561" width="8.44140625" style="432" customWidth="1"/>
    <col min="2562" max="2562" width="54.88671875" style="432" customWidth="1"/>
    <col min="2563" max="2563" width="3.88671875" style="432" customWidth="1"/>
    <col min="2564" max="2564" width="25.109375" style="432" customWidth="1"/>
    <col min="2565" max="2565" width="4.33203125" style="432" customWidth="1"/>
    <col min="2566" max="2566" width="23.88671875" style="432" customWidth="1"/>
    <col min="2567" max="2567" width="18" style="432" customWidth="1"/>
    <col min="2568" max="2568" width="19.109375" style="432" customWidth="1"/>
    <col min="2569" max="2569" width="16.5546875" style="432" bestFit="1" customWidth="1"/>
    <col min="2570" max="2570" width="11.33203125" style="432" bestFit="1" customWidth="1"/>
    <col min="2571" max="2571" width="16.5546875" style="432" bestFit="1" customWidth="1"/>
    <col min="2572" max="2572" width="15" style="432" bestFit="1" customWidth="1"/>
    <col min="2573" max="2816" width="9.109375" style="432"/>
    <col min="2817" max="2817" width="8.44140625" style="432" customWidth="1"/>
    <col min="2818" max="2818" width="54.88671875" style="432" customWidth="1"/>
    <col min="2819" max="2819" width="3.88671875" style="432" customWidth="1"/>
    <col min="2820" max="2820" width="25.109375" style="432" customWidth="1"/>
    <col min="2821" max="2821" width="4.33203125" style="432" customWidth="1"/>
    <col min="2822" max="2822" width="23.88671875" style="432" customWidth="1"/>
    <col min="2823" max="2823" width="18" style="432" customWidth="1"/>
    <col min="2824" max="2824" width="19.109375" style="432" customWidth="1"/>
    <col min="2825" max="2825" width="16.5546875" style="432" bestFit="1" customWidth="1"/>
    <col min="2826" max="2826" width="11.33203125" style="432" bestFit="1" customWidth="1"/>
    <col min="2827" max="2827" width="16.5546875" style="432" bestFit="1" customWidth="1"/>
    <col min="2828" max="2828" width="15" style="432" bestFit="1" customWidth="1"/>
    <col min="2829" max="3072" width="9.109375" style="432"/>
    <col min="3073" max="3073" width="8.44140625" style="432" customWidth="1"/>
    <col min="3074" max="3074" width="54.88671875" style="432" customWidth="1"/>
    <col min="3075" max="3075" width="3.88671875" style="432" customWidth="1"/>
    <col min="3076" max="3076" width="25.109375" style="432" customWidth="1"/>
    <col min="3077" max="3077" width="4.33203125" style="432" customWidth="1"/>
    <col min="3078" max="3078" width="23.88671875" style="432" customWidth="1"/>
    <col min="3079" max="3079" width="18" style="432" customWidth="1"/>
    <col min="3080" max="3080" width="19.109375" style="432" customWidth="1"/>
    <col min="3081" max="3081" width="16.5546875" style="432" bestFit="1" customWidth="1"/>
    <col min="3082" max="3082" width="11.33203125" style="432" bestFit="1" customWidth="1"/>
    <col min="3083" max="3083" width="16.5546875" style="432" bestFit="1" customWidth="1"/>
    <col min="3084" max="3084" width="15" style="432" bestFit="1" customWidth="1"/>
    <col min="3085" max="3328" width="9.109375" style="432"/>
    <col min="3329" max="3329" width="8.44140625" style="432" customWidth="1"/>
    <col min="3330" max="3330" width="54.88671875" style="432" customWidth="1"/>
    <col min="3331" max="3331" width="3.88671875" style="432" customWidth="1"/>
    <col min="3332" max="3332" width="25.109375" style="432" customWidth="1"/>
    <col min="3333" max="3333" width="4.33203125" style="432" customWidth="1"/>
    <col min="3334" max="3334" width="23.88671875" style="432" customWidth="1"/>
    <col min="3335" max="3335" width="18" style="432" customWidth="1"/>
    <col min="3336" max="3336" width="19.109375" style="432" customWidth="1"/>
    <col min="3337" max="3337" width="16.5546875" style="432" bestFit="1" customWidth="1"/>
    <col min="3338" max="3338" width="11.33203125" style="432" bestFit="1" customWidth="1"/>
    <col min="3339" max="3339" width="16.5546875" style="432" bestFit="1" customWidth="1"/>
    <col min="3340" max="3340" width="15" style="432" bestFit="1" customWidth="1"/>
    <col min="3341" max="3584" width="9.109375" style="432"/>
    <col min="3585" max="3585" width="8.44140625" style="432" customWidth="1"/>
    <col min="3586" max="3586" width="54.88671875" style="432" customWidth="1"/>
    <col min="3587" max="3587" width="3.88671875" style="432" customWidth="1"/>
    <col min="3588" max="3588" width="25.109375" style="432" customWidth="1"/>
    <col min="3589" max="3589" width="4.33203125" style="432" customWidth="1"/>
    <col min="3590" max="3590" width="23.88671875" style="432" customWidth="1"/>
    <col min="3591" max="3591" width="18" style="432" customWidth="1"/>
    <col min="3592" max="3592" width="19.109375" style="432" customWidth="1"/>
    <col min="3593" max="3593" width="16.5546875" style="432" bestFit="1" customWidth="1"/>
    <col min="3594" max="3594" width="11.33203125" style="432" bestFit="1" customWidth="1"/>
    <col min="3595" max="3595" width="16.5546875" style="432" bestFit="1" customWidth="1"/>
    <col min="3596" max="3596" width="15" style="432" bestFit="1" customWidth="1"/>
    <col min="3597" max="3840" width="9.109375" style="432"/>
    <col min="3841" max="3841" width="8.44140625" style="432" customWidth="1"/>
    <col min="3842" max="3842" width="54.88671875" style="432" customWidth="1"/>
    <col min="3843" max="3843" width="3.88671875" style="432" customWidth="1"/>
    <col min="3844" max="3844" width="25.109375" style="432" customWidth="1"/>
    <col min="3845" max="3845" width="4.33203125" style="432" customWidth="1"/>
    <col min="3846" max="3846" width="23.88671875" style="432" customWidth="1"/>
    <col min="3847" max="3847" width="18" style="432" customWidth="1"/>
    <col min="3848" max="3848" width="19.109375" style="432" customWidth="1"/>
    <col min="3849" max="3849" width="16.5546875" style="432" bestFit="1" customWidth="1"/>
    <col min="3850" max="3850" width="11.33203125" style="432" bestFit="1" customWidth="1"/>
    <col min="3851" max="3851" width="16.5546875" style="432" bestFit="1" customWidth="1"/>
    <col min="3852" max="3852" width="15" style="432" bestFit="1" customWidth="1"/>
    <col min="3853" max="4096" width="9.109375" style="432"/>
    <col min="4097" max="4097" width="8.44140625" style="432" customWidth="1"/>
    <col min="4098" max="4098" width="54.88671875" style="432" customWidth="1"/>
    <col min="4099" max="4099" width="3.88671875" style="432" customWidth="1"/>
    <col min="4100" max="4100" width="25.109375" style="432" customWidth="1"/>
    <col min="4101" max="4101" width="4.33203125" style="432" customWidth="1"/>
    <col min="4102" max="4102" width="23.88671875" style="432" customWidth="1"/>
    <col min="4103" max="4103" width="18" style="432" customWidth="1"/>
    <col min="4104" max="4104" width="19.109375" style="432" customWidth="1"/>
    <col min="4105" max="4105" width="16.5546875" style="432" bestFit="1" customWidth="1"/>
    <col min="4106" max="4106" width="11.33203125" style="432" bestFit="1" customWidth="1"/>
    <col min="4107" max="4107" width="16.5546875" style="432" bestFit="1" customWidth="1"/>
    <col min="4108" max="4108" width="15" style="432" bestFit="1" customWidth="1"/>
    <col min="4109" max="4352" width="9.109375" style="432"/>
    <col min="4353" max="4353" width="8.44140625" style="432" customWidth="1"/>
    <col min="4354" max="4354" width="54.88671875" style="432" customWidth="1"/>
    <col min="4355" max="4355" width="3.88671875" style="432" customWidth="1"/>
    <col min="4356" max="4356" width="25.109375" style="432" customWidth="1"/>
    <col min="4357" max="4357" width="4.33203125" style="432" customWidth="1"/>
    <col min="4358" max="4358" width="23.88671875" style="432" customWidth="1"/>
    <col min="4359" max="4359" width="18" style="432" customWidth="1"/>
    <col min="4360" max="4360" width="19.109375" style="432" customWidth="1"/>
    <col min="4361" max="4361" width="16.5546875" style="432" bestFit="1" customWidth="1"/>
    <col min="4362" max="4362" width="11.33203125" style="432" bestFit="1" customWidth="1"/>
    <col min="4363" max="4363" width="16.5546875" style="432" bestFit="1" customWidth="1"/>
    <col min="4364" max="4364" width="15" style="432" bestFit="1" customWidth="1"/>
    <col min="4365" max="4608" width="9.109375" style="432"/>
    <col min="4609" max="4609" width="8.44140625" style="432" customWidth="1"/>
    <col min="4610" max="4610" width="54.88671875" style="432" customWidth="1"/>
    <col min="4611" max="4611" width="3.88671875" style="432" customWidth="1"/>
    <col min="4612" max="4612" width="25.109375" style="432" customWidth="1"/>
    <col min="4613" max="4613" width="4.33203125" style="432" customWidth="1"/>
    <col min="4614" max="4614" width="23.88671875" style="432" customWidth="1"/>
    <col min="4615" max="4615" width="18" style="432" customWidth="1"/>
    <col min="4616" max="4616" width="19.109375" style="432" customWidth="1"/>
    <col min="4617" max="4617" width="16.5546875" style="432" bestFit="1" customWidth="1"/>
    <col min="4618" max="4618" width="11.33203125" style="432" bestFit="1" customWidth="1"/>
    <col min="4619" max="4619" width="16.5546875" style="432" bestFit="1" customWidth="1"/>
    <col min="4620" max="4620" width="15" style="432" bestFit="1" customWidth="1"/>
    <col min="4621" max="4864" width="9.109375" style="432"/>
    <col min="4865" max="4865" width="8.44140625" style="432" customWidth="1"/>
    <col min="4866" max="4866" width="54.88671875" style="432" customWidth="1"/>
    <col min="4867" max="4867" width="3.88671875" style="432" customWidth="1"/>
    <col min="4868" max="4868" width="25.109375" style="432" customWidth="1"/>
    <col min="4869" max="4869" width="4.33203125" style="432" customWidth="1"/>
    <col min="4870" max="4870" width="23.88671875" style="432" customWidth="1"/>
    <col min="4871" max="4871" width="18" style="432" customWidth="1"/>
    <col min="4872" max="4872" width="19.109375" style="432" customWidth="1"/>
    <col min="4873" max="4873" width="16.5546875" style="432" bestFit="1" customWidth="1"/>
    <col min="4874" max="4874" width="11.33203125" style="432" bestFit="1" customWidth="1"/>
    <col min="4875" max="4875" width="16.5546875" style="432" bestFit="1" customWidth="1"/>
    <col min="4876" max="4876" width="15" style="432" bestFit="1" customWidth="1"/>
    <col min="4877" max="5120" width="9.109375" style="432"/>
    <col min="5121" max="5121" width="8.44140625" style="432" customWidth="1"/>
    <col min="5122" max="5122" width="54.88671875" style="432" customWidth="1"/>
    <col min="5123" max="5123" width="3.88671875" style="432" customWidth="1"/>
    <col min="5124" max="5124" width="25.109375" style="432" customWidth="1"/>
    <col min="5125" max="5125" width="4.33203125" style="432" customWidth="1"/>
    <col min="5126" max="5126" width="23.88671875" style="432" customWidth="1"/>
    <col min="5127" max="5127" width="18" style="432" customWidth="1"/>
    <col min="5128" max="5128" width="19.109375" style="432" customWidth="1"/>
    <col min="5129" max="5129" width="16.5546875" style="432" bestFit="1" customWidth="1"/>
    <col min="5130" max="5130" width="11.33203125" style="432" bestFit="1" customWidth="1"/>
    <col min="5131" max="5131" width="16.5546875" style="432" bestFit="1" customWidth="1"/>
    <col min="5132" max="5132" width="15" style="432" bestFit="1" customWidth="1"/>
    <col min="5133" max="5376" width="9.109375" style="432"/>
    <col min="5377" max="5377" width="8.44140625" style="432" customWidth="1"/>
    <col min="5378" max="5378" width="54.88671875" style="432" customWidth="1"/>
    <col min="5379" max="5379" width="3.88671875" style="432" customWidth="1"/>
    <col min="5380" max="5380" width="25.109375" style="432" customWidth="1"/>
    <col min="5381" max="5381" width="4.33203125" style="432" customWidth="1"/>
    <col min="5382" max="5382" width="23.88671875" style="432" customWidth="1"/>
    <col min="5383" max="5383" width="18" style="432" customWidth="1"/>
    <col min="5384" max="5384" width="19.109375" style="432" customWidth="1"/>
    <col min="5385" max="5385" width="16.5546875" style="432" bestFit="1" customWidth="1"/>
    <col min="5386" max="5386" width="11.33203125" style="432" bestFit="1" customWidth="1"/>
    <col min="5387" max="5387" width="16.5546875" style="432" bestFit="1" customWidth="1"/>
    <col min="5388" max="5388" width="15" style="432" bestFit="1" customWidth="1"/>
    <col min="5389" max="5632" width="9.109375" style="432"/>
    <col min="5633" max="5633" width="8.44140625" style="432" customWidth="1"/>
    <col min="5634" max="5634" width="54.88671875" style="432" customWidth="1"/>
    <col min="5635" max="5635" width="3.88671875" style="432" customWidth="1"/>
    <col min="5636" max="5636" width="25.109375" style="432" customWidth="1"/>
    <col min="5637" max="5637" width="4.33203125" style="432" customWidth="1"/>
    <col min="5638" max="5638" width="23.88671875" style="432" customWidth="1"/>
    <col min="5639" max="5639" width="18" style="432" customWidth="1"/>
    <col min="5640" max="5640" width="19.109375" style="432" customWidth="1"/>
    <col min="5641" max="5641" width="16.5546875" style="432" bestFit="1" customWidth="1"/>
    <col min="5642" max="5642" width="11.33203125" style="432" bestFit="1" customWidth="1"/>
    <col min="5643" max="5643" width="16.5546875" style="432" bestFit="1" customWidth="1"/>
    <col min="5644" max="5644" width="15" style="432" bestFit="1" customWidth="1"/>
    <col min="5645" max="5888" width="9.109375" style="432"/>
    <col min="5889" max="5889" width="8.44140625" style="432" customWidth="1"/>
    <col min="5890" max="5890" width="54.88671875" style="432" customWidth="1"/>
    <col min="5891" max="5891" width="3.88671875" style="432" customWidth="1"/>
    <col min="5892" max="5892" width="25.109375" style="432" customWidth="1"/>
    <col min="5893" max="5893" width="4.33203125" style="432" customWidth="1"/>
    <col min="5894" max="5894" width="23.88671875" style="432" customWidth="1"/>
    <col min="5895" max="5895" width="18" style="432" customWidth="1"/>
    <col min="5896" max="5896" width="19.109375" style="432" customWidth="1"/>
    <col min="5897" max="5897" width="16.5546875" style="432" bestFit="1" customWidth="1"/>
    <col min="5898" max="5898" width="11.33203125" style="432" bestFit="1" customWidth="1"/>
    <col min="5899" max="5899" width="16.5546875" style="432" bestFit="1" customWidth="1"/>
    <col min="5900" max="5900" width="15" style="432" bestFit="1" customWidth="1"/>
    <col min="5901" max="6144" width="9.109375" style="432"/>
    <col min="6145" max="6145" width="8.44140625" style="432" customWidth="1"/>
    <col min="6146" max="6146" width="54.88671875" style="432" customWidth="1"/>
    <col min="6147" max="6147" width="3.88671875" style="432" customWidth="1"/>
    <col min="6148" max="6148" width="25.109375" style="432" customWidth="1"/>
    <col min="6149" max="6149" width="4.33203125" style="432" customWidth="1"/>
    <col min="6150" max="6150" width="23.88671875" style="432" customWidth="1"/>
    <col min="6151" max="6151" width="18" style="432" customWidth="1"/>
    <col min="6152" max="6152" width="19.109375" style="432" customWidth="1"/>
    <col min="6153" max="6153" width="16.5546875" style="432" bestFit="1" customWidth="1"/>
    <col min="6154" max="6154" width="11.33203125" style="432" bestFit="1" customWidth="1"/>
    <col min="6155" max="6155" width="16.5546875" style="432" bestFit="1" customWidth="1"/>
    <col min="6156" max="6156" width="15" style="432" bestFit="1" customWidth="1"/>
    <col min="6157" max="6400" width="9.109375" style="432"/>
    <col min="6401" max="6401" width="8.44140625" style="432" customWidth="1"/>
    <col min="6402" max="6402" width="54.88671875" style="432" customWidth="1"/>
    <col min="6403" max="6403" width="3.88671875" style="432" customWidth="1"/>
    <col min="6404" max="6404" width="25.109375" style="432" customWidth="1"/>
    <col min="6405" max="6405" width="4.33203125" style="432" customWidth="1"/>
    <col min="6406" max="6406" width="23.88671875" style="432" customWidth="1"/>
    <col min="6407" max="6407" width="18" style="432" customWidth="1"/>
    <col min="6408" max="6408" width="19.109375" style="432" customWidth="1"/>
    <col min="6409" max="6409" width="16.5546875" style="432" bestFit="1" customWidth="1"/>
    <col min="6410" max="6410" width="11.33203125" style="432" bestFit="1" customWidth="1"/>
    <col min="6411" max="6411" width="16.5546875" style="432" bestFit="1" customWidth="1"/>
    <col min="6412" max="6412" width="15" style="432" bestFit="1" customWidth="1"/>
    <col min="6413" max="6656" width="9.109375" style="432"/>
    <col min="6657" max="6657" width="8.44140625" style="432" customWidth="1"/>
    <col min="6658" max="6658" width="54.88671875" style="432" customWidth="1"/>
    <col min="6659" max="6659" width="3.88671875" style="432" customWidth="1"/>
    <col min="6660" max="6660" width="25.109375" style="432" customWidth="1"/>
    <col min="6661" max="6661" width="4.33203125" style="432" customWidth="1"/>
    <col min="6662" max="6662" width="23.88671875" style="432" customWidth="1"/>
    <col min="6663" max="6663" width="18" style="432" customWidth="1"/>
    <col min="6664" max="6664" width="19.109375" style="432" customWidth="1"/>
    <col min="6665" max="6665" width="16.5546875" style="432" bestFit="1" customWidth="1"/>
    <col min="6666" max="6666" width="11.33203125" style="432" bestFit="1" customWidth="1"/>
    <col min="6667" max="6667" width="16.5546875" style="432" bestFit="1" customWidth="1"/>
    <col min="6668" max="6668" width="15" style="432" bestFit="1" customWidth="1"/>
    <col min="6669" max="6912" width="9.109375" style="432"/>
    <col min="6913" max="6913" width="8.44140625" style="432" customWidth="1"/>
    <col min="6914" max="6914" width="54.88671875" style="432" customWidth="1"/>
    <col min="6915" max="6915" width="3.88671875" style="432" customWidth="1"/>
    <col min="6916" max="6916" width="25.109375" style="432" customWidth="1"/>
    <col min="6917" max="6917" width="4.33203125" style="432" customWidth="1"/>
    <col min="6918" max="6918" width="23.88671875" style="432" customWidth="1"/>
    <col min="6919" max="6919" width="18" style="432" customWidth="1"/>
    <col min="6920" max="6920" width="19.109375" style="432" customWidth="1"/>
    <col min="6921" max="6921" width="16.5546875" style="432" bestFit="1" customWidth="1"/>
    <col min="6922" max="6922" width="11.33203125" style="432" bestFit="1" customWidth="1"/>
    <col min="6923" max="6923" width="16.5546875" style="432" bestFit="1" customWidth="1"/>
    <col min="6924" max="6924" width="15" style="432" bestFit="1" customWidth="1"/>
    <col min="6925" max="7168" width="9.109375" style="432"/>
    <col min="7169" max="7169" width="8.44140625" style="432" customWidth="1"/>
    <col min="7170" max="7170" width="54.88671875" style="432" customWidth="1"/>
    <col min="7171" max="7171" width="3.88671875" style="432" customWidth="1"/>
    <col min="7172" max="7172" width="25.109375" style="432" customWidth="1"/>
    <col min="7173" max="7173" width="4.33203125" style="432" customWidth="1"/>
    <col min="7174" max="7174" width="23.88671875" style="432" customWidth="1"/>
    <col min="7175" max="7175" width="18" style="432" customWidth="1"/>
    <col min="7176" max="7176" width="19.109375" style="432" customWidth="1"/>
    <col min="7177" max="7177" width="16.5546875" style="432" bestFit="1" customWidth="1"/>
    <col min="7178" max="7178" width="11.33203125" style="432" bestFit="1" customWidth="1"/>
    <col min="7179" max="7179" width="16.5546875" style="432" bestFit="1" customWidth="1"/>
    <col min="7180" max="7180" width="15" style="432" bestFit="1" customWidth="1"/>
    <col min="7181" max="7424" width="9.109375" style="432"/>
    <col min="7425" max="7425" width="8.44140625" style="432" customWidth="1"/>
    <col min="7426" max="7426" width="54.88671875" style="432" customWidth="1"/>
    <col min="7427" max="7427" width="3.88671875" style="432" customWidth="1"/>
    <col min="7428" max="7428" width="25.109375" style="432" customWidth="1"/>
    <col min="7429" max="7429" width="4.33203125" style="432" customWidth="1"/>
    <col min="7430" max="7430" width="23.88671875" style="432" customWidth="1"/>
    <col min="7431" max="7431" width="18" style="432" customWidth="1"/>
    <col min="7432" max="7432" width="19.109375" style="432" customWidth="1"/>
    <col min="7433" max="7433" width="16.5546875" style="432" bestFit="1" customWidth="1"/>
    <col min="7434" max="7434" width="11.33203125" style="432" bestFit="1" customWidth="1"/>
    <col min="7435" max="7435" width="16.5546875" style="432" bestFit="1" customWidth="1"/>
    <col min="7436" max="7436" width="15" style="432" bestFit="1" customWidth="1"/>
    <col min="7437" max="7680" width="9.109375" style="432"/>
    <col min="7681" max="7681" width="8.44140625" style="432" customWidth="1"/>
    <col min="7682" max="7682" width="54.88671875" style="432" customWidth="1"/>
    <col min="7683" max="7683" width="3.88671875" style="432" customWidth="1"/>
    <col min="7684" max="7684" width="25.109375" style="432" customWidth="1"/>
    <col min="7685" max="7685" width="4.33203125" style="432" customWidth="1"/>
    <col min="7686" max="7686" width="23.88671875" style="432" customWidth="1"/>
    <col min="7687" max="7687" width="18" style="432" customWidth="1"/>
    <col min="7688" max="7688" width="19.109375" style="432" customWidth="1"/>
    <col min="7689" max="7689" width="16.5546875" style="432" bestFit="1" customWidth="1"/>
    <col min="7690" max="7690" width="11.33203125" style="432" bestFit="1" customWidth="1"/>
    <col min="7691" max="7691" width="16.5546875" style="432" bestFit="1" customWidth="1"/>
    <col min="7692" max="7692" width="15" style="432" bestFit="1" customWidth="1"/>
    <col min="7693" max="7936" width="9.109375" style="432"/>
    <col min="7937" max="7937" width="8.44140625" style="432" customWidth="1"/>
    <col min="7938" max="7938" width="54.88671875" style="432" customWidth="1"/>
    <col min="7939" max="7939" width="3.88671875" style="432" customWidth="1"/>
    <col min="7940" max="7940" width="25.109375" style="432" customWidth="1"/>
    <col min="7941" max="7941" width="4.33203125" style="432" customWidth="1"/>
    <col min="7942" max="7942" width="23.88671875" style="432" customWidth="1"/>
    <col min="7943" max="7943" width="18" style="432" customWidth="1"/>
    <col min="7944" max="7944" width="19.109375" style="432" customWidth="1"/>
    <col min="7945" max="7945" width="16.5546875" style="432" bestFit="1" customWidth="1"/>
    <col min="7946" max="7946" width="11.33203125" style="432" bestFit="1" customWidth="1"/>
    <col min="7947" max="7947" width="16.5546875" style="432" bestFit="1" customWidth="1"/>
    <col min="7948" max="7948" width="15" style="432" bestFit="1" customWidth="1"/>
    <col min="7949" max="8192" width="9.109375" style="432"/>
    <col min="8193" max="8193" width="8.44140625" style="432" customWidth="1"/>
    <col min="8194" max="8194" width="54.88671875" style="432" customWidth="1"/>
    <col min="8195" max="8195" width="3.88671875" style="432" customWidth="1"/>
    <col min="8196" max="8196" width="25.109375" style="432" customWidth="1"/>
    <col min="8197" max="8197" width="4.33203125" style="432" customWidth="1"/>
    <col min="8198" max="8198" width="23.88671875" style="432" customWidth="1"/>
    <col min="8199" max="8199" width="18" style="432" customWidth="1"/>
    <col min="8200" max="8200" width="19.109375" style="432" customWidth="1"/>
    <col min="8201" max="8201" width="16.5546875" style="432" bestFit="1" customWidth="1"/>
    <col min="8202" max="8202" width="11.33203125" style="432" bestFit="1" customWidth="1"/>
    <col min="8203" max="8203" width="16.5546875" style="432" bestFit="1" customWidth="1"/>
    <col min="8204" max="8204" width="15" style="432" bestFit="1" customWidth="1"/>
    <col min="8205" max="8448" width="9.109375" style="432"/>
    <col min="8449" max="8449" width="8.44140625" style="432" customWidth="1"/>
    <col min="8450" max="8450" width="54.88671875" style="432" customWidth="1"/>
    <col min="8451" max="8451" width="3.88671875" style="432" customWidth="1"/>
    <col min="8452" max="8452" width="25.109375" style="432" customWidth="1"/>
    <col min="8453" max="8453" width="4.33203125" style="432" customWidth="1"/>
    <col min="8454" max="8454" width="23.88671875" style="432" customWidth="1"/>
    <col min="8455" max="8455" width="18" style="432" customWidth="1"/>
    <col min="8456" max="8456" width="19.109375" style="432" customWidth="1"/>
    <col min="8457" max="8457" width="16.5546875" style="432" bestFit="1" customWidth="1"/>
    <col min="8458" max="8458" width="11.33203125" style="432" bestFit="1" customWidth="1"/>
    <col min="8459" max="8459" width="16.5546875" style="432" bestFit="1" customWidth="1"/>
    <col min="8460" max="8460" width="15" style="432" bestFit="1" customWidth="1"/>
    <col min="8461" max="8704" width="9.109375" style="432"/>
    <col min="8705" max="8705" width="8.44140625" style="432" customWidth="1"/>
    <col min="8706" max="8706" width="54.88671875" style="432" customWidth="1"/>
    <col min="8707" max="8707" width="3.88671875" style="432" customWidth="1"/>
    <col min="8708" max="8708" width="25.109375" style="432" customWidth="1"/>
    <col min="8709" max="8709" width="4.33203125" style="432" customWidth="1"/>
    <col min="8710" max="8710" width="23.88671875" style="432" customWidth="1"/>
    <col min="8711" max="8711" width="18" style="432" customWidth="1"/>
    <col min="8712" max="8712" width="19.109375" style="432" customWidth="1"/>
    <col min="8713" max="8713" width="16.5546875" style="432" bestFit="1" customWidth="1"/>
    <col min="8714" max="8714" width="11.33203125" style="432" bestFit="1" customWidth="1"/>
    <col min="8715" max="8715" width="16.5546875" style="432" bestFit="1" customWidth="1"/>
    <col min="8716" max="8716" width="15" style="432" bestFit="1" customWidth="1"/>
    <col min="8717" max="8960" width="9.109375" style="432"/>
    <col min="8961" max="8961" width="8.44140625" style="432" customWidth="1"/>
    <col min="8962" max="8962" width="54.88671875" style="432" customWidth="1"/>
    <col min="8963" max="8963" width="3.88671875" style="432" customWidth="1"/>
    <col min="8964" max="8964" width="25.109375" style="432" customWidth="1"/>
    <col min="8965" max="8965" width="4.33203125" style="432" customWidth="1"/>
    <col min="8966" max="8966" width="23.88671875" style="432" customWidth="1"/>
    <col min="8967" max="8967" width="18" style="432" customWidth="1"/>
    <col min="8968" max="8968" width="19.109375" style="432" customWidth="1"/>
    <col min="8969" max="8969" width="16.5546875" style="432" bestFit="1" customWidth="1"/>
    <col min="8970" max="8970" width="11.33203125" style="432" bestFit="1" customWidth="1"/>
    <col min="8971" max="8971" width="16.5546875" style="432" bestFit="1" customWidth="1"/>
    <col min="8972" max="8972" width="15" style="432" bestFit="1" customWidth="1"/>
    <col min="8973" max="9216" width="9.109375" style="432"/>
    <col min="9217" max="9217" width="8.44140625" style="432" customWidth="1"/>
    <col min="9218" max="9218" width="54.88671875" style="432" customWidth="1"/>
    <col min="9219" max="9219" width="3.88671875" style="432" customWidth="1"/>
    <col min="9220" max="9220" width="25.109375" style="432" customWidth="1"/>
    <col min="9221" max="9221" width="4.33203125" style="432" customWidth="1"/>
    <col min="9222" max="9222" width="23.88671875" style="432" customWidth="1"/>
    <col min="9223" max="9223" width="18" style="432" customWidth="1"/>
    <col min="9224" max="9224" width="19.109375" style="432" customWidth="1"/>
    <col min="9225" max="9225" width="16.5546875" style="432" bestFit="1" customWidth="1"/>
    <col min="9226" max="9226" width="11.33203125" style="432" bestFit="1" customWidth="1"/>
    <col min="9227" max="9227" width="16.5546875" style="432" bestFit="1" customWidth="1"/>
    <col min="9228" max="9228" width="15" style="432" bestFit="1" customWidth="1"/>
    <col min="9229" max="9472" width="9.109375" style="432"/>
    <col min="9473" max="9473" width="8.44140625" style="432" customWidth="1"/>
    <col min="9474" max="9474" width="54.88671875" style="432" customWidth="1"/>
    <col min="9475" max="9475" width="3.88671875" style="432" customWidth="1"/>
    <col min="9476" max="9476" width="25.109375" style="432" customWidth="1"/>
    <col min="9477" max="9477" width="4.33203125" style="432" customWidth="1"/>
    <col min="9478" max="9478" width="23.88671875" style="432" customWidth="1"/>
    <col min="9479" max="9479" width="18" style="432" customWidth="1"/>
    <col min="9480" max="9480" width="19.109375" style="432" customWidth="1"/>
    <col min="9481" max="9481" width="16.5546875" style="432" bestFit="1" customWidth="1"/>
    <col min="9482" max="9482" width="11.33203125" style="432" bestFit="1" customWidth="1"/>
    <col min="9483" max="9483" width="16.5546875" style="432" bestFit="1" customWidth="1"/>
    <col min="9484" max="9484" width="15" style="432" bestFit="1" customWidth="1"/>
    <col min="9485" max="9728" width="9.109375" style="432"/>
    <col min="9729" max="9729" width="8.44140625" style="432" customWidth="1"/>
    <col min="9730" max="9730" width="54.88671875" style="432" customWidth="1"/>
    <col min="9731" max="9731" width="3.88671875" style="432" customWidth="1"/>
    <col min="9732" max="9732" width="25.109375" style="432" customWidth="1"/>
    <col min="9733" max="9733" width="4.33203125" style="432" customWidth="1"/>
    <col min="9734" max="9734" width="23.88671875" style="432" customWidth="1"/>
    <col min="9735" max="9735" width="18" style="432" customWidth="1"/>
    <col min="9736" max="9736" width="19.109375" style="432" customWidth="1"/>
    <col min="9737" max="9737" width="16.5546875" style="432" bestFit="1" customWidth="1"/>
    <col min="9738" max="9738" width="11.33203125" style="432" bestFit="1" customWidth="1"/>
    <col min="9739" max="9739" width="16.5546875" style="432" bestFit="1" customWidth="1"/>
    <col min="9740" max="9740" width="15" style="432" bestFit="1" customWidth="1"/>
    <col min="9741" max="9984" width="9.109375" style="432"/>
    <col min="9985" max="9985" width="8.44140625" style="432" customWidth="1"/>
    <col min="9986" max="9986" width="54.88671875" style="432" customWidth="1"/>
    <col min="9987" max="9987" width="3.88671875" style="432" customWidth="1"/>
    <col min="9988" max="9988" width="25.109375" style="432" customWidth="1"/>
    <col min="9989" max="9989" width="4.33203125" style="432" customWidth="1"/>
    <col min="9990" max="9990" width="23.88671875" style="432" customWidth="1"/>
    <col min="9991" max="9991" width="18" style="432" customWidth="1"/>
    <col min="9992" max="9992" width="19.109375" style="432" customWidth="1"/>
    <col min="9993" max="9993" width="16.5546875" style="432" bestFit="1" customWidth="1"/>
    <col min="9994" max="9994" width="11.33203125" style="432" bestFit="1" customWidth="1"/>
    <col min="9995" max="9995" width="16.5546875" style="432" bestFit="1" customWidth="1"/>
    <col min="9996" max="9996" width="15" style="432" bestFit="1" customWidth="1"/>
    <col min="9997" max="10240" width="9.109375" style="432"/>
    <col min="10241" max="10241" width="8.44140625" style="432" customWidth="1"/>
    <col min="10242" max="10242" width="54.88671875" style="432" customWidth="1"/>
    <col min="10243" max="10243" width="3.88671875" style="432" customWidth="1"/>
    <col min="10244" max="10244" width="25.109375" style="432" customWidth="1"/>
    <col min="10245" max="10245" width="4.33203125" style="432" customWidth="1"/>
    <col min="10246" max="10246" width="23.88671875" style="432" customWidth="1"/>
    <col min="10247" max="10247" width="18" style="432" customWidth="1"/>
    <col min="10248" max="10248" width="19.109375" style="432" customWidth="1"/>
    <col min="10249" max="10249" width="16.5546875" style="432" bestFit="1" customWidth="1"/>
    <col min="10250" max="10250" width="11.33203125" style="432" bestFit="1" customWidth="1"/>
    <col min="10251" max="10251" width="16.5546875" style="432" bestFit="1" customWidth="1"/>
    <col min="10252" max="10252" width="15" style="432" bestFit="1" customWidth="1"/>
    <col min="10253" max="10496" width="9.109375" style="432"/>
    <col min="10497" max="10497" width="8.44140625" style="432" customWidth="1"/>
    <col min="10498" max="10498" width="54.88671875" style="432" customWidth="1"/>
    <col min="10499" max="10499" width="3.88671875" style="432" customWidth="1"/>
    <col min="10500" max="10500" width="25.109375" style="432" customWidth="1"/>
    <col min="10501" max="10501" width="4.33203125" style="432" customWidth="1"/>
    <col min="10502" max="10502" width="23.88671875" style="432" customWidth="1"/>
    <col min="10503" max="10503" width="18" style="432" customWidth="1"/>
    <col min="10504" max="10504" width="19.109375" style="432" customWidth="1"/>
    <col min="10505" max="10505" width="16.5546875" style="432" bestFit="1" customWidth="1"/>
    <col min="10506" max="10506" width="11.33203125" style="432" bestFit="1" customWidth="1"/>
    <col min="10507" max="10507" width="16.5546875" style="432" bestFit="1" customWidth="1"/>
    <col min="10508" max="10508" width="15" style="432" bestFit="1" customWidth="1"/>
    <col min="10509" max="10752" width="9.109375" style="432"/>
    <col min="10753" max="10753" width="8.44140625" style="432" customWidth="1"/>
    <col min="10754" max="10754" width="54.88671875" style="432" customWidth="1"/>
    <col min="10755" max="10755" width="3.88671875" style="432" customWidth="1"/>
    <col min="10756" max="10756" width="25.109375" style="432" customWidth="1"/>
    <col min="10757" max="10757" width="4.33203125" style="432" customWidth="1"/>
    <col min="10758" max="10758" width="23.88671875" style="432" customWidth="1"/>
    <col min="10759" max="10759" width="18" style="432" customWidth="1"/>
    <col min="10760" max="10760" width="19.109375" style="432" customWidth="1"/>
    <col min="10761" max="10761" width="16.5546875" style="432" bestFit="1" customWidth="1"/>
    <col min="10762" max="10762" width="11.33203125" style="432" bestFit="1" customWidth="1"/>
    <col min="10763" max="10763" width="16.5546875" style="432" bestFit="1" customWidth="1"/>
    <col min="10764" max="10764" width="15" style="432" bestFit="1" customWidth="1"/>
    <col min="10765" max="11008" width="9.109375" style="432"/>
    <col min="11009" max="11009" width="8.44140625" style="432" customWidth="1"/>
    <col min="11010" max="11010" width="54.88671875" style="432" customWidth="1"/>
    <col min="11011" max="11011" width="3.88671875" style="432" customWidth="1"/>
    <col min="11012" max="11012" width="25.109375" style="432" customWidth="1"/>
    <col min="11013" max="11013" width="4.33203125" style="432" customWidth="1"/>
    <col min="11014" max="11014" width="23.88671875" style="432" customWidth="1"/>
    <col min="11015" max="11015" width="18" style="432" customWidth="1"/>
    <col min="11016" max="11016" width="19.109375" style="432" customWidth="1"/>
    <col min="11017" max="11017" width="16.5546875" style="432" bestFit="1" customWidth="1"/>
    <col min="11018" max="11018" width="11.33203125" style="432" bestFit="1" customWidth="1"/>
    <col min="11019" max="11019" width="16.5546875" style="432" bestFit="1" customWidth="1"/>
    <col min="11020" max="11020" width="15" style="432" bestFit="1" customWidth="1"/>
    <col min="11021" max="11264" width="9.109375" style="432"/>
    <col min="11265" max="11265" width="8.44140625" style="432" customWidth="1"/>
    <col min="11266" max="11266" width="54.88671875" style="432" customWidth="1"/>
    <col min="11267" max="11267" width="3.88671875" style="432" customWidth="1"/>
    <col min="11268" max="11268" width="25.109375" style="432" customWidth="1"/>
    <col min="11269" max="11269" width="4.33203125" style="432" customWidth="1"/>
    <col min="11270" max="11270" width="23.88671875" style="432" customWidth="1"/>
    <col min="11271" max="11271" width="18" style="432" customWidth="1"/>
    <col min="11272" max="11272" width="19.109375" style="432" customWidth="1"/>
    <col min="11273" max="11273" width="16.5546875" style="432" bestFit="1" customWidth="1"/>
    <col min="11274" max="11274" width="11.33203125" style="432" bestFit="1" customWidth="1"/>
    <col min="11275" max="11275" width="16.5546875" style="432" bestFit="1" customWidth="1"/>
    <col min="11276" max="11276" width="15" style="432" bestFit="1" customWidth="1"/>
    <col min="11277" max="11520" width="9.109375" style="432"/>
    <col min="11521" max="11521" width="8.44140625" style="432" customWidth="1"/>
    <col min="11522" max="11522" width="54.88671875" style="432" customWidth="1"/>
    <col min="11523" max="11523" width="3.88671875" style="432" customWidth="1"/>
    <col min="11524" max="11524" width="25.109375" style="432" customWidth="1"/>
    <col min="11525" max="11525" width="4.33203125" style="432" customWidth="1"/>
    <col min="11526" max="11526" width="23.88671875" style="432" customWidth="1"/>
    <col min="11527" max="11527" width="18" style="432" customWidth="1"/>
    <col min="11528" max="11528" width="19.109375" style="432" customWidth="1"/>
    <col min="11529" max="11529" width="16.5546875" style="432" bestFit="1" customWidth="1"/>
    <col min="11530" max="11530" width="11.33203125" style="432" bestFit="1" customWidth="1"/>
    <col min="11531" max="11531" width="16.5546875" style="432" bestFit="1" customWidth="1"/>
    <col min="11532" max="11532" width="15" style="432" bestFit="1" customWidth="1"/>
    <col min="11533" max="11776" width="9.109375" style="432"/>
    <col min="11777" max="11777" width="8.44140625" style="432" customWidth="1"/>
    <col min="11778" max="11778" width="54.88671875" style="432" customWidth="1"/>
    <col min="11779" max="11779" width="3.88671875" style="432" customWidth="1"/>
    <col min="11780" max="11780" width="25.109375" style="432" customWidth="1"/>
    <col min="11781" max="11781" width="4.33203125" style="432" customWidth="1"/>
    <col min="11782" max="11782" width="23.88671875" style="432" customWidth="1"/>
    <col min="11783" max="11783" width="18" style="432" customWidth="1"/>
    <col min="11784" max="11784" width="19.109375" style="432" customWidth="1"/>
    <col min="11785" max="11785" width="16.5546875" style="432" bestFit="1" customWidth="1"/>
    <col min="11786" max="11786" width="11.33203125" style="432" bestFit="1" customWidth="1"/>
    <col min="11787" max="11787" width="16.5546875" style="432" bestFit="1" customWidth="1"/>
    <col min="11788" max="11788" width="15" style="432" bestFit="1" customWidth="1"/>
    <col min="11789" max="12032" width="9.109375" style="432"/>
    <col min="12033" max="12033" width="8.44140625" style="432" customWidth="1"/>
    <col min="12034" max="12034" width="54.88671875" style="432" customWidth="1"/>
    <col min="12035" max="12035" width="3.88671875" style="432" customWidth="1"/>
    <col min="12036" max="12036" width="25.109375" style="432" customWidth="1"/>
    <col min="12037" max="12037" width="4.33203125" style="432" customWidth="1"/>
    <col min="12038" max="12038" width="23.88671875" style="432" customWidth="1"/>
    <col min="12039" max="12039" width="18" style="432" customWidth="1"/>
    <col min="12040" max="12040" width="19.109375" style="432" customWidth="1"/>
    <col min="12041" max="12041" width="16.5546875" style="432" bestFit="1" customWidth="1"/>
    <col min="12042" max="12042" width="11.33203125" style="432" bestFit="1" customWidth="1"/>
    <col min="12043" max="12043" width="16.5546875" style="432" bestFit="1" customWidth="1"/>
    <col min="12044" max="12044" width="15" style="432" bestFit="1" customWidth="1"/>
    <col min="12045" max="12288" width="9.109375" style="432"/>
    <col min="12289" max="12289" width="8.44140625" style="432" customWidth="1"/>
    <col min="12290" max="12290" width="54.88671875" style="432" customWidth="1"/>
    <col min="12291" max="12291" width="3.88671875" style="432" customWidth="1"/>
    <col min="12292" max="12292" width="25.109375" style="432" customWidth="1"/>
    <col min="12293" max="12293" width="4.33203125" style="432" customWidth="1"/>
    <col min="12294" max="12294" width="23.88671875" style="432" customWidth="1"/>
    <col min="12295" max="12295" width="18" style="432" customWidth="1"/>
    <col min="12296" max="12296" width="19.109375" style="432" customWidth="1"/>
    <col min="12297" max="12297" width="16.5546875" style="432" bestFit="1" customWidth="1"/>
    <col min="12298" max="12298" width="11.33203125" style="432" bestFit="1" customWidth="1"/>
    <col min="12299" max="12299" width="16.5546875" style="432" bestFit="1" customWidth="1"/>
    <col min="12300" max="12300" width="15" style="432" bestFit="1" customWidth="1"/>
    <col min="12301" max="12544" width="9.109375" style="432"/>
    <col min="12545" max="12545" width="8.44140625" style="432" customWidth="1"/>
    <col min="12546" max="12546" width="54.88671875" style="432" customWidth="1"/>
    <col min="12547" max="12547" width="3.88671875" style="432" customWidth="1"/>
    <col min="12548" max="12548" width="25.109375" style="432" customWidth="1"/>
    <col min="12549" max="12549" width="4.33203125" style="432" customWidth="1"/>
    <col min="12550" max="12550" width="23.88671875" style="432" customWidth="1"/>
    <col min="12551" max="12551" width="18" style="432" customWidth="1"/>
    <col min="12552" max="12552" width="19.109375" style="432" customWidth="1"/>
    <col min="12553" max="12553" width="16.5546875" style="432" bestFit="1" customWidth="1"/>
    <col min="12554" max="12554" width="11.33203125" style="432" bestFit="1" customWidth="1"/>
    <col min="12555" max="12555" width="16.5546875" style="432" bestFit="1" customWidth="1"/>
    <col min="12556" max="12556" width="15" style="432" bestFit="1" customWidth="1"/>
    <col min="12557" max="12800" width="9.109375" style="432"/>
    <col min="12801" max="12801" width="8.44140625" style="432" customWidth="1"/>
    <col min="12802" max="12802" width="54.88671875" style="432" customWidth="1"/>
    <col min="12803" max="12803" width="3.88671875" style="432" customWidth="1"/>
    <col min="12804" max="12804" width="25.109375" style="432" customWidth="1"/>
    <col min="12805" max="12805" width="4.33203125" style="432" customWidth="1"/>
    <col min="12806" max="12806" width="23.88671875" style="432" customWidth="1"/>
    <col min="12807" max="12807" width="18" style="432" customWidth="1"/>
    <col min="12808" max="12808" width="19.109375" style="432" customWidth="1"/>
    <col min="12809" max="12809" width="16.5546875" style="432" bestFit="1" customWidth="1"/>
    <col min="12810" max="12810" width="11.33203125" style="432" bestFit="1" customWidth="1"/>
    <col min="12811" max="12811" width="16.5546875" style="432" bestFit="1" customWidth="1"/>
    <col min="12812" max="12812" width="15" style="432" bestFit="1" customWidth="1"/>
    <col min="12813" max="13056" width="9.109375" style="432"/>
    <col min="13057" max="13057" width="8.44140625" style="432" customWidth="1"/>
    <col min="13058" max="13058" width="54.88671875" style="432" customWidth="1"/>
    <col min="13059" max="13059" width="3.88671875" style="432" customWidth="1"/>
    <col min="13060" max="13060" width="25.109375" style="432" customWidth="1"/>
    <col min="13061" max="13061" width="4.33203125" style="432" customWidth="1"/>
    <col min="13062" max="13062" width="23.88671875" style="432" customWidth="1"/>
    <col min="13063" max="13063" width="18" style="432" customWidth="1"/>
    <col min="13064" max="13064" width="19.109375" style="432" customWidth="1"/>
    <col min="13065" max="13065" width="16.5546875" style="432" bestFit="1" customWidth="1"/>
    <col min="13066" max="13066" width="11.33203125" style="432" bestFit="1" customWidth="1"/>
    <col min="13067" max="13067" width="16.5546875" style="432" bestFit="1" customWidth="1"/>
    <col min="13068" max="13068" width="15" style="432" bestFit="1" customWidth="1"/>
    <col min="13069" max="13312" width="9.109375" style="432"/>
    <col min="13313" max="13313" width="8.44140625" style="432" customWidth="1"/>
    <col min="13314" max="13314" width="54.88671875" style="432" customWidth="1"/>
    <col min="13315" max="13315" width="3.88671875" style="432" customWidth="1"/>
    <col min="13316" max="13316" width="25.109375" style="432" customWidth="1"/>
    <col min="13317" max="13317" width="4.33203125" style="432" customWidth="1"/>
    <col min="13318" max="13318" width="23.88671875" style="432" customWidth="1"/>
    <col min="13319" max="13319" width="18" style="432" customWidth="1"/>
    <col min="13320" max="13320" width="19.109375" style="432" customWidth="1"/>
    <col min="13321" max="13321" width="16.5546875" style="432" bestFit="1" customWidth="1"/>
    <col min="13322" max="13322" width="11.33203125" style="432" bestFit="1" customWidth="1"/>
    <col min="13323" max="13323" width="16.5546875" style="432" bestFit="1" customWidth="1"/>
    <col min="13324" max="13324" width="15" style="432" bestFit="1" customWidth="1"/>
    <col min="13325" max="13568" width="9.109375" style="432"/>
    <col min="13569" max="13569" width="8.44140625" style="432" customWidth="1"/>
    <col min="13570" max="13570" width="54.88671875" style="432" customWidth="1"/>
    <col min="13571" max="13571" width="3.88671875" style="432" customWidth="1"/>
    <col min="13572" max="13572" width="25.109375" style="432" customWidth="1"/>
    <col min="13573" max="13573" width="4.33203125" style="432" customWidth="1"/>
    <col min="13574" max="13574" width="23.88671875" style="432" customWidth="1"/>
    <col min="13575" max="13575" width="18" style="432" customWidth="1"/>
    <col min="13576" max="13576" width="19.109375" style="432" customWidth="1"/>
    <col min="13577" max="13577" width="16.5546875" style="432" bestFit="1" customWidth="1"/>
    <col min="13578" max="13578" width="11.33203125" style="432" bestFit="1" customWidth="1"/>
    <col min="13579" max="13579" width="16.5546875" style="432" bestFit="1" customWidth="1"/>
    <col min="13580" max="13580" width="15" style="432" bestFit="1" customWidth="1"/>
    <col min="13581" max="13824" width="9.109375" style="432"/>
    <col min="13825" max="13825" width="8.44140625" style="432" customWidth="1"/>
    <col min="13826" max="13826" width="54.88671875" style="432" customWidth="1"/>
    <col min="13827" max="13827" width="3.88671875" style="432" customWidth="1"/>
    <col min="13828" max="13828" width="25.109375" style="432" customWidth="1"/>
    <col min="13829" max="13829" width="4.33203125" style="432" customWidth="1"/>
    <col min="13830" max="13830" width="23.88671875" style="432" customWidth="1"/>
    <col min="13831" max="13831" width="18" style="432" customWidth="1"/>
    <col min="13832" max="13832" width="19.109375" style="432" customWidth="1"/>
    <col min="13833" max="13833" width="16.5546875" style="432" bestFit="1" customWidth="1"/>
    <col min="13834" max="13834" width="11.33203125" style="432" bestFit="1" customWidth="1"/>
    <col min="13835" max="13835" width="16.5546875" style="432" bestFit="1" customWidth="1"/>
    <col min="13836" max="13836" width="15" style="432" bestFit="1" customWidth="1"/>
    <col min="13837" max="14080" width="9.109375" style="432"/>
    <col min="14081" max="14081" width="8.44140625" style="432" customWidth="1"/>
    <col min="14082" max="14082" width="54.88671875" style="432" customWidth="1"/>
    <col min="14083" max="14083" width="3.88671875" style="432" customWidth="1"/>
    <col min="14084" max="14084" width="25.109375" style="432" customWidth="1"/>
    <col min="14085" max="14085" width="4.33203125" style="432" customWidth="1"/>
    <col min="14086" max="14086" width="23.88671875" style="432" customWidth="1"/>
    <col min="14087" max="14087" width="18" style="432" customWidth="1"/>
    <col min="14088" max="14088" width="19.109375" style="432" customWidth="1"/>
    <col min="14089" max="14089" width="16.5546875" style="432" bestFit="1" customWidth="1"/>
    <col min="14090" max="14090" width="11.33203125" style="432" bestFit="1" customWidth="1"/>
    <col min="14091" max="14091" width="16.5546875" style="432" bestFit="1" customWidth="1"/>
    <col min="14092" max="14092" width="15" style="432" bestFit="1" customWidth="1"/>
    <col min="14093" max="14336" width="9.109375" style="432"/>
    <col min="14337" max="14337" width="8.44140625" style="432" customWidth="1"/>
    <col min="14338" max="14338" width="54.88671875" style="432" customWidth="1"/>
    <col min="14339" max="14339" width="3.88671875" style="432" customWidth="1"/>
    <col min="14340" max="14340" width="25.109375" style="432" customWidth="1"/>
    <col min="14341" max="14341" width="4.33203125" style="432" customWidth="1"/>
    <col min="14342" max="14342" width="23.88671875" style="432" customWidth="1"/>
    <col min="14343" max="14343" width="18" style="432" customWidth="1"/>
    <col min="14344" max="14344" width="19.109375" style="432" customWidth="1"/>
    <col min="14345" max="14345" width="16.5546875" style="432" bestFit="1" customWidth="1"/>
    <col min="14346" max="14346" width="11.33203125" style="432" bestFit="1" customWidth="1"/>
    <col min="14347" max="14347" width="16.5546875" style="432" bestFit="1" customWidth="1"/>
    <col min="14348" max="14348" width="15" style="432" bestFit="1" customWidth="1"/>
    <col min="14349" max="14592" width="9.109375" style="432"/>
    <col min="14593" max="14593" width="8.44140625" style="432" customWidth="1"/>
    <col min="14594" max="14594" width="54.88671875" style="432" customWidth="1"/>
    <col min="14595" max="14595" width="3.88671875" style="432" customWidth="1"/>
    <col min="14596" max="14596" width="25.109375" style="432" customWidth="1"/>
    <col min="14597" max="14597" width="4.33203125" style="432" customWidth="1"/>
    <col min="14598" max="14598" width="23.88671875" style="432" customWidth="1"/>
    <col min="14599" max="14599" width="18" style="432" customWidth="1"/>
    <col min="14600" max="14600" width="19.109375" style="432" customWidth="1"/>
    <col min="14601" max="14601" width="16.5546875" style="432" bestFit="1" customWidth="1"/>
    <col min="14602" max="14602" width="11.33203125" style="432" bestFit="1" customWidth="1"/>
    <col min="14603" max="14603" width="16.5546875" style="432" bestFit="1" customWidth="1"/>
    <col min="14604" max="14604" width="15" style="432" bestFit="1" customWidth="1"/>
    <col min="14605" max="14848" width="9.109375" style="432"/>
    <col min="14849" max="14849" width="8.44140625" style="432" customWidth="1"/>
    <col min="14850" max="14850" width="54.88671875" style="432" customWidth="1"/>
    <col min="14851" max="14851" width="3.88671875" style="432" customWidth="1"/>
    <col min="14852" max="14852" width="25.109375" style="432" customWidth="1"/>
    <col min="14853" max="14853" width="4.33203125" style="432" customWidth="1"/>
    <col min="14854" max="14854" width="23.88671875" style="432" customWidth="1"/>
    <col min="14855" max="14855" width="18" style="432" customWidth="1"/>
    <col min="14856" max="14856" width="19.109375" style="432" customWidth="1"/>
    <col min="14857" max="14857" width="16.5546875" style="432" bestFit="1" customWidth="1"/>
    <col min="14858" max="14858" width="11.33203125" style="432" bestFit="1" customWidth="1"/>
    <col min="14859" max="14859" width="16.5546875" style="432" bestFit="1" customWidth="1"/>
    <col min="14860" max="14860" width="15" style="432" bestFit="1" customWidth="1"/>
    <col min="14861" max="15104" width="9.109375" style="432"/>
    <col min="15105" max="15105" width="8.44140625" style="432" customWidth="1"/>
    <col min="15106" max="15106" width="54.88671875" style="432" customWidth="1"/>
    <col min="15107" max="15107" width="3.88671875" style="432" customWidth="1"/>
    <col min="15108" max="15108" width="25.109375" style="432" customWidth="1"/>
    <col min="15109" max="15109" width="4.33203125" style="432" customWidth="1"/>
    <col min="15110" max="15110" width="23.88671875" style="432" customWidth="1"/>
    <col min="15111" max="15111" width="18" style="432" customWidth="1"/>
    <col min="15112" max="15112" width="19.109375" style="432" customWidth="1"/>
    <col min="15113" max="15113" width="16.5546875" style="432" bestFit="1" customWidth="1"/>
    <col min="15114" max="15114" width="11.33203125" style="432" bestFit="1" customWidth="1"/>
    <col min="15115" max="15115" width="16.5546875" style="432" bestFit="1" customWidth="1"/>
    <col min="15116" max="15116" width="15" style="432" bestFit="1" customWidth="1"/>
    <col min="15117" max="15360" width="9.109375" style="432"/>
    <col min="15361" max="15361" width="8.44140625" style="432" customWidth="1"/>
    <col min="15362" max="15362" width="54.88671875" style="432" customWidth="1"/>
    <col min="15363" max="15363" width="3.88671875" style="432" customWidth="1"/>
    <col min="15364" max="15364" width="25.109375" style="432" customWidth="1"/>
    <col min="15365" max="15365" width="4.33203125" style="432" customWidth="1"/>
    <col min="15366" max="15366" width="23.88671875" style="432" customWidth="1"/>
    <col min="15367" max="15367" width="18" style="432" customWidth="1"/>
    <col min="15368" max="15368" width="19.109375" style="432" customWidth="1"/>
    <col min="15369" max="15369" width="16.5546875" style="432" bestFit="1" customWidth="1"/>
    <col min="15370" max="15370" width="11.33203125" style="432" bestFit="1" customWidth="1"/>
    <col min="15371" max="15371" width="16.5546875" style="432" bestFit="1" customWidth="1"/>
    <col min="15372" max="15372" width="15" style="432" bestFit="1" customWidth="1"/>
    <col min="15373" max="15616" width="9.109375" style="432"/>
    <col min="15617" max="15617" width="8.44140625" style="432" customWidth="1"/>
    <col min="15618" max="15618" width="54.88671875" style="432" customWidth="1"/>
    <col min="15619" max="15619" width="3.88671875" style="432" customWidth="1"/>
    <col min="15620" max="15620" width="25.109375" style="432" customWidth="1"/>
    <col min="15621" max="15621" width="4.33203125" style="432" customWidth="1"/>
    <col min="15622" max="15622" width="23.88671875" style="432" customWidth="1"/>
    <col min="15623" max="15623" width="18" style="432" customWidth="1"/>
    <col min="15624" max="15624" width="19.109375" style="432" customWidth="1"/>
    <col min="15625" max="15625" width="16.5546875" style="432" bestFit="1" customWidth="1"/>
    <col min="15626" max="15626" width="11.33203125" style="432" bestFit="1" customWidth="1"/>
    <col min="15627" max="15627" width="16.5546875" style="432" bestFit="1" customWidth="1"/>
    <col min="15628" max="15628" width="15" style="432" bestFit="1" customWidth="1"/>
    <col min="15629" max="15872" width="9.109375" style="432"/>
    <col min="15873" max="15873" width="8.44140625" style="432" customWidth="1"/>
    <col min="15874" max="15874" width="54.88671875" style="432" customWidth="1"/>
    <col min="15875" max="15875" width="3.88671875" style="432" customWidth="1"/>
    <col min="15876" max="15876" width="25.109375" style="432" customWidth="1"/>
    <col min="15877" max="15877" width="4.33203125" style="432" customWidth="1"/>
    <col min="15878" max="15878" width="23.88671875" style="432" customWidth="1"/>
    <col min="15879" max="15879" width="18" style="432" customWidth="1"/>
    <col min="15880" max="15880" width="19.109375" style="432" customWidth="1"/>
    <col min="15881" max="15881" width="16.5546875" style="432" bestFit="1" customWidth="1"/>
    <col min="15882" max="15882" width="11.33203125" style="432" bestFit="1" customWidth="1"/>
    <col min="15883" max="15883" width="16.5546875" style="432" bestFit="1" customWidth="1"/>
    <col min="15884" max="15884" width="15" style="432" bestFit="1" customWidth="1"/>
    <col min="15885" max="16128" width="9.109375" style="432"/>
    <col min="16129" max="16129" width="8.44140625" style="432" customWidth="1"/>
    <col min="16130" max="16130" width="54.88671875" style="432" customWidth="1"/>
    <col min="16131" max="16131" width="3.88671875" style="432" customWidth="1"/>
    <col min="16132" max="16132" width="25.109375" style="432" customWidth="1"/>
    <col min="16133" max="16133" width="4.33203125" style="432" customWidth="1"/>
    <col min="16134" max="16134" width="23.88671875" style="432" customWidth="1"/>
    <col min="16135" max="16135" width="18" style="432" customWidth="1"/>
    <col min="16136" max="16136" width="19.109375" style="432" customWidth="1"/>
    <col min="16137" max="16137" width="16.5546875" style="432" bestFit="1" customWidth="1"/>
    <col min="16138" max="16138" width="11.33203125" style="432" bestFit="1" customWidth="1"/>
    <col min="16139" max="16139" width="16.5546875" style="432" bestFit="1" customWidth="1"/>
    <col min="16140" max="16140" width="15" style="432" bestFit="1" customWidth="1"/>
    <col min="16141" max="16384" width="9.109375" style="432"/>
  </cols>
  <sheetData>
    <row r="1" spans="1:256">
      <c r="A1" s="431"/>
      <c r="B1" s="1205" t="s">
        <v>474</v>
      </c>
      <c r="C1" s="1206"/>
      <c r="D1" s="1206"/>
      <c r="E1" s="1206"/>
      <c r="F1" s="1207"/>
    </row>
    <row r="2" spans="1:256">
      <c r="A2" s="433"/>
      <c r="B2" s="434"/>
      <c r="C2" s="435"/>
      <c r="D2" s="435"/>
      <c r="E2" s="435"/>
      <c r="F2" s="436"/>
    </row>
    <row r="3" spans="1:256">
      <c r="A3" s="433"/>
      <c r="B3" s="437"/>
      <c r="C3" s="437"/>
      <c r="D3" s="1208" t="s">
        <v>475</v>
      </c>
      <c r="E3" s="1208"/>
      <c r="F3" s="1209"/>
    </row>
    <row r="4" spans="1:256">
      <c r="A4" s="1210" t="s">
        <v>476</v>
      </c>
      <c r="B4" s="1211"/>
      <c r="C4" s="438"/>
      <c r="D4" s="1211"/>
      <c r="E4" s="1211"/>
      <c r="F4" s="1212"/>
      <c r="G4" s="439"/>
      <c r="H4" s="439"/>
      <c r="I4" s="439"/>
      <c r="J4" s="439"/>
      <c r="K4" s="439"/>
      <c r="L4" s="439"/>
    </row>
    <row r="5" spans="1:256" ht="22.5" customHeight="1">
      <c r="A5" s="440" t="s">
        <v>477</v>
      </c>
      <c r="B5" s="441" t="s">
        <v>478</v>
      </c>
      <c r="C5" s="442"/>
      <c r="D5" s="443" t="s">
        <v>479</v>
      </c>
      <c r="E5" s="1213" t="s">
        <v>480</v>
      </c>
      <c r="F5" s="1214"/>
      <c r="H5" s="439"/>
    </row>
    <row r="6" spans="1:256" ht="54" customHeight="1">
      <c r="A6" s="444">
        <v>1</v>
      </c>
      <c r="B6" s="445" t="s">
        <v>481</v>
      </c>
      <c r="C6" s="446"/>
      <c r="D6" s="447">
        <f>'Sch-1'!N52</f>
        <v>0</v>
      </c>
      <c r="E6" s="446"/>
      <c r="F6" s="448">
        <f>ROUND('Sch-1'!W52,0)</f>
        <v>0</v>
      </c>
      <c r="G6" s="449"/>
      <c r="H6" s="450"/>
      <c r="I6" s="451"/>
      <c r="J6" s="439"/>
      <c r="K6" s="439"/>
    </row>
    <row r="7" spans="1:256" ht="45" customHeight="1">
      <c r="A7" s="452">
        <v>2</v>
      </c>
      <c r="B7" s="445" t="s">
        <v>482</v>
      </c>
      <c r="C7" s="446"/>
      <c r="D7" s="453">
        <f>'Sch-2'!J52</f>
        <v>0</v>
      </c>
      <c r="E7" s="446"/>
      <c r="F7" s="448">
        <f>ROUND('Sch-2'!L52,0)</f>
        <v>0</v>
      </c>
      <c r="G7" s="454"/>
      <c r="H7" s="439"/>
      <c r="J7" s="439"/>
      <c r="K7" s="439"/>
    </row>
    <row r="8" spans="1:256" ht="35.25" customHeight="1">
      <c r="A8" s="455">
        <v>3</v>
      </c>
      <c r="B8" s="445" t="s">
        <v>483</v>
      </c>
      <c r="C8" s="446"/>
      <c r="D8" s="453">
        <f>'Sch-3'!P26</f>
        <v>0</v>
      </c>
      <c r="E8" s="446"/>
      <c r="F8" s="456">
        <f>ROUND('Sch-3'!X26,0)</f>
        <v>0</v>
      </c>
      <c r="G8" s="454"/>
      <c r="H8" s="439"/>
      <c r="J8" s="439"/>
      <c r="K8" s="439"/>
    </row>
    <row r="9" spans="1:256" ht="30.75" customHeight="1">
      <c r="A9" s="457">
        <v>4</v>
      </c>
      <c r="B9" s="445" t="s">
        <v>484</v>
      </c>
      <c r="C9" s="446"/>
      <c r="D9" s="453" t="s">
        <v>336</v>
      </c>
      <c r="E9" s="446" t="s">
        <v>485</v>
      </c>
      <c r="F9" s="456" t="str">
        <f>D9</f>
        <v>Not Applicable</v>
      </c>
      <c r="G9" s="458"/>
      <c r="H9" s="439"/>
      <c r="J9" s="439"/>
      <c r="K9" s="439"/>
    </row>
    <row r="10" spans="1:256" ht="31.5" customHeight="1">
      <c r="A10" s="459">
        <v>5</v>
      </c>
      <c r="B10" s="460" t="s">
        <v>486</v>
      </c>
      <c r="C10" s="446"/>
      <c r="D10" s="461">
        <f>SUM(D6:D9)</f>
        <v>0</v>
      </c>
      <c r="E10" s="446"/>
      <c r="F10" s="462">
        <f>SUM(F6:F9)</f>
        <v>0</v>
      </c>
      <c r="G10" s="463"/>
      <c r="H10" s="464"/>
      <c r="I10" s="465"/>
      <c r="J10" s="464"/>
      <c r="K10" s="464"/>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6"/>
      <c r="AY10" s="466"/>
      <c r="AZ10" s="466"/>
      <c r="BA10" s="466"/>
      <c r="BB10" s="466"/>
      <c r="BC10" s="466"/>
      <c r="BD10" s="466"/>
      <c r="BE10" s="466"/>
      <c r="BF10" s="466"/>
      <c r="BG10" s="466"/>
      <c r="BH10" s="466"/>
      <c r="BI10" s="466"/>
      <c r="BJ10" s="466"/>
      <c r="BK10" s="466"/>
      <c r="BL10" s="466"/>
      <c r="BM10" s="466"/>
      <c r="BN10" s="466"/>
      <c r="BO10" s="466"/>
      <c r="BP10" s="466"/>
      <c r="BQ10" s="466"/>
      <c r="BR10" s="466"/>
      <c r="BS10" s="466"/>
      <c r="BT10" s="466"/>
      <c r="BU10" s="466"/>
      <c r="BV10" s="466"/>
      <c r="BW10" s="466"/>
      <c r="BX10" s="466"/>
      <c r="BY10" s="466"/>
      <c r="BZ10" s="466"/>
      <c r="CA10" s="466"/>
      <c r="CB10" s="466"/>
      <c r="CC10" s="466"/>
      <c r="CD10" s="466"/>
      <c r="CE10" s="466"/>
      <c r="CF10" s="466"/>
      <c r="CG10" s="466"/>
      <c r="CH10" s="466"/>
      <c r="CI10" s="466"/>
      <c r="CJ10" s="466"/>
      <c r="CK10" s="466"/>
      <c r="CL10" s="466"/>
      <c r="CM10" s="466"/>
      <c r="CN10" s="466"/>
      <c r="CO10" s="466"/>
      <c r="CP10" s="466"/>
      <c r="CQ10" s="466"/>
      <c r="CR10" s="466"/>
      <c r="CS10" s="466"/>
      <c r="CT10" s="466"/>
      <c r="CU10" s="466"/>
      <c r="CV10" s="466"/>
      <c r="CW10" s="466"/>
      <c r="CX10" s="466"/>
      <c r="CY10" s="466"/>
      <c r="CZ10" s="466"/>
      <c r="DA10" s="466"/>
      <c r="DB10" s="466"/>
      <c r="DC10" s="466"/>
      <c r="DD10" s="466"/>
      <c r="DE10" s="466"/>
      <c r="DF10" s="466"/>
      <c r="DG10" s="466"/>
      <c r="DH10" s="466"/>
      <c r="DI10" s="466"/>
      <c r="DJ10" s="466"/>
      <c r="DK10" s="466"/>
      <c r="DL10" s="466"/>
      <c r="DM10" s="466"/>
      <c r="DN10" s="466"/>
      <c r="DO10" s="466"/>
      <c r="DP10" s="466"/>
      <c r="DQ10" s="466"/>
      <c r="DR10" s="466"/>
      <c r="DS10" s="466"/>
      <c r="DT10" s="466"/>
      <c r="DU10" s="466"/>
      <c r="DV10" s="466"/>
      <c r="DW10" s="466"/>
      <c r="DX10" s="466"/>
      <c r="DY10" s="466"/>
      <c r="DZ10" s="466"/>
      <c r="EA10" s="466"/>
      <c r="EB10" s="466"/>
      <c r="EC10" s="466"/>
      <c r="ED10" s="466"/>
      <c r="EE10" s="466"/>
      <c r="EF10" s="466"/>
      <c r="EG10" s="466"/>
      <c r="EH10" s="466"/>
      <c r="EI10" s="466"/>
      <c r="EJ10" s="466"/>
      <c r="EK10" s="466"/>
      <c r="EL10" s="466"/>
      <c r="EM10" s="466"/>
      <c r="EN10" s="466"/>
      <c r="EO10" s="466"/>
      <c r="EP10" s="466"/>
      <c r="EQ10" s="466"/>
      <c r="ER10" s="466"/>
      <c r="ES10" s="466"/>
      <c r="ET10" s="466"/>
      <c r="EU10" s="466"/>
      <c r="EV10" s="466"/>
      <c r="EW10" s="466"/>
      <c r="EX10" s="466"/>
      <c r="EY10" s="466"/>
      <c r="EZ10" s="466"/>
      <c r="FA10" s="466"/>
      <c r="FB10" s="466"/>
      <c r="FC10" s="466"/>
      <c r="FD10" s="466"/>
      <c r="FE10" s="466"/>
      <c r="FF10" s="466"/>
      <c r="FG10" s="466"/>
      <c r="FH10" s="466"/>
      <c r="FI10" s="466"/>
      <c r="FJ10" s="466"/>
      <c r="FK10" s="466"/>
      <c r="FL10" s="466"/>
      <c r="FM10" s="466"/>
      <c r="FN10" s="466"/>
      <c r="FO10" s="466"/>
      <c r="FP10" s="466"/>
      <c r="FQ10" s="466"/>
      <c r="FR10" s="466"/>
      <c r="FS10" s="466"/>
      <c r="FT10" s="466"/>
      <c r="FU10" s="466"/>
      <c r="FV10" s="466"/>
      <c r="FW10" s="466"/>
      <c r="FX10" s="466"/>
      <c r="FY10" s="466"/>
      <c r="FZ10" s="466"/>
      <c r="GA10" s="466"/>
      <c r="GB10" s="466"/>
      <c r="GC10" s="466"/>
      <c r="GD10" s="466"/>
      <c r="GE10" s="466"/>
      <c r="GF10" s="466"/>
      <c r="GG10" s="466"/>
      <c r="GH10" s="466"/>
      <c r="GI10" s="466"/>
      <c r="GJ10" s="466"/>
      <c r="GK10" s="466"/>
      <c r="GL10" s="466"/>
      <c r="GM10" s="466"/>
      <c r="GN10" s="466"/>
      <c r="GO10" s="466"/>
      <c r="GP10" s="466"/>
      <c r="GQ10" s="466"/>
      <c r="GR10" s="466"/>
      <c r="GS10" s="466"/>
      <c r="GT10" s="466"/>
      <c r="GU10" s="466"/>
      <c r="GV10" s="466"/>
      <c r="GW10" s="466"/>
      <c r="GX10" s="466"/>
      <c r="GY10" s="466"/>
      <c r="GZ10" s="466"/>
      <c r="HA10" s="466"/>
      <c r="HB10" s="466"/>
      <c r="HC10" s="466"/>
      <c r="HD10" s="466"/>
      <c r="HE10" s="466"/>
      <c r="HF10" s="466"/>
      <c r="HG10" s="466"/>
      <c r="HH10" s="466"/>
      <c r="HI10" s="466"/>
      <c r="HJ10" s="466"/>
      <c r="HK10" s="466"/>
      <c r="HL10" s="466"/>
      <c r="HM10" s="466"/>
      <c r="HN10" s="466"/>
      <c r="HO10" s="466"/>
      <c r="HP10" s="466"/>
      <c r="HQ10" s="466"/>
      <c r="HR10" s="466"/>
      <c r="HS10" s="466"/>
      <c r="HT10" s="466"/>
      <c r="HU10" s="466"/>
      <c r="HV10" s="466"/>
      <c r="HW10" s="466"/>
      <c r="HX10" s="466"/>
      <c r="HY10" s="466"/>
      <c r="HZ10" s="466"/>
      <c r="IA10" s="466"/>
      <c r="IB10" s="466"/>
      <c r="IC10" s="466"/>
      <c r="ID10" s="466"/>
      <c r="IE10" s="466"/>
      <c r="IF10" s="466"/>
      <c r="IG10" s="466"/>
      <c r="IH10" s="466"/>
      <c r="II10" s="466"/>
      <c r="IJ10" s="466"/>
      <c r="IK10" s="466"/>
      <c r="IL10" s="466"/>
      <c r="IM10" s="466"/>
      <c r="IN10" s="466"/>
      <c r="IO10" s="466"/>
      <c r="IP10" s="466"/>
      <c r="IQ10" s="466"/>
      <c r="IR10" s="466"/>
      <c r="IS10" s="466"/>
      <c r="IT10" s="466"/>
      <c r="IU10" s="466"/>
      <c r="IV10" s="466"/>
    </row>
    <row r="11" spans="1:256" ht="25.5" customHeight="1">
      <c r="A11" s="444">
        <v>6</v>
      </c>
      <c r="B11" s="445" t="s">
        <v>487</v>
      </c>
      <c r="C11" s="467"/>
      <c r="D11" s="468" t="s">
        <v>488</v>
      </c>
      <c r="E11" s="467"/>
      <c r="F11" s="456" t="s">
        <v>488</v>
      </c>
      <c r="G11" s="458"/>
      <c r="H11" s="439"/>
      <c r="J11" s="439"/>
      <c r="K11" s="439"/>
    </row>
    <row r="12" spans="1:256" ht="24" customHeight="1">
      <c r="A12" s="469">
        <v>7</v>
      </c>
      <c r="B12" s="470" t="s">
        <v>486</v>
      </c>
      <c r="C12" s="471"/>
      <c r="D12" s="472">
        <f>D10</f>
        <v>0</v>
      </c>
      <c r="E12" s="471"/>
      <c r="F12" s="473">
        <f>F10</f>
        <v>0</v>
      </c>
      <c r="G12" s="474"/>
      <c r="H12" s="475"/>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c r="AT12" s="474"/>
      <c r="AU12" s="474"/>
      <c r="AV12" s="474"/>
      <c r="AW12" s="474"/>
      <c r="AX12" s="474"/>
      <c r="AY12" s="474"/>
      <c r="AZ12" s="474"/>
      <c r="BA12" s="474"/>
      <c r="BB12" s="474"/>
      <c r="BC12" s="474"/>
      <c r="BD12" s="474"/>
      <c r="BE12" s="474"/>
      <c r="BF12" s="474"/>
      <c r="BG12" s="474"/>
      <c r="BH12" s="474"/>
      <c r="BI12" s="474"/>
      <c r="BJ12" s="474"/>
      <c r="BK12" s="474"/>
      <c r="BL12" s="474"/>
      <c r="BM12" s="474"/>
      <c r="BN12" s="474"/>
      <c r="BO12" s="474"/>
      <c r="BP12" s="474"/>
      <c r="BQ12" s="474"/>
      <c r="BR12" s="474"/>
      <c r="BS12" s="474"/>
      <c r="BT12" s="474"/>
      <c r="BU12" s="474"/>
      <c r="BV12" s="474"/>
      <c r="BW12" s="474"/>
      <c r="BX12" s="474"/>
      <c r="BY12" s="474"/>
      <c r="BZ12" s="474"/>
      <c r="CA12" s="474"/>
      <c r="CB12" s="474"/>
      <c r="CC12" s="474"/>
      <c r="CD12" s="474"/>
      <c r="CE12" s="474"/>
      <c r="CF12" s="474"/>
      <c r="CG12" s="474"/>
      <c r="CH12" s="474"/>
      <c r="CI12" s="474"/>
      <c r="CJ12" s="474"/>
      <c r="CK12" s="474"/>
      <c r="CL12" s="474"/>
      <c r="CM12" s="474"/>
      <c r="CN12" s="474"/>
      <c r="CO12" s="474"/>
      <c r="CP12" s="474"/>
      <c r="CQ12" s="474"/>
      <c r="CR12" s="474"/>
      <c r="CS12" s="474"/>
      <c r="CT12" s="474"/>
      <c r="CU12" s="474"/>
      <c r="CV12" s="474"/>
      <c r="CW12" s="474"/>
      <c r="CX12" s="474"/>
      <c r="CY12" s="474"/>
      <c r="CZ12" s="474"/>
      <c r="DA12" s="474"/>
      <c r="DB12" s="474"/>
      <c r="DC12" s="474"/>
      <c r="DD12" s="474"/>
      <c r="DE12" s="474"/>
      <c r="DF12" s="474"/>
      <c r="DG12" s="474"/>
      <c r="DH12" s="474"/>
      <c r="DI12" s="474"/>
      <c r="DJ12" s="474"/>
      <c r="DK12" s="474"/>
      <c r="DL12" s="474"/>
      <c r="DM12" s="474"/>
      <c r="DN12" s="474"/>
      <c r="DO12" s="474"/>
      <c r="DP12" s="474"/>
      <c r="DQ12" s="474"/>
      <c r="DR12" s="474"/>
      <c r="DS12" s="474"/>
      <c r="DT12" s="474"/>
      <c r="DU12" s="474"/>
      <c r="DV12" s="474"/>
      <c r="DW12" s="474"/>
      <c r="DX12" s="474"/>
      <c r="DY12" s="474"/>
      <c r="DZ12" s="474"/>
      <c r="EA12" s="474"/>
      <c r="EB12" s="474"/>
      <c r="EC12" s="474"/>
      <c r="ED12" s="474"/>
      <c r="EE12" s="474"/>
      <c r="EF12" s="474"/>
      <c r="EG12" s="474"/>
      <c r="EH12" s="474"/>
      <c r="EI12" s="474"/>
      <c r="EJ12" s="474"/>
      <c r="EK12" s="474"/>
      <c r="EL12" s="474"/>
      <c r="EM12" s="474"/>
      <c r="EN12" s="474"/>
      <c r="EO12" s="474"/>
      <c r="EP12" s="474"/>
      <c r="EQ12" s="474"/>
      <c r="ER12" s="474"/>
      <c r="ES12" s="474"/>
      <c r="ET12" s="474"/>
      <c r="EU12" s="474"/>
      <c r="EV12" s="474"/>
      <c r="EW12" s="474"/>
      <c r="EX12" s="474"/>
      <c r="EY12" s="474"/>
      <c r="EZ12" s="474"/>
      <c r="FA12" s="474"/>
      <c r="FB12" s="474"/>
      <c r="FC12" s="474"/>
      <c r="FD12" s="474"/>
      <c r="FE12" s="474"/>
      <c r="FF12" s="474"/>
      <c r="FG12" s="474"/>
      <c r="FH12" s="474"/>
      <c r="FI12" s="474"/>
      <c r="FJ12" s="474"/>
      <c r="FK12" s="474"/>
      <c r="FL12" s="474"/>
      <c r="FM12" s="474"/>
      <c r="FN12" s="474"/>
      <c r="FO12" s="474"/>
      <c r="FP12" s="474"/>
      <c r="FQ12" s="474"/>
      <c r="FR12" s="474"/>
      <c r="FS12" s="474"/>
      <c r="FT12" s="474"/>
      <c r="FU12" s="474"/>
      <c r="FV12" s="474"/>
      <c r="FW12" s="474"/>
      <c r="FX12" s="474"/>
      <c r="FY12" s="474"/>
      <c r="FZ12" s="474"/>
      <c r="GA12" s="474"/>
      <c r="GB12" s="474"/>
      <c r="GC12" s="474"/>
      <c r="GD12" s="474"/>
      <c r="GE12" s="474"/>
      <c r="GF12" s="474"/>
      <c r="GG12" s="474"/>
      <c r="GH12" s="474"/>
      <c r="GI12" s="474"/>
      <c r="GJ12" s="474"/>
      <c r="GK12" s="474"/>
      <c r="GL12" s="474"/>
      <c r="GM12" s="474"/>
      <c r="GN12" s="474"/>
      <c r="GO12" s="474"/>
      <c r="GP12" s="474"/>
      <c r="GQ12" s="474"/>
      <c r="GR12" s="474"/>
      <c r="GS12" s="474"/>
      <c r="GT12" s="474"/>
      <c r="GU12" s="474"/>
      <c r="GV12" s="474"/>
      <c r="GW12" s="474"/>
      <c r="GX12" s="474"/>
      <c r="GY12" s="474"/>
      <c r="GZ12" s="474"/>
      <c r="HA12" s="474"/>
      <c r="HB12" s="474"/>
      <c r="HC12" s="474"/>
      <c r="HD12" s="474"/>
      <c r="HE12" s="474"/>
      <c r="HF12" s="474"/>
      <c r="HG12" s="474"/>
      <c r="HH12" s="474"/>
      <c r="HI12" s="474"/>
      <c r="HJ12" s="474"/>
      <c r="HK12" s="474"/>
      <c r="HL12" s="474"/>
      <c r="HM12" s="474"/>
      <c r="HN12" s="474"/>
      <c r="HO12" s="474"/>
      <c r="HP12" s="474"/>
      <c r="HQ12" s="474"/>
      <c r="HR12" s="474"/>
      <c r="HS12" s="474"/>
      <c r="HT12" s="474"/>
      <c r="HU12" s="474"/>
      <c r="HV12" s="474"/>
      <c r="HW12" s="474"/>
      <c r="HX12" s="474"/>
      <c r="HY12" s="474"/>
      <c r="HZ12" s="474"/>
      <c r="IA12" s="474"/>
      <c r="IB12" s="474"/>
      <c r="IC12" s="474"/>
      <c r="ID12" s="474"/>
      <c r="IE12" s="474"/>
      <c r="IF12" s="474"/>
      <c r="IG12" s="474"/>
      <c r="IH12" s="474"/>
      <c r="II12" s="474"/>
      <c r="IJ12" s="474"/>
      <c r="IK12" s="474"/>
      <c r="IL12" s="474"/>
      <c r="IM12" s="474"/>
      <c r="IN12" s="474"/>
      <c r="IO12" s="474"/>
      <c r="IP12" s="474"/>
      <c r="IQ12" s="474"/>
      <c r="IR12" s="474"/>
      <c r="IS12" s="474"/>
      <c r="IT12" s="474"/>
      <c r="IU12" s="474"/>
      <c r="IV12" s="474"/>
    </row>
    <row r="13" spans="1:256" ht="31.5" customHeight="1">
      <c r="A13" s="457">
        <v>8</v>
      </c>
      <c r="B13" s="476" t="s">
        <v>489</v>
      </c>
      <c r="C13" s="477"/>
      <c r="D13" s="478"/>
      <c r="E13" s="477"/>
      <c r="F13" s="479"/>
      <c r="H13" s="439"/>
    </row>
    <row r="14" spans="1:256" ht="36" hidden="1" customHeight="1">
      <c r="A14" s="444" t="s">
        <v>485</v>
      </c>
      <c r="B14" s="480" t="s">
        <v>490</v>
      </c>
      <c r="C14" s="446"/>
      <c r="D14" s="453">
        <v>0</v>
      </c>
      <c r="E14" s="446"/>
      <c r="F14" s="481">
        <v>0</v>
      </c>
      <c r="H14" s="439" t="s">
        <v>491</v>
      </c>
      <c r="I14" s="449">
        <f>'[11]Sch-1'!V135</f>
        <v>291545315.51999992</v>
      </c>
    </row>
    <row r="15" spans="1:256" ht="36" hidden="1" customHeight="1">
      <c r="A15" s="444"/>
      <c r="B15" s="480" t="s">
        <v>492</v>
      </c>
      <c r="C15" s="446"/>
      <c r="D15" s="453">
        <v>0</v>
      </c>
      <c r="E15" s="446"/>
      <c r="F15" s="481">
        <v>0</v>
      </c>
      <c r="H15" s="439"/>
    </row>
    <row r="16" spans="1:256" ht="36" customHeight="1">
      <c r="A16" s="444" t="s">
        <v>485</v>
      </c>
      <c r="B16" s="480" t="s">
        <v>492</v>
      </c>
      <c r="C16" s="453"/>
      <c r="D16" s="1216">
        <f>'Sch-5'!D15</f>
        <v>0</v>
      </c>
      <c r="E16" s="446"/>
      <c r="F16" s="481">
        <f>ROUND('Sch-1'!AB52,0)</f>
        <v>0</v>
      </c>
      <c r="G16" s="449"/>
      <c r="H16" s="482"/>
    </row>
    <row r="17" spans="1:256" ht="36" customHeight="1">
      <c r="A17" s="444" t="s">
        <v>485</v>
      </c>
      <c r="B17" s="480" t="s">
        <v>493</v>
      </c>
      <c r="C17" s="453"/>
      <c r="D17" s="1217"/>
      <c r="E17" s="446"/>
      <c r="F17" s="481">
        <f>ROUND('Sch-1'!AC52,0)</f>
        <v>0</v>
      </c>
      <c r="G17" s="449"/>
      <c r="H17" s="482"/>
    </row>
    <row r="18" spans="1:256" ht="36" customHeight="1">
      <c r="A18" s="444" t="s">
        <v>485</v>
      </c>
      <c r="B18" s="480" t="s">
        <v>494</v>
      </c>
      <c r="C18" s="453"/>
      <c r="D18" s="1218"/>
      <c r="E18" s="446"/>
      <c r="F18" s="481">
        <f>ROUND('Sch-1'!AD52,0)</f>
        <v>0</v>
      </c>
      <c r="H18" s="482"/>
      <c r="I18" s="449"/>
    </row>
    <row r="19" spans="1:256" ht="36" customHeight="1">
      <c r="A19" s="444"/>
      <c r="B19" s="480" t="s">
        <v>495</v>
      </c>
      <c r="C19" s="446"/>
      <c r="D19" s="453">
        <f>'Sch-5'!D17</f>
        <v>0</v>
      </c>
      <c r="E19" s="446"/>
      <c r="F19" s="481">
        <f>ROUND('Sch-3'!Z26,0)</f>
        <v>0</v>
      </c>
      <c r="G19" s="449"/>
      <c r="H19" s="449"/>
    </row>
    <row r="20" spans="1:256" ht="36" customHeight="1">
      <c r="A20" s="444" t="s">
        <v>485</v>
      </c>
      <c r="B20" s="480" t="s">
        <v>496</v>
      </c>
      <c r="C20" s="483"/>
      <c r="D20" s="453" t="s">
        <v>336</v>
      </c>
      <c r="E20" s="446"/>
      <c r="F20" s="481" t="str">
        <f t="shared" ref="F20" si="0">D20</f>
        <v>Not Applicable</v>
      </c>
    </row>
    <row r="21" spans="1:256" ht="36" customHeight="1">
      <c r="A21" s="457">
        <v>9</v>
      </c>
      <c r="B21" s="480" t="s">
        <v>497</v>
      </c>
      <c r="C21" s="477"/>
      <c r="D21" s="484">
        <f>D16+D19</f>
        <v>0</v>
      </c>
      <c r="E21" s="477"/>
      <c r="F21" s="484">
        <f>F16+F17+F18+F19</f>
        <v>0</v>
      </c>
      <c r="G21" s="458"/>
    </row>
    <row r="22" spans="1:256" ht="23.25" customHeight="1">
      <c r="A22" s="469">
        <v>10</v>
      </c>
      <c r="B22" s="485" t="s">
        <v>498</v>
      </c>
      <c r="C22" s="471"/>
      <c r="D22" s="486">
        <f>D12+D21</f>
        <v>0</v>
      </c>
      <c r="E22" s="471"/>
      <c r="F22" s="487">
        <f>F12+F21</f>
        <v>0</v>
      </c>
      <c r="G22" s="488"/>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474"/>
      <c r="BJ22" s="474"/>
      <c r="BK22" s="474"/>
      <c r="BL22" s="474"/>
      <c r="BM22" s="474"/>
      <c r="BN22" s="474"/>
      <c r="BO22" s="474"/>
      <c r="BP22" s="474"/>
      <c r="BQ22" s="474"/>
      <c r="BR22" s="474"/>
      <c r="BS22" s="474"/>
      <c r="BT22" s="474"/>
      <c r="BU22" s="474"/>
      <c r="BV22" s="474"/>
      <c r="BW22" s="474"/>
      <c r="BX22" s="474"/>
      <c r="BY22" s="474"/>
      <c r="BZ22" s="474"/>
      <c r="CA22" s="474"/>
      <c r="CB22" s="474"/>
      <c r="CC22" s="474"/>
      <c r="CD22" s="474"/>
      <c r="CE22" s="474"/>
      <c r="CF22" s="474"/>
      <c r="CG22" s="474"/>
      <c r="CH22" s="474"/>
      <c r="CI22" s="474"/>
      <c r="CJ22" s="474"/>
      <c r="CK22" s="474"/>
      <c r="CL22" s="474"/>
      <c r="CM22" s="474"/>
      <c r="CN22" s="474"/>
      <c r="CO22" s="474"/>
      <c r="CP22" s="474"/>
      <c r="CQ22" s="474"/>
      <c r="CR22" s="474"/>
      <c r="CS22" s="474"/>
      <c r="CT22" s="474"/>
      <c r="CU22" s="474"/>
      <c r="CV22" s="474"/>
      <c r="CW22" s="474"/>
      <c r="CX22" s="474"/>
      <c r="CY22" s="474"/>
      <c r="CZ22" s="474"/>
      <c r="DA22" s="474"/>
      <c r="DB22" s="474"/>
      <c r="DC22" s="474"/>
      <c r="DD22" s="474"/>
      <c r="DE22" s="474"/>
      <c r="DF22" s="474"/>
      <c r="DG22" s="474"/>
      <c r="DH22" s="474"/>
      <c r="DI22" s="474"/>
      <c r="DJ22" s="474"/>
      <c r="DK22" s="474"/>
      <c r="DL22" s="474"/>
      <c r="DM22" s="474"/>
      <c r="DN22" s="474"/>
      <c r="DO22" s="474"/>
      <c r="DP22" s="474"/>
      <c r="DQ22" s="474"/>
      <c r="DR22" s="474"/>
      <c r="DS22" s="474"/>
      <c r="DT22" s="474"/>
      <c r="DU22" s="474"/>
      <c r="DV22" s="474"/>
      <c r="DW22" s="474"/>
      <c r="DX22" s="474"/>
      <c r="DY22" s="474"/>
      <c r="DZ22" s="474"/>
      <c r="EA22" s="474"/>
      <c r="EB22" s="474"/>
      <c r="EC22" s="474"/>
      <c r="ED22" s="474"/>
      <c r="EE22" s="474"/>
      <c r="EF22" s="474"/>
      <c r="EG22" s="474"/>
      <c r="EH22" s="474"/>
      <c r="EI22" s="474"/>
      <c r="EJ22" s="474"/>
      <c r="EK22" s="474"/>
      <c r="EL22" s="474"/>
      <c r="EM22" s="474"/>
      <c r="EN22" s="474"/>
      <c r="EO22" s="474"/>
      <c r="EP22" s="474"/>
      <c r="EQ22" s="474"/>
      <c r="ER22" s="474"/>
      <c r="ES22" s="474"/>
      <c r="ET22" s="474"/>
      <c r="EU22" s="474"/>
      <c r="EV22" s="474"/>
      <c r="EW22" s="474"/>
      <c r="EX22" s="474"/>
      <c r="EY22" s="474"/>
      <c r="EZ22" s="474"/>
      <c r="FA22" s="474"/>
      <c r="FB22" s="474"/>
      <c r="FC22" s="474"/>
      <c r="FD22" s="474"/>
      <c r="FE22" s="474"/>
      <c r="FF22" s="474"/>
      <c r="FG22" s="474"/>
      <c r="FH22" s="474"/>
      <c r="FI22" s="474"/>
      <c r="FJ22" s="474"/>
      <c r="FK22" s="474"/>
      <c r="FL22" s="474"/>
      <c r="FM22" s="474"/>
      <c r="FN22" s="474"/>
      <c r="FO22" s="474"/>
      <c r="FP22" s="474"/>
      <c r="FQ22" s="474"/>
      <c r="FR22" s="474"/>
      <c r="FS22" s="474"/>
      <c r="FT22" s="474"/>
      <c r="FU22" s="474"/>
      <c r="FV22" s="474"/>
      <c r="FW22" s="474"/>
      <c r="FX22" s="474"/>
      <c r="FY22" s="474"/>
      <c r="FZ22" s="474"/>
      <c r="GA22" s="474"/>
      <c r="GB22" s="474"/>
      <c r="GC22" s="474"/>
      <c r="GD22" s="474"/>
      <c r="GE22" s="474"/>
      <c r="GF22" s="474"/>
      <c r="GG22" s="474"/>
      <c r="GH22" s="474"/>
      <c r="GI22" s="474"/>
      <c r="GJ22" s="474"/>
      <c r="GK22" s="474"/>
      <c r="GL22" s="474"/>
      <c r="GM22" s="474"/>
      <c r="GN22" s="474"/>
      <c r="GO22" s="474"/>
      <c r="GP22" s="474"/>
      <c r="GQ22" s="474"/>
      <c r="GR22" s="474"/>
      <c r="GS22" s="474"/>
      <c r="GT22" s="474"/>
      <c r="GU22" s="474"/>
      <c r="GV22" s="474"/>
      <c r="GW22" s="474"/>
      <c r="GX22" s="474"/>
      <c r="GY22" s="474"/>
      <c r="GZ22" s="474"/>
      <c r="HA22" s="474"/>
      <c r="HB22" s="474"/>
      <c r="HC22" s="474"/>
      <c r="HD22" s="474"/>
      <c r="HE22" s="474"/>
      <c r="HF22" s="474"/>
      <c r="HG22" s="474"/>
      <c r="HH22" s="474"/>
      <c r="HI22" s="474"/>
      <c r="HJ22" s="474"/>
      <c r="HK22" s="474"/>
      <c r="HL22" s="474"/>
      <c r="HM22" s="474"/>
      <c r="HN22" s="474"/>
      <c r="HO22" s="474"/>
      <c r="HP22" s="474"/>
      <c r="HQ22" s="474"/>
      <c r="HR22" s="474"/>
      <c r="HS22" s="474"/>
      <c r="HT22" s="474"/>
      <c r="HU22" s="474"/>
      <c r="HV22" s="474"/>
      <c r="HW22" s="474"/>
      <c r="HX22" s="474"/>
      <c r="HY22" s="474"/>
      <c r="HZ22" s="474"/>
      <c r="IA22" s="474"/>
      <c r="IB22" s="474"/>
      <c r="IC22" s="474"/>
      <c r="ID22" s="474"/>
      <c r="IE22" s="474"/>
      <c r="IF22" s="474"/>
      <c r="IG22" s="474"/>
      <c r="IH22" s="474"/>
      <c r="II22" s="474"/>
      <c r="IJ22" s="474"/>
      <c r="IK22" s="474"/>
      <c r="IL22" s="474"/>
      <c r="IM22" s="474"/>
      <c r="IN22" s="474"/>
      <c r="IO22" s="474"/>
      <c r="IP22" s="474"/>
      <c r="IQ22" s="474"/>
      <c r="IR22" s="474"/>
      <c r="IS22" s="474"/>
      <c r="IT22" s="474"/>
      <c r="IU22" s="474"/>
      <c r="IV22" s="474"/>
    </row>
    <row r="23" spans="1:256" ht="12.75" customHeight="1">
      <c r="A23" s="489"/>
      <c r="B23" s="1219"/>
      <c r="C23" s="1219"/>
      <c r="D23" s="1219"/>
      <c r="E23" s="1219"/>
      <c r="F23" s="1220"/>
    </row>
    <row r="24" spans="1:256" ht="75.75" customHeight="1">
      <c r="A24" s="500" t="s">
        <v>499</v>
      </c>
      <c r="B24" s="1221" t="s">
        <v>500</v>
      </c>
      <c r="C24" s="1221"/>
      <c r="D24" s="1221"/>
      <c r="E24" s="1221"/>
      <c r="F24" s="1221"/>
    </row>
    <row r="25" spans="1:256" ht="54" customHeight="1">
      <c r="A25" s="500" t="s">
        <v>501</v>
      </c>
      <c r="B25" s="1221" t="s">
        <v>502</v>
      </c>
      <c r="C25" s="1221"/>
      <c r="D25" s="1221"/>
      <c r="E25" s="1221"/>
      <c r="F25" s="1221"/>
    </row>
    <row r="26" spans="1:256">
      <c r="A26" s="490"/>
      <c r="B26" s="1222"/>
      <c r="C26" s="1222"/>
      <c r="D26" s="1222"/>
      <c r="E26" s="1222"/>
      <c r="F26" s="1222"/>
    </row>
    <row r="27" spans="1:256" ht="37.5" customHeight="1">
      <c r="A27" s="1215" t="s">
        <v>515</v>
      </c>
      <c r="B27" s="1215"/>
      <c r="C27" s="1215"/>
      <c r="D27" s="1215"/>
      <c r="E27" s="1215"/>
      <c r="F27" s="491"/>
    </row>
    <row r="28" spans="1:256" ht="44.25" customHeight="1">
      <c r="A28" s="1215"/>
      <c r="B28" s="1215"/>
      <c r="C28" s="1215"/>
      <c r="D28" s="1215"/>
      <c r="E28" s="1215"/>
      <c r="F28" s="492" t="s">
        <v>503</v>
      </c>
    </row>
    <row r="31" spans="1:256">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495"/>
      <c r="AY31" s="495"/>
      <c r="AZ31" s="495"/>
      <c r="BA31" s="495"/>
      <c r="BB31" s="495"/>
      <c r="BC31" s="495"/>
      <c r="BD31" s="495"/>
      <c r="BE31" s="495"/>
      <c r="BF31" s="495"/>
      <c r="BG31" s="495"/>
      <c r="BH31" s="495"/>
      <c r="BI31" s="495"/>
      <c r="BJ31" s="495"/>
      <c r="BK31" s="495"/>
      <c r="BL31" s="495"/>
      <c r="BM31" s="495"/>
      <c r="BN31" s="495"/>
      <c r="BO31" s="495"/>
      <c r="BP31" s="495"/>
      <c r="BQ31" s="495"/>
      <c r="BR31" s="495"/>
      <c r="BS31" s="495"/>
      <c r="BT31" s="495"/>
      <c r="BU31" s="495"/>
      <c r="BV31" s="495"/>
      <c r="BW31" s="495"/>
      <c r="BX31" s="495"/>
      <c r="BY31" s="495"/>
      <c r="BZ31" s="495"/>
      <c r="CA31" s="495"/>
      <c r="CB31" s="495"/>
      <c r="CC31" s="495"/>
      <c r="CD31" s="495"/>
      <c r="CE31" s="495"/>
      <c r="CF31" s="495"/>
      <c r="CG31" s="495"/>
      <c r="CH31" s="495"/>
      <c r="CI31" s="495"/>
      <c r="CJ31" s="495"/>
      <c r="CK31" s="495"/>
      <c r="CL31" s="495"/>
      <c r="CM31" s="495"/>
      <c r="CN31" s="495"/>
      <c r="CO31" s="495"/>
      <c r="CP31" s="495"/>
      <c r="CQ31" s="495"/>
      <c r="CR31" s="495"/>
      <c r="CS31" s="495"/>
      <c r="CT31" s="495"/>
      <c r="CU31" s="495"/>
      <c r="CV31" s="495"/>
      <c r="CW31" s="495"/>
      <c r="CX31" s="495"/>
      <c r="CY31" s="495"/>
      <c r="CZ31" s="495"/>
      <c r="DA31" s="495"/>
      <c r="DB31" s="495"/>
      <c r="DC31" s="495"/>
      <c r="DD31" s="495"/>
      <c r="DE31" s="495"/>
      <c r="DF31" s="495"/>
      <c r="DG31" s="495"/>
      <c r="DH31" s="495"/>
      <c r="DI31" s="495"/>
      <c r="DJ31" s="495"/>
      <c r="DK31" s="495"/>
      <c r="DL31" s="495"/>
      <c r="DM31" s="495"/>
      <c r="DN31" s="495"/>
      <c r="DO31" s="495"/>
      <c r="DP31" s="495"/>
      <c r="DQ31" s="495"/>
      <c r="DR31" s="495"/>
      <c r="DS31" s="495"/>
      <c r="DT31" s="495"/>
      <c r="DU31" s="495"/>
      <c r="DV31" s="495"/>
      <c r="DW31" s="495"/>
      <c r="DX31" s="495"/>
      <c r="DY31" s="495"/>
      <c r="DZ31" s="495"/>
      <c r="EA31" s="495"/>
      <c r="EB31" s="495"/>
      <c r="EC31" s="495"/>
      <c r="ED31" s="495"/>
      <c r="EE31" s="495"/>
      <c r="EF31" s="495"/>
      <c r="EG31" s="495"/>
      <c r="EH31" s="495"/>
      <c r="EI31" s="495"/>
      <c r="EJ31" s="495"/>
      <c r="EK31" s="495"/>
      <c r="EL31" s="495"/>
      <c r="EM31" s="495"/>
      <c r="EN31" s="495"/>
      <c r="EO31" s="495"/>
      <c r="EP31" s="495"/>
      <c r="EQ31" s="495"/>
      <c r="ER31" s="495"/>
      <c r="ES31" s="495"/>
      <c r="ET31" s="495"/>
      <c r="EU31" s="495"/>
      <c r="EV31" s="495"/>
      <c r="EW31" s="495"/>
      <c r="EX31" s="495"/>
      <c r="EY31" s="495"/>
      <c r="EZ31" s="495"/>
      <c r="FA31" s="495"/>
      <c r="FB31" s="495"/>
      <c r="FC31" s="495"/>
      <c r="FD31" s="495"/>
      <c r="FE31" s="495"/>
      <c r="FF31" s="495"/>
      <c r="FG31" s="495"/>
      <c r="FH31" s="495"/>
      <c r="FI31" s="495"/>
      <c r="FJ31" s="495"/>
      <c r="FK31" s="495"/>
      <c r="FL31" s="495"/>
      <c r="FM31" s="495"/>
      <c r="FN31" s="495"/>
      <c r="FO31" s="495"/>
      <c r="FP31" s="495"/>
      <c r="FQ31" s="495"/>
      <c r="FR31" s="495"/>
      <c r="FS31" s="495"/>
      <c r="FT31" s="495"/>
      <c r="FU31" s="495"/>
      <c r="FV31" s="495"/>
      <c r="FW31" s="495"/>
      <c r="FX31" s="495"/>
      <c r="FY31" s="495"/>
      <c r="FZ31" s="495"/>
      <c r="GA31" s="495"/>
      <c r="GB31" s="495"/>
      <c r="GC31" s="495"/>
      <c r="GD31" s="495"/>
      <c r="GE31" s="495"/>
      <c r="GF31" s="495"/>
      <c r="GG31" s="495"/>
      <c r="GH31" s="495"/>
      <c r="GI31" s="495"/>
      <c r="GJ31" s="495"/>
      <c r="GK31" s="495"/>
      <c r="GL31" s="495"/>
      <c r="GM31" s="495"/>
      <c r="GN31" s="495"/>
      <c r="GO31" s="495"/>
      <c r="GP31" s="495"/>
      <c r="GQ31" s="495"/>
      <c r="GR31" s="495"/>
      <c r="GS31" s="495"/>
      <c r="GT31" s="495"/>
      <c r="GU31" s="495"/>
      <c r="GV31" s="495"/>
      <c r="GW31" s="495"/>
      <c r="GX31" s="495"/>
      <c r="GY31" s="495"/>
      <c r="GZ31" s="495"/>
      <c r="HA31" s="495"/>
      <c r="HB31" s="495"/>
      <c r="HC31" s="495"/>
      <c r="HD31" s="495"/>
      <c r="HE31" s="495"/>
      <c r="HF31" s="495"/>
      <c r="HG31" s="495"/>
      <c r="HH31" s="495"/>
      <c r="HI31" s="495"/>
      <c r="HJ31" s="495"/>
      <c r="HK31" s="495"/>
      <c r="HL31" s="495"/>
      <c r="HM31" s="495"/>
      <c r="HN31" s="495"/>
      <c r="HO31" s="495"/>
      <c r="HP31" s="495"/>
      <c r="HQ31" s="495"/>
      <c r="HR31" s="495"/>
      <c r="HS31" s="495"/>
      <c r="HT31" s="495"/>
      <c r="HU31" s="495"/>
      <c r="HV31" s="495"/>
      <c r="HW31" s="495"/>
      <c r="HX31" s="495"/>
      <c r="HY31" s="495"/>
      <c r="HZ31" s="495"/>
      <c r="IA31" s="495"/>
      <c r="IB31" s="495"/>
      <c r="IC31" s="495"/>
      <c r="ID31" s="495"/>
      <c r="IE31" s="495"/>
      <c r="IF31" s="495"/>
      <c r="IG31" s="495"/>
      <c r="IH31" s="495"/>
      <c r="II31" s="495"/>
      <c r="IJ31" s="495"/>
      <c r="IK31" s="495"/>
      <c r="IL31" s="495"/>
      <c r="IM31" s="495"/>
      <c r="IN31" s="495"/>
      <c r="IO31" s="495"/>
      <c r="IP31" s="495"/>
      <c r="IQ31" s="495"/>
      <c r="IR31" s="495"/>
      <c r="IS31" s="495"/>
      <c r="IT31" s="495"/>
      <c r="IU31" s="495"/>
      <c r="IV31" s="495"/>
    </row>
    <row r="32" spans="1:256">
      <c r="F32" s="496"/>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c r="BT32" s="497"/>
      <c r="BU32" s="497"/>
      <c r="BV32" s="497"/>
      <c r="BW32" s="497"/>
      <c r="BX32" s="497"/>
      <c r="BY32" s="497"/>
      <c r="BZ32" s="497"/>
      <c r="CA32" s="497"/>
      <c r="CB32" s="497"/>
      <c r="CC32" s="497"/>
      <c r="CD32" s="497"/>
      <c r="CE32" s="497"/>
      <c r="CF32" s="497"/>
      <c r="CG32" s="497"/>
      <c r="CH32" s="497"/>
      <c r="CI32" s="497"/>
      <c r="CJ32" s="497"/>
      <c r="CK32" s="497"/>
      <c r="CL32" s="497"/>
      <c r="CM32" s="497"/>
      <c r="CN32" s="497"/>
      <c r="CO32" s="497"/>
      <c r="CP32" s="497"/>
      <c r="CQ32" s="497"/>
      <c r="CR32" s="497"/>
      <c r="CS32" s="497"/>
      <c r="CT32" s="497"/>
      <c r="CU32" s="497"/>
      <c r="CV32" s="497"/>
      <c r="CW32" s="497"/>
      <c r="CX32" s="497"/>
      <c r="CY32" s="497"/>
      <c r="CZ32" s="497"/>
      <c r="DA32" s="497"/>
      <c r="DB32" s="497"/>
      <c r="DC32" s="497"/>
      <c r="DD32" s="497"/>
      <c r="DE32" s="497"/>
      <c r="DF32" s="497"/>
      <c r="DG32" s="497"/>
      <c r="DH32" s="497"/>
      <c r="DI32" s="497"/>
      <c r="DJ32" s="497"/>
      <c r="DK32" s="497"/>
      <c r="DL32" s="497"/>
      <c r="DM32" s="497"/>
      <c r="DN32" s="497"/>
      <c r="DO32" s="497"/>
      <c r="DP32" s="497"/>
      <c r="DQ32" s="497"/>
      <c r="DR32" s="497"/>
      <c r="DS32" s="497"/>
      <c r="DT32" s="497"/>
      <c r="DU32" s="497"/>
      <c r="DV32" s="497"/>
      <c r="DW32" s="497"/>
      <c r="DX32" s="497"/>
      <c r="DY32" s="497"/>
      <c r="DZ32" s="497"/>
      <c r="EA32" s="497"/>
      <c r="EB32" s="497"/>
      <c r="EC32" s="497"/>
      <c r="ED32" s="497"/>
      <c r="EE32" s="497"/>
      <c r="EF32" s="497"/>
      <c r="EG32" s="497"/>
      <c r="EH32" s="497"/>
      <c r="EI32" s="497"/>
      <c r="EJ32" s="497"/>
      <c r="EK32" s="497"/>
      <c r="EL32" s="497"/>
      <c r="EM32" s="497"/>
      <c r="EN32" s="497"/>
      <c r="EO32" s="497"/>
      <c r="EP32" s="497"/>
      <c r="EQ32" s="497"/>
      <c r="ER32" s="497"/>
      <c r="ES32" s="497"/>
      <c r="ET32" s="497"/>
      <c r="EU32" s="497"/>
      <c r="EV32" s="497"/>
      <c r="EW32" s="497"/>
      <c r="EX32" s="497"/>
      <c r="EY32" s="497"/>
      <c r="EZ32" s="497"/>
      <c r="FA32" s="497"/>
      <c r="FB32" s="497"/>
      <c r="FC32" s="497"/>
      <c r="FD32" s="497"/>
      <c r="FE32" s="497"/>
      <c r="FF32" s="497"/>
      <c r="FG32" s="497"/>
      <c r="FH32" s="497"/>
      <c r="FI32" s="497"/>
      <c r="FJ32" s="497"/>
      <c r="FK32" s="497"/>
      <c r="FL32" s="497"/>
      <c r="FM32" s="497"/>
      <c r="FN32" s="497"/>
      <c r="FO32" s="497"/>
      <c r="FP32" s="497"/>
      <c r="FQ32" s="497"/>
      <c r="FR32" s="497"/>
      <c r="FS32" s="497"/>
      <c r="FT32" s="497"/>
      <c r="FU32" s="497"/>
      <c r="FV32" s="497"/>
      <c r="FW32" s="497"/>
      <c r="FX32" s="497"/>
      <c r="FY32" s="497"/>
      <c r="FZ32" s="497"/>
      <c r="GA32" s="497"/>
      <c r="GB32" s="497"/>
      <c r="GC32" s="497"/>
      <c r="GD32" s="497"/>
      <c r="GE32" s="497"/>
      <c r="GF32" s="497"/>
      <c r="GG32" s="497"/>
      <c r="GH32" s="497"/>
      <c r="GI32" s="497"/>
      <c r="GJ32" s="497"/>
      <c r="GK32" s="497"/>
      <c r="GL32" s="497"/>
      <c r="GM32" s="497"/>
      <c r="GN32" s="497"/>
      <c r="GO32" s="497"/>
      <c r="GP32" s="497"/>
      <c r="GQ32" s="497"/>
      <c r="GR32" s="497"/>
      <c r="GS32" s="497"/>
      <c r="GT32" s="497"/>
      <c r="GU32" s="497"/>
      <c r="GV32" s="497"/>
      <c r="GW32" s="497"/>
      <c r="GX32" s="497"/>
      <c r="GY32" s="497"/>
      <c r="GZ32" s="497"/>
      <c r="HA32" s="497"/>
      <c r="HB32" s="497"/>
      <c r="HC32" s="497"/>
      <c r="HD32" s="497"/>
      <c r="HE32" s="497"/>
      <c r="HF32" s="497"/>
      <c r="HG32" s="497"/>
      <c r="HH32" s="497"/>
      <c r="HI32" s="497"/>
      <c r="HJ32" s="497"/>
      <c r="HK32" s="497"/>
      <c r="HL32" s="497"/>
      <c r="HM32" s="497"/>
      <c r="HN32" s="497"/>
      <c r="HO32" s="497"/>
      <c r="HP32" s="497"/>
      <c r="HQ32" s="497"/>
      <c r="HR32" s="497"/>
      <c r="HS32" s="497"/>
      <c r="HT32" s="497"/>
      <c r="HU32" s="497"/>
      <c r="HV32" s="497"/>
      <c r="HW32" s="497"/>
      <c r="HX32" s="497"/>
      <c r="HY32" s="497"/>
      <c r="HZ32" s="497"/>
      <c r="IA32" s="497"/>
      <c r="IB32" s="497"/>
      <c r="IC32" s="497"/>
      <c r="ID32" s="497"/>
      <c r="IE32" s="497"/>
      <c r="IF32" s="497"/>
      <c r="IG32" s="497"/>
      <c r="IH32" s="497"/>
      <c r="II32" s="497"/>
      <c r="IJ32" s="497"/>
      <c r="IK32" s="497"/>
      <c r="IL32" s="497"/>
      <c r="IM32" s="497"/>
      <c r="IN32" s="497"/>
      <c r="IO32" s="497"/>
      <c r="IP32" s="497"/>
      <c r="IQ32" s="497"/>
      <c r="IR32" s="497"/>
      <c r="IS32" s="497"/>
      <c r="IT32" s="497"/>
      <c r="IU32" s="497"/>
      <c r="IV32" s="497"/>
    </row>
    <row r="33" spans="7:256">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c r="BK33" s="497"/>
      <c r="BL33" s="497"/>
      <c r="BM33" s="497"/>
      <c r="BN33" s="497"/>
      <c r="BO33" s="497"/>
      <c r="BP33" s="497"/>
      <c r="BQ33" s="497"/>
      <c r="BR33" s="497"/>
      <c r="BS33" s="497"/>
      <c r="BT33" s="497"/>
      <c r="BU33" s="497"/>
      <c r="BV33" s="497"/>
      <c r="BW33" s="497"/>
      <c r="BX33" s="497"/>
      <c r="BY33" s="497"/>
      <c r="BZ33" s="497"/>
      <c r="CA33" s="497"/>
      <c r="CB33" s="497"/>
      <c r="CC33" s="497"/>
      <c r="CD33" s="497"/>
      <c r="CE33" s="497"/>
      <c r="CF33" s="497"/>
      <c r="CG33" s="497"/>
      <c r="CH33" s="497"/>
      <c r="CI33" s="497"/>
      <c r="CJ33" s="497"/>
      <c r="CK33" s="497"/>
      <c r="CL33" s="497"/>
      <c r="CM33" s="497"/>
      <c r="CN33" s="497"/>
      <c r="CO33" s="497"/>
      <c r="CP33" s="497"/>
      <c r="CQ33" s="497"/>
      <c r="CR33" s="497"/>
      <c r="CS33" s="497"/>
      <c r="CT33" s="497"/>
      <c r="CU33" s="497"/>
      <c r="CV33" s="497"/>
      <c r="CW33" s="497"/>
      <c r="CX33" s="497"/>
      <c r="CY33" s="497"/>
      <c r="CZ33" s="497"/>
      <c r="DA33" s="497"/>
      <c r="DB33" s="497"/>
      <c r="DC33" s="497"/>
      <c r="DD33" s="497"/>
      <c r="DE33" s="497"/>
      <c r="DF33" s="497"/>
      <c r="DG33" s="497"/>
      <c r="DH33" s="497"/>
      <c r="DI33" s="497"/>
      <c r="DJ33" s="497"/>
      <c r="DK33" s="497"/>
      <c r="DL33" s="497"/>
      <c r="DM33" s="497"/>
      <c r="DN33" s="497"/>
      <c r="DO33" s="497"/>
      <c r="DP33" s="497"/>
      <c r="DQ33" s="497"/>
      <c r="DR33" s="497"/>
      <c r="DS33" s="497"/>
      <c r="DT33" s="497"/>
      <c r="DU33" s="497"/>
      <c r="DV33" s="497"/>
      <c r="DW33" s="497"/>
      <c r="DX33" s="497"/>
      <c r="DY33" s="497"/>
      <c r="DZ33" s="497"/>
      <c r="EA33" s="497"/>
      <c r="EB33" s="497"/>
      <c r="EC33" s="497"/>
      <c r="ED33" s="497"/>
      <c r="EE33" s="497"/>
      <c r="EF33" s="497"/>
      <c r="EG33" s="497"/>
      <c r="EH33" s="497"/>
      <c r="EI33" s="497"/>
      <c r="EJ33" s="497"/>
      <c r="EK33" s="497"/>
      <c r="EL33" s="497"/>
      <c r="EM33" s="497"/>
      <c r="EN33" s="497"/>
      <c r="EO33" s="497"/>
      <c r="EP33" s="497"/>
      <c r="EQ33" s="497"/>
      <c r="ER33" s="497"/>
      <c r="ES33" s="497"/>
      <c r="ET33" s="497"/>
      <c r="EU33" s="497"/>
      <c r="EV33" s="497"/>
      <c r="EW33" s="497"/>
      <c r="EX33" s="497"/>
      <c r="EY33" s="497"/>
      <c r="EZ33" s="497"/>
      <c r="FA33" s="497"/>
      <c r="FB33" s="497"/>
      <c r="FC33" s="497"/>
      <c r="FD33" s="497"/>
      <c r="FE33" s="497"/>
      <c r="FF33" s="497"/>
      <c r="FG33" s="497"/>
      <c r="FH33" s="497"/>
      <c r="FI33" s="497"/>
      <c r="FJ33" s="497"/>
      <c r="FK33" s="497"/>
      <c r="FL33" s="497"/>
      <c r="FM33" s="497"/>
      <c r="FN33" s="497"/>
      <c r="FO33" s="497"/>
      <c r="FP33" s="497"/>
      <c r="FQ33" s="497"/>
      <c r="FR33" s="497"/>
      <c r="FS33" s="497"/>
      <c r="FT33" s="497"/>
      <c r="FU33" s="497"/>
      <c r="FV33" s="497"/>
      <c r="FW33" s="497"/>
      <c r="FX33" s="497"/>
      <c r="FY33" s="497"/>
      <c r="FZ33" s="497"/>
      <c r="GA33" s="497"/>
      <c r="GB33" s="497"/>
      <c r="GC33" s="497"/>
      <c r="GD33" s="497"/>
      <c r="GE33" s="497"/>
      <c r="GF33" s="497"/>
      <c r="GG33" s="497"/>
      <c r="GH33" s="497"/>
      <c r="GI33" s="497"/>
      <c r="GJ33" s="497"/>
      <c r="GK33" s="497"/>
      <c r="GL33" s="497"/>
      <c r="GM33" s="497"/>
      <c r="GN33" s="497"/>
      <c r="GO33" s="497"/>
      <c r="GP33" s="497"/>
      <c r="GQ33" s="497"/>
      <c r="GR33" s="497"/>
      <c r="GS33" s="497"/>
      <c r="GT33" s="497"/>
      <c r="GU33" s="497"/>
      <c r="GV33" s="497"/>
      <c r="GW33" s="497"/>
      <c r="GX33" s="497"/>
      <c r="GY33" s="497"/>
      <c r="GZ33" s="497"/>
      <c r="HA33" s="497"/>
      <c r="HB33" s="497"/>
      <c r="HC33" s="497"/>
      <c r="HD33" s="497"/>
      <c r="HE33" s="497"/>
      <c r="HF33" s="497"/>
      <c r="HG33" s="497"/>
      <c r="HH33" s="497"/>
      <c r="HI33" s="497"/>
      <c r="HJ33" s="497"/>
      <c r="HK33" s="497"/>
      <c r="HL33" s="497"/>
      <c r="HM33" s="497"/>
      <c r="HN33" s="497"/>
      <c r="HO33" s="497"/>
      <c r="HP33" s="497"/>
      <c r="HQ33" s="497"/>
      <c r="HR33" s="497"/>
      <c r="HS33" s="497"/>
      <c r="HT33" s="497"/>
      <c r="HU33" s="497"/>
      <c r="HV33" s="497"/>
      <c r="HW33" s="497"/>
      <c r="HX33" s="497"/>
      <c r="HY33" s="497"/>
      <c r="HZ33" s="497"/>
      <c r="IA33" s="497"/>
      <c r="IB33" s="497"/>
      <c r="IC33" s="497"/>
      <c r="ID33" s="497"/>
      <c r="IE33" s="497"/>
      <c r="IF33" s="497"/>
      <c r="IG33" s="497"/>
      <c r="IH33" s="497"/>
      <c r="II33" s="497"/>
      <c r="IJ33" s="497"/>
      <c r="IK33" s="497"/>
      <c r="IL33" s="497"/>
      <c r="IM33" s="497"/>
      <c r="IN33" s="497"/>
      <c r="IO33" s="497"/>
      <c r="IP33" s="497"/>
      <c r="IQ33" s="497"/>
      <c r="IR33" s="497"/>
      <c r="IS33" s="497"/>
      <c r="IT33" s="497"/>
      <c r="IU33" s="497"/>
      <c r="IV33" s="497"/>
    </row>
    <row r="34" spans="7:256">
      <c r="G34" s="495"/>
      <c r="H34" s="495"/>
      <c r="I34" s="495"/>
      <c r="J34" s="495"/>
      <c r="K34" s="495"/>
      <c r="L34" s="495"/>
      <c r="M34" s="495"/>
      <c r="N34" s="495"/>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95"/>
      <c r="BG34" s="495"/>
      <c r="BH34" s="495"/>
      <c r="BI34" s="495"/>
      <c r="BJ34" s="495"/>
      <c r="BK34" s="495"/>
      <c r="BL34" s="495"/>
      <c r="BM34" s="495"/>
      <c r="BN34" s="495"/>
      <c r="BO34" s="495"/>
      <c r="BP34" s="495"/>
      <c r="BQ34" s="495"/>
      <c r="BR34" s="495"/>
      <c r="BS34" s="495"/>
      <c r="BT34" s="495"/>
      <c r="BU34" s="495"/>
      <c r="BV34" s="495"/>
      <c r="BW34" s="495"/>
      <c r="BX34" s="495"/>
      <c r="BY34" s="495"/>
      <c r="BZ34" s="495"/>
      <c r="CA34" s="495"/>
      <c r="CB34" s="495"/>
      <c r="CC34" s="495"/>
      <c r="CD34" s="495"/>
      <c r="CE34" s="495"/>
      <c r="CF34" s="495"/>
      <c r="CG34" s="495"/>
      <c r="CH34" s="495"/>
      <c r="CI34" s="495"/>
      <c r="CJ34" s="495"/>
      <c r="CK34" s="495"/>
      <c r="CL34" s="495"/>
      <c r="CM34" s="495"/>
      <c r="CN34" s="495"/>
      <c r="CO34" s="495"/>
      <c r="CP34" s="495"/>
      <c r="CQ34" s="495"/>
      <c r="CR34" s="495"/>
      <c r="CS34" s="495"/>
      <c r="CT34" s="495"/>
      <c r="CU34" s="495"/>
      <c r="CV34" s="495"/>
      <c r="CW34" s="495"/>
      <c r="CX34" s="495"/>
      <c r="CY34" s="495"/>
      <c r="CZ34" s="495"/>
      <c r="DA34" s="495"/>
      <c r="DB34" s="495"/>
      <c r="DC34" s="495"/>
      <c r="DD34" s="495"/>
      <c r="DE34" s="495"/>
      <c r="DF34" s="495"/>
      <c r="DG34" s="495"/>
      <c r="DH34" s="495"/>
      <c r="DI34" s="495"/>
      <c r="DJ34" s="495"/>
      <c r="DK34" s="495"/>
      <c r="DL34" s="495"/>
      <c r="DM34" s="495"/>
      <c r="DN34" s="495"/>
      <c r="DO34" s="495"/>
      <c r="DP34" s="495"/>
      <c r="DQ34" s="495"/>
      <c r="DR34" s="495"/>
      <c r="DS34" s="495"/>
      <c r="DT34" s="495"/>
      <c r="DU34" s="495"/>
      <c r="DV34" s="495"/>
      <c r="DW34" s="495"/>
      <c r="DX34" s="495"/>
      <c r="DY34" s="495"/>
      <c r="DZ34" s="495"/>
      <c r="EA34" s="495"/>
      <c r="EB34" s="495"/>
      <c r="EC34" s="495"/>
      <c r="ED34" s="495"/>
      <c r="EE34" s="495"/>
      <c r="EF34" s="495"/>
      <c r="EG34" s="495"/>
      <c r="EH34" s="495"/>
      <c r="EI34" s="495"/>
      <c r="EJ34" s="495"/>
      <c r="EK34" s="495"/>
      <c r="EL34" s="495"/>
      <c r="EM34" s="495"/>
      <c r="EN34" s="495"/>
      <c r="EO34" s="495"/>
      <c r="EP34" s="495"/>
      <c r="EQ34" s="495"/>
      <c r="ER34" s="495"/>
      <c r="ES34" s="495"/>
      <c r="ET34" s="495"/>
      <c r="EU34" s="495"/>
      <c r="EV34" s="495"/>
      <c r="EW34" s="495"/>
      <c r="EX34" s="495"/>
      <c r="EY34" s="495"/>
      <c r="EZ34" s="495"/>
      <c r="FA34" s="495"/>
      <c r="FB34" s="495"/>
      <c r="FC34" s="495"/>
      <c r="FD34" s="495"/>
      <c r="FE34" s="495"/>
      <c r="FF34" s="495"/>
      <c r="FG34" s="495"/>
      <c r="FH34" s="495"/>
      <c r="FI34" s="495"/>
      <c r="FJ34" s="495"/>
      <c r="FK34" s="495"/>
      <c r="FL34" s="495"/>
      <c r="FM34" s="495"/>
      <c r="FN34" s="495"/>
      <c r="FO34" s="495"/>
      <c r="FP34" s="495"/>
      <c r="FQ34" s="495"/>
      <c r="FR34" s="495"/>
      <c r="FS34" s="495"/>
      <c r="FT34" s="495"/>
      <c r="FU34" s="495"/>
      <c r="FV34" s="495"/>
      <c r="FW34" s="495"/>
      <c r="FX34" s="495"/>
      <c r="FY34" s="495"/>
      <c r="FZ34" s="495"/>
      <c r="GA34" s="495"/>
      <c r="GB34" s="495"/>
      <c r="GC34" s="495"/>
      <c r="GD34" s="495"/>
      <c r="GE34" s="495"/>
      <c r="GF34" s="495"/>
      <c r="GG34" s="495"/>
      <c r="GH34" s="495"/>
      <c r="GI34" s="495"/>
      <c r="GJ34" s="495"/>
      <c r="GK34" s="495"/>
      <c r="GL34" s="495"/>
      <c r="GM34" s="495"/>
      <c r="GN34" s="495"/>
      <c r="GO34" s="495"/>
      <c r="GP34" s="495"/>
      <c r="GQ34" s="495"/>
      <c r="GR34" s="495"/>
      <c r="GS34" s="495"/>
      <c r="GT34" s="495"/>
      <c r="GU34" s="495"/>
      <c r="GV34" s="495"/>
      <c r="GW34" s="495"/>
      <c r="GX34" s="495"/>
      <c r="GY34" s="495"/>
      <c r="GZ34" s="495"/>
      <c r="HA34" s="495"/>
      <c r="HB34" s="495"/>
      <c r="HC34" s="495"/>
      <c r="HD34" s="495"/>
      <c r="HE34" s="495"/>
      <c r="HF34" s="495"/>
      <c r="HG34" s="495"/>
      <c r="HH34" s="495"/>
      <c r="HI34" s="495"/>
      <c r="HJ34" s="495"/>
      <c r="HK34" s="495"/>
      <c r="HL34" s="495"/>
      <c r="HM34" s="495"/>
      <c r="HN34" s="495"/>
      <c r="HO34" s="495"/>
      <c r="HP34" s="495"/>
      <c r="HQ34" s="495"/>
      <c r="HR34" s="495"/>
      <c r="HS34" s="495"/>
      <c r="HT34" s="495"/>
      <c r="HU34" s="495"/>
      <c r="HV34" s="495"/>
      <c r="HW34" s="495"/>
      <c r="HX34" s="495"/>
      <c r="HY34" s="495"/>
      <c r="HZ34" s="495"/>
      <c r="IA34" s="495"/>
      <c r="IB34" s="495"/>
      <c r="IC34" s="495"/>
      <c r="ID34" s="495"/>
      <c r="IE34" s="495"/>
      <c r="IF34" s="495"/>
      <c r="IG34" s="495"/>
      <c r="IH34" s="495"/>
      <c r="II34" s="495"/>
      <c r="IJ34" s="495"/>
      <c r="IK34" s="495"/>
      <c r="IL34" s="495"/>
      <c r="IM34" s="495"/>
      <c r="IN34" s="495"/>
      <c r="IO34" s="495"/>
      <c r="IP34" s="495"/>
      <c r="IQ34" s="495"/>
      <c r="IR34" s="495"/>
      <c r="IS34" s="495"/>
      <c r="IT34" s="495"/>
      <c r="IU34" s="495"/>
      <c r="IV34" s="495"/>
    </row>
    <row r="35" spans="7:256">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5"/>
      <c r="BQ35" s="495"/>
      <c r="BR35" s="495"/>
      <c r="BS35" s="495"/>
      <c r="BT35" s="495"/>
      <c r="BU35" s="495"/>
      <c r="BV35" s="495"/>
      <c r="BW35" s="495"/>
      <c r="BX35" s="495"/>
      <c r="BY35" s="495"/>
      <c r="BZ35" s="495"/>
      <c r="CA35" s="495"/>
      <c r="CB35" s="495"/>
      <c r="CC35" s="495"/>
      <c r="CD35" s="495"/>
      <c r="CE35" s="495"/>
      <c r="CF35" s="495"/>
      <c r="CG35" s="495"/>
      <c r="CH35" s="495"/>
      <c r="CI35" s="495"/>
      <c r="CJ35" s="495"/>
      <c r="CK35" s="495"/>
      <c r="CL35" s="495"/>
      <c r="CM35" s="495"/>
      <c r="CN35" s="495"/>
      <c r="CO35" s="495"/>
      <c r="CP35" s="495"/>
      <c r="CQ35" s="495"/>
      <c r="CR35" s="495"/>
      <c r="CS35" s="495"/>
      <c r="CT35" s="495"/>
      <c r="CU35" s="495"/>
      <c r="CV35" s="495"/>
      <c r="CW35" s="495"/>
      <c r="CX35" s="495"/>
      <c r="CY35" s="495"/>
      <c r="CZ35" s="495"/>
      <c r="DA35" s="495"/>
      <c r="DB35" s="495"/>
      <c r="DC35" s="495"/>
      <c r="DD35" s="495"/>
      <c r="DE35" s="495"/>
      <c r="DF35" s="495"/>
      <c r="DG35" s="495"/>
      <c r="DH35" s="495"/>
      <c r="DI35" s="495"/>
      <c r="DJ35" s="495"/>
      <c r="DK35" s="495"/>
      <c r="DL35" s="495"/>
      <c r="DM35" s="495"/>
      <c r="DN35" s="495"/>
      <c r="DO35" s="495"/>
      <c r="DP35" s="495"/>
      <c r="DQ35" s="495"/>
      <c r="DR35" s="495"/>
      <c r="DS35" s="495"/>
      <c r="DT35" s="495"/>
      <c r="DU35" s="495"/>
      <c r="DV35" s="495"/>
      <c r="DW35" s="495"/>
      <c r="DX35" s="495"/>
      <c r="DY35" s="495"/>
      <c r="DZ35" s="495"/>
      <c r="EA35" s="495"/>
      <c r="EB35" s="495"/>
      <c r="EC35" s="495"/>
      <c r="ED35" s="495"/>
      <c r="EE35" s="495"/>
      <c r="EF35" s="495"/>
      <c r="EG35" s="495"/>
      <c r="EH35" s="495"/>
      <c r="EI35" s="495"/>
      <c r="EJ35" s="495"/>
      <c r="EK35" s="495"/>
      <c r="EL35" s="495"/>
      <c r="EM35" s="495"/>
      <c r="EN35" s="495"/>
      <c r="EO35" s="495"/>
      <c r="EP35" s="495"/>
      <c r="EQ35" s="495"/>
      <c r="ER35" s="495"/>
      <c r="ES35" s="495"/>
      <c r="ET35" s="495"/>
      <c r="EU35" s="495"/>
      <c r="EV35" s="495"/>
      <c r="EW35" s="495"/>
      <c r="EX35" s="495"/>
      <c r="EY35" s="495"/>
      <c r="EZ35" s="495"/>
      <c r="FA35" s="495"/>
      <c r="FB35" s="495"/>
      <c r="FC35" s="495"/>
      <c r="FD35" s="495"/>
      <c r="FE35" s="495"/>
      <c r="FF35" s="495"/>
      <c r="FG35" s="495"/>
      <c r="FH35" s="495"/>
      <c r="FI35" s="495"/>
      <c r="FJ35" s="495"/>
      <c r="FK35" s="495"/>
      <c r="FL35" s="495"/>
      <c r="FM35" s="495"/>
      <c r="FN35" s="495"/>
      <c r="FO35" s="495"/>
      <c r="FP35" s="495"/>
      <c r="FQ35" s="495"/>
      <c r="FR35" s="495"/>
      <c r="FS35" s="495"/>
      <c r="FT35" s="495"/>
      <c r="FU35" s="495"/>
      <c r="FV35" s="495"/>
      <c r="FW35" s="495"/>
      <c r="FX35" s="495"/>
      <c r="FY35" s="495"/>
      <c r="FZ35" s="495"/>
      <c r="GA35" s="495"/>
      <c r="GB35" s="495"/>
      <c r="GC35" s="495"/>
      <c r="GD35" s="495"/>
      <c r="GE35" s="495"/>
      <c r="GF35" s="495"/>
      <c r="GG35" s="495"/>
      <c r="GH35" s="495"/>
      <c r="GI35" s="495"/>
      <c r="GJ35" s="495"/>
      <c r="GK35" s="495"/>
      <c r="GL35" s="495"/>
      <c r="GM35" s="495"/>
      <c r="GN35" s="495"/>
      <c r="GO35" s="495"/>
      <c r="GP35" s="495"/>
      <c r="GQ35" s="495"/>
      <c r="GR35" s="495"/>
      <c r="GS35" s="495"/>
      <c r="GT35" s="495"/>
      <c r="GU35" s="495"/>
      <c r="GV35" s="495"/>
      <c r="GW35" s="495"/>
      <c r="GX35" s="495"/>
      <c r="GY35" s="495"/>
      <c r="GZ35" s="495"/>
      <c r="HA35" s="495"/>
      <c r="HB35" s="495"/>
      <c r="HC35" s="495"/>
      <c r="HD35" s="495"/>
      <c r="HE35" s="495"/>
      <c r="HF35" s="495"/>
      <c r="HG35" s="495"/>
      <c r="HH35" s="495"/>
      <c r="HI35" s="495"/>
      <c r="HJ35" s="495"/>
      <c r="HK35" s="495"/>
      <c r="HL35" s="495"/>
      <c r="HM35" s="495"/>
      <c r="HN35" s="495"/>
      <c r="HO35" s="495"/>
      <c r="HP35" s="495"/>
      <c r="HQ35" s="495"/>
      <c r="HR35" s="495"/>
      <c r="HS35" s="495"/>
      <c r="HT35" s="495"/>
      <c r="HU35" s="495"/>
      <c r="HV35" s="495"/>
      <c r="HW35" s="495"/>
      <c r="HX35" s="495"/>
      <c r="HY35" s="495"/>
      <c r="HZ35" s="495"/>
      <c r="IA35" s="495"/>
      <c r="IB35" s="495"/>
      <c r="IC35" s="495"/>
      <c r="ID35" s="495"/>
      <c r="IE35" s="495"/>
      <c r="IF35" s="495"/>
      <c r="IG35" s="495"/>
      <c r="IH35" s="495"/>
      <c r="II35" s="495"/>
      <c r="IJ35" s="495"/>
      <c r="IK35" s="495"/>
      <c r="IL35" s="495"/>
      <c r="IM35" s="495"/>
      <c r="IN35" s="495"/>
      <c r="IO35" s="495"/>
      <c r="IP35" s="495"/>
      <c r="IQ35" s="495"/>
      <c r="IR35" s="495"/>
      <c r="IS35" s="495"/>
      <c r="IT35" s="495"/>
      <c r="IU35" s="495"/>
      <c r="IV35" s="495"/>
    </row>
    <row r="36" spans="7:256">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c r="AU36" s="495"/>
      <c r="AV36" s="495"/>
      <c r="AW36" s="495"/>
      <c r="AX36" s="495"/>
      <c r="AY36" s="495"/>
      <c r="AZ36" s="495"/>
      <c r="BA36" s="495"/>
      <c r="BB36" s="495"/>
      <c r="BC36" s="495"/>
      <c r="BD36" s="495"/>
      <c r="BE36" s="495"/>
      <c r="BF36" s="495"/>
      <c r="BG36" s="495"/>
      <c r="BH36" s="495"/>
      <c r="BI36" s="495"/>
      <c r="BJ36" s="495"/>
      <c r="BK36" s="495"/>
      <c r="BL36" s="495"/>
      <c r="BM36" s="495"/>
      <c r="BN36" s="495"/>
      <c r="BO36" s="495"/>
      <c r="BP36" s="495"/>
      <c r="BQ36" s="495"/>
      <c r="BR36" s="495"/>
      <c r="BS36" s="495"/>
      <c r="BT36" s="495"/>
      <c r="BU36" s="495"/>
      <c r="BV36" s="495"/>
      <c r="BW36" s="495"/>
      <c r="BX36" s="495"/>
      <c r="BY36" s="495"/>
      <c r="BZ36" s="495"/>
      <c r="CA36" s="495"/>
      <c r="CB36" s="495"/>
      <c r="CC36" s="495"/>
      <c r="CD36" s="495"/>
      <c r="CE36" s="495"/>
      <c r="CF36" s="495"/>
      <c r="CG36" s="495"/>
      <c r="CH36" s="495"/>
      <c r="CI36" s="495"/>
      <c r="CJ36" s="495"/>
      <c r="CK36" s="495"/>
      <c r="CL36" s="495"/>
      <c r="CM36" s="495"/>
      <c r="CN36" s="495"/>
      <c r="CO36" s="495"/>
      <c r="CP36" s="495"/>
      <c r="CQ36" s="495"/>
      <c r="CR36" s="495"/>
      <c r="CS36" s="495"/>
      <c r="CT36" s="495"/>
      <c r="CU36" s="495"/>
      <c r="CV36" s="495"/>
      <c r="CW36" s="495"/>
      <c r="CX36" s="495"/>
      <c r="CY36" s="495"/>
      <c r="CZ36" s="495"/>
      <c r="DA36" s="495"/>
      <c r="DB36" s="495"/>
      <c r="DC36" s="495"/>
      <c r="DD36" s="495"/>
      <c r="DE36" s="495"/>
      <c r="DF36" s="495"/>
      <c r="DG36" s="495"/>
      <c r="DH36" s="495"/>
      <c r="DI36" s="495"/>
      <c r="DJ36" s="495"/>
      <c r="DK36" s="495"/>
      <c r="DL36" s="495"/>
      <c r="DM36" s="495"/>
      <c r="DN36" s="495"/>
      <c r="DO36" s="495"/>
      <c r="DP36" s="495"/>
      <c r="DQ36" s="495"/>
      <c r="DR36" s="495"/>
      <c r="DS36" s="495"/>
      <c r="DT36" s="495"/>
      <c r="DU36" s="495"/>
      <c r="DV36" s="495"/>
      <c r="DW36" s="495"/>
      <c r="DX36" s="495"/>
      <c r="DY36" s="495"/>
      <c r="DZ36" s="495"/>
      <c r="EA36" s="495"/>
      <c r="EB36" s="495"/>
      <c r="EC36" s="495"/>
      <c r="ED36" s="495"/>
      <c r="EE36" s="495"/>
      <c r="EF36" s="495"/>
      <c r="EG36" s="495"/>
      <c r="EH36" s="495"/>
      <c r="EI36" s="495"/>
      <c r="EJ36" s="495"/>
      <c r="EK36" s="495"/>
      <c r="EL36" s="495"/>
      <c r="EM36" s="495"/>
      <c r="EN36" s="495"/>
      <c r="EO36" s="495"/>
      <c r="EP36" s="495"/>
      <c r="EQ36" s="495"/>
      <c r="ER36" s="495"/>
      <c r="ES36" s="495"/>
      <c r="ET36" s="495"/>
      <c r="EU36" s="495"/>
      <c r="EV36" s="495"/>
      <c r="EW36" s="495"/>
      <c r="EX36" s="495"/>
      <c r="EY36" s="495"/>
      <c r="EZ36" s="495"/>
      <c r="FA36" s="495"/>
      <c r="FB36" s="495"/>
      <c r="FC36" s="495"/>
      <c r="FD36" s="495"/>
      <c r="FE36" s="495"/>
      <c r="FF36" s="495"/>
      <c r="FG36" s="495"/>
      <c r="FH36" s="495"/>
      <c r="FI36" s="495"/>
      <c r="FJ36" s="495"/>
      <c r="FK36" s="495"/>
      <c r="FL36" s="495"/>
      <c r="FM36" s="495"/>
      <c r="FN36" s="495"/>
      <c r="FO36" s="495"/>
      <c r="FP36" s="495"/>
      <c r="FQ36" s="495"/>
      <c r="FR36" s="495"/>
      <c r="FS36" s="495"/>
      <c r="FT36" s="495"/>
      <c r="FU36" s="495"/>
      <c r="FV36" s="495"/>
      <c r="FW36" s="495"/>
      <c r="FX36" s="495"/>
      <c r="FY36" s="495"/>
      <c r="FZ36" s="495"/>
      <c r="GA36" s="495"/>
      <c r="GB36" s="495"/>
      <c r="GC36" s="495"/>
      <c r="GD36" s="495"/>
      <c r="GE36" s="495"/>
      <c r="GF36" s="495"/>
      <c r="GG36" s="495"/>
      <c r="GH36" s="495"/>
      <c r="GI36" s="495"/>
      <c r="GJ36" s="495"/>
      <c r="GK36" s="495"/>
      <c r="GL36" s="495"/>
      <c r="GM36" s="495"/>
      <c r="GN36" s="495"/>
      <c r="GO36" s="495"/>
      <c r="GP36" s="495"/>
      <c r="GQ36" s="495"/>
      <c r="GR36" s="495"/>
      <c r="GS36" s="495"/>
      <c r="GT36" s="495"/>
      <c r="GU36" s="495"/>
      <c r="GV36" s="495"/>
      <c r="GW36" s="495"/>
      <c r="GX36" s="495"/>
      <c r="GY36" s="495"/>
      <c r="GZ36" s="495"/>
      <c r="HA36" s="495"/>
      <c r="HB36" s="495"/>
      <c r="HC36" s="495"/>
      <c r="HD36" s="495"/>
      <c r="HE36" s="495"/>
      <c r="HF36" s="495"/>
      <c r="HG36" s="495"/>
      <c r="HH36" s="495"/>
      <c r="HI36" s="495"/>
      <c r="HJ36" s="495"/>
      <c r="HK36" s="495"/>
      <c r="HL36" s="495"/>
      <c r="HM36" s="495"/>
      <c r="HN36" s="495"/>
      <c r="HO36" s="495"/>
      <c r="HP36" s="495"/>
      <c r="HQ36" s="495"/>
      <c r="HR36" s="495"/>
      <c r="HS36" s="495"/>
      <c r="HT36" s="495"/>
      <c r="HU36" s="495"/>
      <c r="HV36" s="495"/>
      <c r="HW36" s="495"/>
      <c r="HX36" s="495"/>
      <c r="HY36" s="495"/>
      <c r="HZ36" s="495"/>
      <c r="IA36" s="495"/>
      <c r="IB36" s="495"/>
      <c r="IC36" s="495"/>
      <c r="ID36" s="495"/>
      <c r="IE36" s="495"/>
      <c r="IF36" s="495"/>
      <c r="IG36" s="495"/>
      <c r="IH36" s="495"/>
      <c r="II36" s="495"/>
      <c r="IJ36" s="495"/>
      <c r="IK36" s="495"/>
      <c r="IL36" s="495"/>
      <c r="IM36" s="495"/>
      <c r="IN36" s="495"/>
      <c r="IO36" s="495"/>
      <c r="IP36" s="495"/>
      <c r="IQ36" s="495"/>
      <c r="IR36" s="495"/>
      <c r="IS36" s="495"/>
      <c r="IT36" s="495"/>
      <c r="IU36" s="495"/>
      <c r="IV36" s="495"/>
    </row>
    <row r="37" spans="7:256">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497"/>
      <c r="BA37" s="497"/>
      <c r="BB37" s="497"/>
      <c r="BC37" s="497"/>
      <c r="BD37" s="497"/>
      <c r="BE37" s="497"/>
      <c r="BF37" s="497"/>
      <c r="BG37" s="497"/>
      <c r="BH37" s="497"/>
      <c r="BI37" s="497"/>
      <c r="BJ37" s="497"/>
      <c r="BK37" s="497"/>
      <c r="BL37" s="497"/>
      <c r="BM37" s="497"/>
      <c r="BN37" s="497"/>
      <c r="BO37" s="497"/>
      <c r="BP37" s="497"/>
      <c r="BQ37" s="497"/>
      <c r="BR37" s="497"/>
      <c r="BS37" s="497"/>
      <c r="BT37" s="497"/>
      <c r="BU37" s="497"/>
      <c r="BV37" s="497"/>
      <c r="BW37" s="497"/>
      <c r="BX37" s="497"/>
      <c r="BY37" s="497"/>
      <c r="BZ37" s="497"/>
      <c r="CA37" s="497"/>
      <c r="CB37" s="497"/>
      <c r="CC37" s="497"/>
      <c r="CD37" s="497"/>
      <c r="CE37" s="497"/>
      <c r="CF37" s="497"/>
      <c r="CG37" s="497"/>
      <c r="CH37" s="497"/>
      <c r="CI37" s="497"/>
      <c r="CJ37" s="497"/>
      <c r="CK37" s="497"/>
      <c r="CL37" s="497"/>
      <c r="CM37" s="497"/>
      <c r="CN37" s="497"/>
      <c r="CO37" s="497"/>
      <c r="CP37" s="497"/>
      <c r="CQ37" s="497"/>
      <c r="CR37" s="497"/>
      <c r="CS37" s="497"/>
      <c r="CT37" s="497"/>
      <c r="CU37" s="497"/>
      <c r="CV37" s="497"/>
      <c r="CW37" s="497"/>
      <c r="CX37" s="497"/>
      <c r="CY37" s="497"/>
      <c r="CZ37" s="497"/>
      <c r="DA37" s="497"/>
      <c r="DB37" s="497"/>
      <c r="DC37" s="497"/>
      <c r="DD37" s="497"/>
      <c r="DE37" s="497"/>
      <c r="DF37" s="497"/>
      <c r="DG37" s="497"/>
      <c r="DH37" s="497"/>
      <c r="DI37" s="497"/>
      <c r="DJ37" s="497"/>
      <c r="DK37" s="497"/>
      <c r="DL37" s="497"/>
      <c r="DM37" s="497"/>
      <c r="DN37" s="497"/>
      <c r="DO37" s="497"/>
      <c r="DP37" s="497"/>
      <c r="DQ37" s="497"/>
      <c r="DR37" s="497"/>
      <c r="DS37" s="497"/>
      <c r="DT37" s="497"/>
      <c r="DU37" s="497"/>
      <c r="DV37" s="497"/>
      <c r="DW37" s="497"/>
      <c r="DX37" s="497"/>
      <c r="DY37" s="497"/>
      <c r="DZ37" s="497"/>
      <c r="EA37" s="497"/>
      <c r="EB37" s="497"/>
      <c r="EC37" s="497"/>
      <c r="ED37" s="497"/>
      <c r="EE37" s="497"/>
      <c r="EF37" s="497"/>
      <c r="EG37" s="497"/>
      <c r="EH37" s="497"/>
      <c r="EI37" s="497"/>
      <c r="EJ37" s="497"/>
      <c r="EK37" s="497"/>
      <c r="EL37" s="497"/>
      <c r="EM37" s="497"/>
      <c r="EN37" s="497"/>
      <c r="EO37" s="497"/>
      <c r="EP37" s="497"/>
      <c r="EQ37" s="497"/>
      <c r="ER37" s="497"/>
      <c r="ES37" s="497"/>
      <c r="ET37" s="497"/>
      <c r="EU37" s="497"/>
      <c r="EV37" s="497"/>
      <c r="EW37" s="497"/>
      <c r="EX37" s="497"/>
      <c r="EY37" s="497"/>
      <c r="EZ37" s="497"/>
      <c r="FA37" s="497"/>
      <c r="FB37" s="497"/>
      <c r="FC37" s="497"/>
      <c r="FD37" s="497"/>
      <c r="FE37" s="497"/>
      <c r="FF37" s="497"/>
      <c r="FG37" s="497"/>
      <c r="FH37" s="497"/>
      <c r="FI37" s="497"/>
      <c r="FJ37" s="497"/>
      <c r="FK37" s="497"/>
      <c r="FL37" s="497"/>
      <c r="FM37" s="497"/>
      <c r="FN37" s="497"/>
      <c r="FO37" s="497"/>
      <c r="FP37" s="497"/>
      <c r="FQ37" s="497"/>
      <c r="FR37" s="497"/>
      <c r="FS37" s="497"/>
      <c r="FT37" s="497"/>
      <c r="FU37" s="497"/>
      <c r="FV37" s="497"/>
      <c r="FW37" s="497"/>
      <c r="FX37" s="497"/>
      <c r="FY37" s="497"/>
      <c r="FZ37" s="497"/>
      <c r="GA37" s="497"/>
      <c r="GB37" s="497"/>
      <c r="GC37" s="497"/>
      <c r="GD37" s="497"/>
      <c r="GE37" s="497"/>
      <c r="GF37" s="497"/>
      <c r="GG37" s="497"/>
      <c r="GH37" s="497"/>
      <c r="GI37" s="497"/>
      <c r="GJ37" s="497"/>
      <c r="GK37" s="497"/>
      <c r="GL37" s="497"/>
      <c r="GM37" s="497"/>
      <c r="GN37" s="497"/>
      <c r="GO37" s="497"/>
      <c r="GP37" s="497"/>
      <c r="GQ37" s="497"/>
      <c r="GR37" s="497"/>
      <c r="GS37" s="497"/>
      <c r="GT37" s="497"/>
      <c r="GU37" s="497"/>
      <c r="GV37" s="497"/>
      <c r="GW37" s="497"/>
      <c r="GX37" s="497"/>
      <c r="GY37" s="497"/>
      <c r="GZ37" s="497"/>
      <c r="HA37" s="497"/>
      <c r="HB37" s="497"/>
      <c r="HC37" s="497"/>
      <c r="HD37" s="497"/>
      <c r="HE37" s="497"/>
      <c r="HF37" s="497"/>
      <c r="HG37" s="497"/>
      <c r="HH37" s="497"/>
      <c r="HI37" s="497"/>
      <c r="HJ37" s="497"/>
      <c r="HK37" s="497"/>
      <c r="HL37" s="497"/>
      <c r="HM37" s="497"/>
      <c r="HN37" s="497"/>
      <c r="HO37" s="497"/>
      <c r="HP37" s="497"/>
      <c r="HQ37" s="497"/>
      <c r="HR37" s="497"/>
      <c r="HS37" s="497"/>
      <c r="HT37" s="497"/>
      <c r="HU37" s="497"/>
      <c r="HV37" s="497"/>
      <c r="HW37" s="497"/>
      <c r="HX37" s="497"/>
      <c r="HY37" s="497"/>
      <c r="HZ37" s="497"/>
      <c r="IA37" s="497"/>
      <c r="IB37" s="497"/>
      <c r="IC37" s="497"/>
      <c r="ID37" s="497"/>
      <c r="IE37" s="497"/>
      <c r="IF37" s="497"/>
      <c r="IG37" s="497"/>
      <c r="IH37" s="497"/>
      <c r="II37" s="497"/>
      <c r="IJ37" s="497"/>
      <c r="IK37" s="497"/>
      <c r="IL37" s="497"/>
      <c r="IM37" s="497"/>
      <c r="IN37" s="497"/>
      <c r="IO37" s="497"/>
      <c r="IP37" s="497"/>
      <c r="IQ37" s="497"/>
      <c r="IR37" s="497"/>
      <c r="IS37" s="497"/>
      <c r="IT37" s="497"/>
      <c r="IU37" s="497"/>
      <c r="IV37" s="497"/>
    </row>
    <row r="38" spans="7:256">
      <c r="G38" s="495"/>
      <c r="H38" s="495"/>
      <c r="I38" s="495"/>
      <c r="J38" s="495"/>
      <c r="K38" s="495"/>
      <c r="L38" s="495"/>
      <c r="M38" s="495"/>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5"/>
      <c r="BW38" s="495"/>
      <c r="BX38" s="495"/>
      <c r="BY38" s="495"/>
      <c r="BZ38" s="495"/>
      <c r="CA38" s="495"/>
      <c r="CB38" s="495"/>
      <c r="CC38" s="495"/>
      <c r="CD38" s="495"/>
      <c r="CE38" s="495"/>
      <c r="CF38" s="495"/>
      <c r="CG38" s="495"/>
      <c r="CH38" s="495"/>
      <c r="CI38" s="495"/>
      <c r="CJ38" s="495"/>
      <c r="CK38" s="495"/>
      <c r="CL38" s="495"/>
      <c r="CM38" s="495"/>
      <c r="CN38" s="495"/>
      <c r="CO38" s="495"/>
      <c r="CP38" s="495"/>
      <c r="CQ38" s="495"/>
      <c r="CR38" s="495"/>
      <c r="CS38" s="495"/>
      <c r="CT38" s="495"/>
      <c r="CU38" s="495"/>
      <c r="CV38" s="495"/>
      <c r="CW38" s="495"/>
      <c r="CX38" s="495"/>
      <c r="CY38" s="495"/>
      <c r="CZ38" s="495"/>
      <c r="DA38" s="495"/>
      <c r="DB38" s="495"/>
      <c r="DC38" s="495"/>
      <c r="DD38" s="495"/>
      <c r="DE38" s="495"/>
      <c r="DF38" s="495"/>
      <c r="DG38" s="495"/>
      <c r="DH38" s="495"/>
      <c r="DI38" s="495"/>
      <c r="DJ38" s="495"/>
      <c r="DK38" s="495"/>
      <c r="DL38" s="495"/>
      <c r="DM38" s="495"/>
      <c r="DN38" s="495"/>
      <c r="DO38" s="495"/>
      <c r="DP38" s="495"/>
      <c r="DQ38" s="495"/>
      <c r="DR38" s="495"/>
      <c r="DS38" s="495"/>
      <c r="DT38" s="495"/>
      <c r="DU38" s="495"/>
      <c r="DV38" s="495"/>
      <c r="DW38" s="495"/>
      <c r="DX38" s="495"/>
      <c r="DY38" s="495"/>
      <c r="DZ38" s="495"/>
      <c r="EA38" s="495"/>
      <c r="EB38" s="495"/>
      <c r="EC38" s="495"/>
      <c r="ED38" s="495"/>
      <c r="EE38" s="495"/>
      <c r="EF38" s="495"/>
      <c r="EG38" s="495"/>
      <c r="EH38" s="495"/>
      <c r="EI38" s="495"/>
      <c r="EJ38" s="495"/>
      <c r="EK38" s="495"/>
      <c r="EL38" s="495"/>
      <c r="EM38" s="495"/>
      <c r="EN38" s="495"/>
      <c r="EO38" s="495"/>
      <c r="EP38" s="495"/>
      <c r="EQ38" s="495"/>
      <c r="ER38" s="495"/>
      <c r="ES38" s="495"/>
      <c r="ET38" s="495"/>
      <c r="EU38" s="495"/>
      <c r="EV38" s="495"/>
      <c r="EW38" s="495"/>
      <c r="EX38" s="495"/>
      <c r="EY38" s="495"/>
      <c r="EZ38" s="495"/>
      <c r="FA38" s="495"/>
      <c r="FB38" s="495"/>
      <c r="FC38" s="495"/>
      <c r="FD38" s="495"/>
      <c r="FE38" s="495"/>
      <c r="FF38" s="495"/>
      <c r="FG38" s="495"/>
      <c r="FH38" s="495"/>
      <c r="FI38" s="495"/>
      <c r="FJ38" s="495"/>
      <c r="FK38" s="495"/>
      <c r="FL38" s="495"/>
      <c r="FM38" s="495"/>
      <c r="FN38" s="495"/>
      <c r="FO38" s="495"/>
      <c r="FP38" s="495"/>
      <c r="FQ38" s="495"/>
      <c r="FR38" s="495"/>
      <c r="FS38" s="495"/>
      <c r="FT38" s="495"/>
      <c r="FU38" s="495"/>
      <c r="FV38" s="495"/>
      <c r="FW38" s="495"/>
      <c r="FX38" s="495"/>
      <c r="FY38" s="495"/>
      <c r="FZ38" s="495"/>
      <c r="GA38" s="495"/>
      <c r="GB38" s="495"/>
      <c r="GC38" s="495"/>
      <c r="GD38" s="495"/>
      <c r="GE38" s="495"/>
      <c r="GF38" s="495"/>
      <c r="GG38" s="495"/>
      <c r="GH38" s="495"/>
      <c r="GI38" s="495"/>
      <c r="GJ38" s="495"/>
      <c r="GK38" s="495"/>
      <c r="GL38" s="495"/>
      <c r="GM38" s="495"/>
      <c r="GN38" s="495"/>
      <c r="GO38" s="495"/>
      <c r="GP38" s="495"/>
      <c r="GQ38" s="495"/>
      <c r="GR38" s="495"/>
      <c r="GS38" s="495"/>
      <c r="GT38" s="495"/>
      <c r="GU38" s="495"/>
      <c r="GV38" s="495"/>
      <c r="GW38" s="495"/>
      <c r="GX38" s="495"/>
      <c r="GY38" s="495"/>
      <c r="GZ38" s="495"/>
      <c r="HA38" s="495"/>
      <c r="HB38" s="495"/>
      <c r="HC38" s="495"/>
      <c r="HD38" s="495"/>
      <c r="HE38" s="495"/>
      <c r="HF38" s="495"/>
      <c r="HG38" s="495"/>
      <c r="HH38" s="495"/>
      <c r="HI38" s="495"/>
      <c r="HJ38" s="495"/>
      <c r="HK38" s="495"/>
      <c r="HL38" s="495"/>
      <c r="HM38" s="495"/>
      <c r="HN38" s="495"/>
      <c r="HO38" s="495"/>
      <c r="HP38" s="495"/>
      <c r="HQ38" s="495"/>
      <c r="HR38" s="495"/>
      <c r="HS38" s="495"/>
      <c r="HT38" s="495"/>
      <c r="HU38" s="495"/>
      <c r="HV38" s="495"/>
      <c r="HW38" s="495"/>
      <c r="HX38" s="495"/>
      <c r="HY38" s="495"/>
      <c r="HZ38" s="495"/>
      <c r="IA38" s="495"/>
      <c r="IB38" s="495"/>
      <c r="IC38" s="495"/>
      <c r="ID38" s="495"/>
      <c r="IE38" s="495"/>
      <c r="IF38" s="495"/>
      <c r="IG38" s="495"/>
      <c r="IH38" s="495"/>
      <c r="II38" s="495"/>
      <c r="IJ38" s="495"/>
      <c r="IK38" s="495"/>
      <c r="IL38" s="495"/>
      <c r="IM38" s="495"/>
      <c r="IN38" s="495"/>
      <c r="IO38" s="495"/>
      <c r="IP38" s="495"/>
      <c r="IQ38" s="495"/>
      <c r="IR38" s="495"/>
      <c r="IS38" s="495"/>
      <c r="IT38" s="495"/>
      <c r="IU38" s="495"/>
      <c r="IV38" s="495"/>
    </row>
    <row r="39" spans="7:256">
      <c r="G39" s="498"/>
    </row>
    <row r="40" spans="7:256">
      <c r="G40" s="498"/>
    </row>
    <row r="41" spans="7:256">
      <c r="G41" s="498"/>
    </row>
    <row r="42" spans="7:256">
      <c r="G42" s="494"/>
    </row>
    <row r="43" spans="7:256">
      <c r="G43" s="499"/>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c r="AZ43" s="466"/>
      <c r="BA43" s="466"/>
      <c r="BB43" s="466"/>
      <c r="BC43" s="466"/>
      <c r="BD43" s="466"/>
      <c r="BE43" s="466"/>
      <c r="BF43" s="466"/>
      <c r="BG43" s="466"/>
      <c r="BH43" s="466"/>
      <c r="BI43" s="466"/>
      <c r="BJ43" s="466"/>
      <c r="BK43" s="466"/>
      <c r="BL43" s="466"/>
      <c r="BM43" s="466"/>
      <c r="BN43" s="466"/>
      <c r="BO43" s="466"/>
      <c r="BP43" s="466"/>
      <c r="BQ43" s="466"/>
      <c r="BR43" s="466"/>
      <c r="BS43" s="466"/>
      <c r="BT43" s="466"/>
      <c r="BU43" s="466"/>
      <c r="BV43" s="466"/>
      <c r="BW43" s="466"/>
      <c r="BX43" s="466"/>
      <c r="BY43" s="466"/>
      <c r="BZ43" s="466"/>
      <c r="CA43" s="466"/>
      <c r="CB43" s="466"/>
      <c r="CC43" s="466"/>
      <c r="CD43" s="466"/>
      <c r="CE43" s="466"/>
      <c r="CF43" s="466"/>
      <c r="CG43" s="466"/>
      <c r="CH43" s="466"/>
      <c r="CI43" s="466"/>
      <c r="CJ43" s="466"/>
      <c r="CK43" s="466"/>
      <c r="CL43" s="466"/>
      <c r="CM43" s="466"/>
      <c r="CN43" s="466"/>
      <c r="CO43" s="466"/>
      <c r="CP43" s="466"/>
      <c r="CQ43" s="466"/>
      <c r="CR43" s="466"/>
      <c r="CS43" s="466"/>
      <c r="CT43" s="466"/>
      <c r="CU43" s="466"/>
      <c r="CV43" s="466"/>
      <c r="CW43" s="466"/>
      <c r="CX43" s="466"/>
      <c r="CY43" s="466"/>
      <c r="CZ43" s="466"/>
      <c r="DA43" s="466"/>
      <c r="DB43" s="466"/>
      <c r="DC43" s="466"/>
      <c r="DD43" s="466"/>
      <c r="DE43" s="466"/>
      <c r="DF43" s="466"/>
      <c r="DG43" s="466"/>
      <c r="DH43" s="466"/>
      <c r="DI43" s="466"/>
      <c r="DJ43" s="466"/>
      <c r="DK43" s="466"/>
      <c r="DL43" s="466"/>
      <c r="DM43" s="466"/>
      <c r="DN43" s="466"/>
      <c r="DO43" s="466"/>
      <c r="DP43" s="466"/>
      <c r="DQ43" s="466"/>
      <c r="DR43" s="466"/>
      <c r="DS43" s="466"/>
      <c r="DT43" s="466"/>
      <c r="DU43" s="466"/>
      <c r="DV43" s="466"/>
      <c r="DW43" s="466"/>
      <c r="DX43" s="466"/>
      <c r="DY43" s="466"/>
      <c r="DZ43" s="466"/>
      <c r="EA43" s="466"/>
      <c r="EB43" s="466"/>
      <c r="EC43" s="466"/>
      <c r="ED43" s="466"/>
      <c r="EE43" s="466"/>
      <c r="EF43" s="466"/>
      <c r="EG43" s="466"/>
      <c r="EH43" s="466"/>
      <c r="EI43" s="466"/>
      <c r="EJ43" s="466"/>
      <c r="EK43" s="466"/>
      <c r="EL43" s="466"/>
      <c r="EM43" s="466"/>
      <c r="EN43" s="466"/>
      <c r="EO43" s="466"/>
      <c r="EP43" s="466"/>
      <c r="EQ43" s="466"/>
      <c r="ER43" s="466"/>
      <c r="ES43" s="466"/>
      <c r="ET43" s="466"/>
      <c r="EU43" s="466"/>
      <c r="EV43" s="466"/>
      <c r="EW43" s="466"/>
      <c r="EX43" s="466"/>
      <c r="EY43" s="466"/>
      <c r="EZ43" s="466"/>
      <c r="FA43" s="466"/>
      <c r="FB43" s="466"/>
      <c r="FC43" s="466"/>
      <c r="FD43" s="466"/>
      <c r="FE43" s="466"/>
      <c r="FF43" s="466"/>
      <c r="FG43" s="466"/>
      <c r="FH43" s="466"/>
      <c r="FI43" s="466"/>
      <c r="FJ43" s="466"/>
      <c r="FK43" s="466"/>
      <c r="FL43" s="466"/>
      <c r="FM43" s="466"/>
      <c r="FN43" s="466"/>
      <c r="FO43" s="466"/>
      <c r="FP43" s="466"/>
      <c r="FQ43" s="466"/>
      <c r="FR43" s="466"/>
      <c r="FS43" s="466"/>
      <c r="FT43" s="466"/>
      <c r="FU43" s="466"/>
      <c r="FV43" s="466"/>
      <c r="FW43" s="466"/>
      <c r="FX43" s="466"/>
      <c r="FY43" s="466"/>
      <c r="FZ43" s="466"/>
      <c r="GA43" s="466"/>
      <c r="GB43" s="466"/>
      <c r="GC43" s="466"/>
      <c r="GD43" s="466"/>
      <c r="GE43" s="466"/>
      <c r="GF43" s="466"/>
      <c r="GG43" s="466"/>
      <c r="GH43" s="466"/>
      <c r="GI43" s="466"/>
      <c r="GJ43" s="466"/>
      <c r="GK43" s="466"/>
      <c r="GL43" s="466"/>
      <c r="GM43" s="466"/>
      <c r="GN43" s="466"/>
      <c r="GO43" s="466"/>
      <c r="GP43" s="466"/>
      <c r="GQ43" s="466"/>
      <c r="GR43" s="466"/>
      <c r="GS43" s="466"/>
      <c r="GT43" s="466"/>
      <c r="GU43" s="466"/>
      <c r="GV43" s="466"/>
      <c r="GW43" s="466"/>
      <c r="GX43" s="466"/>
      <c r="GY43" s="466"/>
      <c r="GZ43" s="466"/>
      <c r="HA43" s="466"/>
      <c r="HB43" s="466"/>
      <c r="HC43" s="466"/>
      <c r="HD43" s="466"/>
      <c r="HE43" s="466"/>
      <c r="HF43" s="466"/>
      <c r="HG43" s="466"/>
      <c r="HH43" s="466"/>
      <c r="HI43" s="466"/>
      <c r="HJ43" s="466"/>
      <c r="HK43" s="466"/>
      <c r="HL43" s="466"/>
      <c r="HM43" s="466"/>
      <c r="HN43" s="466"/>
      <c r="HO43" s="466"/>
      <c r="HP43" s="466"/>
      <c r="HQ43" s="466"/>
      <c r="HR43" s="466"/>
      <c r="HS43" s="466"/>
      <c r="HT43" s="466"/>
      <c r="HU43" s="466"/>
      <c r="HV43" s="466"/>
      <c r="HW43" s="466"/>
      <c r="HX43" s="466"/>
      <c r="HY43" s="466"/>
      <c r="HZ43" s="466"/>
      <c r="IA43" s="466"/>
      <c r="IB43" s="466"/>
      <c r="IC43" s="466"/>
      <c r="ID43" s="466"/>
      <c r="IE43" s="466"/>
      <c r="IF43" s="466"/>
      <c r="IG43" s="466"/>
      <c r="IH43" s="466"/>
      <c r="II43" s="466"/>
      <c r="IJ43" s="466"/>
      <c r="IK43" s="466"/>
      <c r="IL43" s="466"/>
      <c r="IM43" s="466"/>
      <c r="IN43" s="466"/>
      <c r="IO43" s="466"/>
      <c r="IP43" s="466"/>
      <c r="IQ43" s="466"/>
      <c r="IR43" s="466"/>
      <c r="IS43" s="466"/>
      <c r="IT43" s="466"/>
      <c r="IU43" s="466"/>
      <c r="IV43" s="466"/>
    </row>
  </sheetData>
  <customSheetViews>
    <customSheetView guid="{41FA9D67-020C-4823-83C1-8E592D62422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CCA37BAE-906F-43D5-9FD9-B13563E4B9D7}"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4"/>
    </customSheetView>
  </customSheetViews>
  <mergeCells count="11">
    <mergeCell ref="A27:E28"/>
    <mergeCell ref="D16:D18"/>
    <mergeCell ref="B23:F23"/>
    <mergeCell ref="B24:F24"/>
    <mergeCell ref="B25:F25"/>
    <mergeCell ref="B26:F26"/>
    <mergeCell ref="B1:F1"/>
    <mergeCell ref="D3:F3"/>
    <mergeCell ref="A4:B4"/>
    <mergeCell ref="D4:F4"/>
    <mergeCell ref="E5:F5"/>
  </mergeCells>
  <pageMargins left="0.47" right="0.17" top="0.43" bottom="0.34" header="0.3" footer="0.18"/>
  <pageSetup scale="80" fitToHeight="0" orientation="portrait" r:id="rId5"/>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279</v>
      </c>
    </row>
    <row r="2" spans="1:9" ht="15.6">
      <c r="A2" s="249"/>
      <c r="B2" s="250"/>
      <c r="C2" s="251"/>
      <c r="D2" s="252"/>
      <c r="E2" s="253"/>
      <c r="F2" s="297"/>
      <c r="G2" s="297"/>
      <c r="H2" s="233"/>
      <c r="I2" s="254"/>
    </row>
    <row r="3" spans="1:9" ht="15.6">
      <c r="A3" s="222"/>
      <c r="B3" s="223" t="s">
        <v>266</v>
      </c>
      <c r="C3" s="224"/>
      <c r="D3" s="225"/>
      <c r="E3" s="255"/>
      <c r="F3" s="297"/>
      <c r="G3" s="297"/>
      <c r="H3" s="256">
        <f>SUMIF(I1:I2,"Direct",H1:H2)</f>
        <v>0</v>
      </c>
      <c r="I3" s="226"/>
    </row>
    <row r="4" spans="1:9" ht="31.2">
      <c r="A4" s="222"/>
      <c r="B4" s="223" t="s">
        <v>267</v>
      </c>
      <c r="C4" s="224"/>
      <c r="D4" s="225"/>
      <c r="E4" s="255"/>
      <c r="F4" s="297"/>
      <c r="G4" s="297"/>
      <c r="H4" s="256">
        <f>SUMIF(J1:J2,"Bought-Out",H1:H2)</f>
        <v>0</v>
      </c>
      <c r="I4" s="226"/>
    </row>
    <row r="5" spans="1:9" ht="15.6">
      <c r="A5" s="227"/>
      <c r="B5" s="223" t="s">
        <v>268</v>
      </c>
      <c r="C5" s="228"/>
      <c r="D5" s="229"/>
      <c r="E5" s="230"/>
      <c r="F5" s="230"/>
      <c r="G5" s="230"/>
      <c r="H5" s="257">
        <f>H3+H4</f>
        <v>0</v>
      </c>
      <c r="I5" s="231"/>
    </row>
    <row r="6" spans="1:9" ht="15.6">
      <c r="A6" s="232"/>
      <c r="B6" s="1223" t="s">
        <v>269</v>
      </c>
      <c r="C6" s="1223"/>
      <c r="D6" s="1223"/>
      <c r="E6" s="233"/>
      <c r="F6" s="297"/>
      <c r="G6" s="297"/>
      <c r="H6" s="256" t="e">
        <f>'Sch-7'!#REF!</f>
        <v>#REF!</v>
      </c>
      <c r="I6" s="234"/>
    </row>
    <row r="7" spans="1:9" ht="16.2" thickBot="1">
      <c r="A7" s="235"/>
      <c r="B7" s="1224" t="s">
        <v>270</v>
      </c>
      <c r="C7" s="1224"/>
      <c r="D7" s="1224"/>
      <c r="E7" s="236"/>
      <c r="F7" s="236"/>
      <c r="G7" s="236"/>
      <c r="H7" s="258" t="e">
        <f>H5+H6</f>
        <v>#REF!</v>
      </c>
      <c r="I7" s="237"/>
    </row>
    <row r="8" spans="1:9" ht="15.6">
      <c r="A8" s="1225"/>
      <c r="B8" s="1225"/>
      <c r="C8" s="1225"/>
      <c r="D8" s="1225"/>
      <c r="E8" s="1225"/>
      <c r="F8" s="1225"/>
      <c r="G8" s="1225"/>
    </row>
    <row r="9" spans="1:9" ht="15.6">
      <c r="A9" s="2"/>
      <c r="B9" s="1226"/>
      <c r="C9" s="1226"/>
      <c r="D9" s="1226"/>
      <c r="E9" s="1226"/>
      <c r="F9" s="1226"/>
      <c r="G9" s="1226"/>
    </row>
    <row r="10" spans="1:9" ht="15.6">
      <c r="A10" s="238"/>
      <c r="B10" s="238"/>
      <c r="C10" s="238"/>
      <c r="D10" s="238"/>
      <c r="E10" s="238"/>
      <c r="F10" s="238"/>
      <c r="G10" s="238"/>
    </row>
    <row r="11" spans="1:9" ht="90" customHeight="1">
      <c r="A11" s="239" t="s">
        <v>271</v>
      </c>
      <c r="B11" s="1227" t="s">
        <v>272</v>
      </c>
      <c r="C11" s="1227"/>
      <c r="D11" s="1227"/>
      <c r="E11" s="1227"/>
      <c r="F11" s="1227"/>
      <c r="G11" s="1227"/>
      <c r="H11" s="1227"/>
      <c r="I11" s="1227"/>
    </row>
    <row r="12" spans="1:9" ht="116.25" customHeight="1">
      <c r="A12" s="240" t="s">
        <v>273</v>
      </c>
      <c r="B12" s="1228" t="s">
        <v>274</v>
      </c>
      <c r="C12" s="1228"/>
      <c r="D12" s="1228"/>
      <c r="E12" s="1228"/>
      <c r="F12" s="1228"/>
      <c r="G12" s="1228"/>
      <c r="H12" s="1228"/>
      <c r="I12" s="1228"/>
    </row>
    <row r="13" spans="1:9" ht="15.6">
      <c r="A13" s="240"/>
      <c r="B13" s="1228"/>
      <c r="C13" s="1228"/>
      <c r="D13" s="1228"/>
      <c r="E13" s="1228"/>
      <c r="F13" s="1228"/>
      <c r="G13" s="1228"/>
    </row>
    <row r="14" spans="1:9" ht="15.6">
      <c r="A14" s="241" t="s">
        <v>162</v>
      </c>
      <c r="B14" s="242" t="str">
        <f>'Names of Bidder'!D$27&amp;"-"&amp; 'Names of Bidder'!E$27&amp;"-" &amp;'Names of Bidder'!F$27</f>
        <v>--</v>
      </c>
      <c r="C14" s="243"/>
      <c r="D14" s="244"/>
      <c r="E14" s="1"/>
      <c r="F14" s="1"/>
      <c r="G14" s="245"/>
    </row>
    <row r="15" spans="1:9" ht="15.6">
      <c r="A15" s="241" t="s">
        <v>163</v>
      </c>
      <c r="B15" s="242" t="str">
        <f>IF('Names of Bidder'!D$28=0, "", 'Names of Bidder'!D$28)</f>
        <v/>
      </c>
      <c r="C15" s="1"/>
      <c r="D15" s="244" t="s">
        <v>144</v>
      </c>
      <c r="E15" s="245" t="str">
        <f>IF('Names of Bidder'!D$24=0, "", 'Names of Bidder'!D$24)</f>
        <v/>
      </c>
      <c r="F15" s="1"/>
      <c r="G15" s="242" t="str">
        <f>'[10]Names of Bidder'!I14&amp;"-"&amp; '[10]Names of Bidder'!J14&amp;"-" &amp;'[10]Names of Bidder'!K14</f>
        <v>--</v>
      </c>
    </row>
    <row r="16" spans="1:9" ht="15.6">
      <c r="A16" s="246"/>
      <c r="B16" s="247"/>
      <c r="C16" s="248"/>
      <c r="D16" s="244" t="s">
        <v>146</v>
      </c>
      <c r="E16" s="245" t="str">
        <f>IF('Names of Bidder'!D$25=0, "", 'Names of Bidder'!D$25)</f>
        <v/>
      </c>
      <c r="F16" s="248"/>
      <c r="G16" s="248"/>
    </row>
    <row r="18" spans="1:11">
      <c r="A18" t="s">
        <v>280</v>
      </c>
    </row>
    <row r="20" spans="1:11" ht="16.2" thickBot="1">
      <c r="A20" s="259"/>
      <c r="B20" s="260" t="s">
        <v>281</v>
      </c>
      <c r="C20" s="261"/>
      <c r="D20" s="260"/>
      <c r="E20" s="236"/>
      <c r="F20" s="236"/>
      <c r="G20" s="236"/>
      <c r="H20" s="262" t="s">
        <v>295</v>
      </c>
    </row>
    <row r="21" spans="1:11" ht="16.2" thickBot="1">
      <c r="A21" s="263"/>
      <c r="B21" s="1229"/>
      <c r="C21" s="1229"/>
      <c r="D21" s="1229"/>
      <c r="E21" s="1229"/>
      <c r="F21" s="1229"/>
    </row>
    <row r="22" spans="1:11" ht="15.6">
      <c r="A22" s="264"/>
      <c r="B22" s="1230"/>
      <c r="C22" s="1230"/>
      <c r="D22" s="1230"/>
      <c r="E22" s="1230"/>
      <c r="F22" s="1230"/>
    </row>
    <row r="23" spans="1:11" ht="15.6">
      <c r="A23" s="241" t="s">
        <v>162</v>
      </c>
      <c r="B23" s="242" t="s">
        <v>260</v>
      </c>
      <c r="C23" s="265"/>
      <c r="D23" s="244"/>
      <c r="E23" s="1"/>
      <c r="F23" s="1"/>
    </row>
    <row r="24" spans="1:11" ht="15.6">
      <c r="A24" s="241" t="s">
        <v>163</v>
      </c>
      <c r="B24" s="242" t="s">
        <v>261</v>
      </c>
      <c r="C24" s="2"/>
      <c r="D24" s="244" t="s">
        <v>144</v>
      </c>
      <c r="E24" s="245" t="s">
        <v>282</v>
      </c>
      <c r="F24" s="1"/>
    </row>
    <row r="25" spans="1:11" ht="15.6">
      <c r="A25" s="246"/>
      <c r="B25" s="247"/>
      <c r="C25" s="246"/>
      <c r="D25" s="244" t="s">
        <v>146</v>
      </c>
      <c r="E25" s="245" t="s">
        <v>283</v>
      </c>
      <c r="F25" s="248"/>
    </row>
    <row r="27" spans="1:11">
      <c r="A27" t="s">
        <v>284</v>
      </c>
    </row>
    <row r="29" spans="1:11" ht="15.6">
      <c r="A29" s="266"/>
      <c r="B29" s="267" t="s">
        <v>285</v>
      </c>
      <c r="C29" s="267"/>
      <c r="D29" s="267"/>
      <c r="E29" s="268"/>
      <c r="F29" s="268"/>
      <c r="G29" s="268"/>
      <c r="H29" s="268"/>
      <c r="I29" s="268"/>
      <c r="J29" s="268"/>
      <c r="K29" s="269" t="e">
        <f>SUM(#REF!)</f>
        <v>#REF!</v>
      </c>
    </row>
    <row r="30" spans="1:11" ht="15.6">
      <c r="A30" s="264"/>
      <c r="B30" s="1231"/>
      <c r="C30" s="1226"/>
      <c r="D30" s="1226"/>
      <c r="E30" s="1226"/>
      <c r="F30" s="1226"/>
      <c r="G30" s="1226"/>
    </row>
    <row r="31" spans="1:11" ht="15.6">
      <c r="A31" s="270" t="s">
        <v>162</v>
      </c>
      <c r="B31" s="271" t="s">
        <v>260</v>
      </c>
      <c r="C31" s="272"/>
      <c r="D31" s="273"/>
      <c r="E31" s="274"/>
      <c r="F31" s="274"/>
      <c r="G31" s="4"/>
    </row>
    <row r="32" spans="1:11" ht="15.6">
      <c r="A32" s="270" t="s">
        <v>163</v>
      </c>
      <c r="B32" s="271" t="s">
        <v>261</v>
      </c>
      <c r="C32" s="274"/>
      <c r="D32" s="273" t="s">
        <v>144</v>
      </c>
      <c r="E32" s="275" t="s">
        <v>282</v>
      </c>
      <c r="F32" s="274"/>
      <c r="G32" s="4"/>
    </row>
    <row r="33" spans="1:8" ht="15.6">
      <c r="A33" s="276"/>
      <c r="B33" s="277"/>
      <c r="C33" s="278"/>
      <c r="D33" s="273" t="s">
        <v>146</v>
      </c>
      <c r="E33" s="275" t="s">
        <v>283</v>
      </c>
      <c r="F33" s="278"/>
      <c r="G33" s="4"/>
    </row>
    <row r="35" spans="1:8">
      <c r="A35" t="s">
        <v>288</v>
      </c>
    </row>
    <row r="37" spans="1:8">
      <c r="A37" s="279" t="s">
        <v>162</v>
      </c>
      <c r="B37" s="280" t="s">
        <v>258</v>
      </c>
      <c r="C37" s="281"/>
      <c r="D37" s="1146" t="s">
        <v>286</v>
      </c>
      <c r="E37" s="1146"/>
      <c r="F37" s="1232"/>
    </row>
    <row r="38" spans="1:8">
      <c r="A38" s="279" t="s">
        <v>163</v>
      </c>
      <c r="B38" s="280" t="s">
        <v>259</v>
      </c>
      <c r="C38" s="9"/>
      <c r="D38" s="1146" t="s">
        <v>287</v>
      </c>
      <c r="E38" s="1146"/>
      <c r="F38" s="1232"/>
    </row>
    <row r="40" spans="1:8">
      <c r="A40" t="s">
        <v>289</v>
      </c>
    </row>
    <row r="42" spans="1:8" ht="15.6">
      <c r="A42" s="282"/>
      <c r="B42" s="283" t="s">
        <v>290</v>
      </c>
      <c r="C42" s="283"/>
      <c r="D42" s="283"/>
      <c r="E42" s="283"/>
      <c r="F42" s="283"/>
      <c r="G42" s="283"/>
      <c r="H42" s="284" t="s">
        <v>296</v>
      </c>
    </row>
    <row r="43" spans="1:8">
      <c r="A43" s="285"/>
      <c r="B43" s="286"/>
      <c r="C43" s="286"/>
      <c r="D43" s="286"/>
      <c r="E43" s="286"/>
      <c r="F43" s="286"/>
      <c r="G43" s="287"/>
    </row>
    <row r="44" spans="1:8">
      <c r="A44" s="286"/>
      <c r="B44" s="286"/>
      <c r="C44" s="286"/>
      <c r="D44" s="286"/>
      <c r="E44" s="286"/>
      <c r="F44" s="286"/>
      <c r="G44" s="288"/>
    </row>
    <row r="45" spans="1:8">
      <c r="A45" s="1145"/>
      <c r="B45" s="1145"/>
      <c r="C45" s="1145"/>
      <c r="D45" s="1145"/>
      <c r="E45" s="1145"/>
      <c r="F45" s="1145"/>
      <c r="G45" s="1145"/>
    </row>
    <row r="46" spans="1:8">
      <c r="A46" s="289"/>
      <c r="B46" s="289"/>
      <c r="C46" s="1146"/>
      <c r="D46" s="1146"/>
      <c r="E46" s="1146"/>
      <c r="F46" s="1146"/>
      <c r="G46" s="1146"/>
    </row>
    <row r="47" spans="1:8">
      <c r="A47" s="290" t="s">
        <v>162</v>
      </c>
      <c r="B47" s="291" t="s">
        <v>260</v>
      </c>
      <c r="C47" s="1146" t="s">
        <v>291</v>
      </c>
      <c r="D47" s="1146"/>
      <c r="E47" s="1146"/>
      <c r="F47" s="1146"/>
      <c r="G47" s="1146"/>
    </row>
    <row r="48" spans="1:8">
      <c r="A48" s="290" t="s">
        <v>163</v>
      </c>
      <c r="B48" s="292" t="s">
        <v>261</v>
      </c>
      <c r="C48" s="1146" t="s">
        <v>292</v>
      </c>
      <c r="D48" s="1146"/>
      <c r="E48" s="1146"/>
      <c r="F48" s="1146"/>
      <c r="G48" s="1146"/>
    </row>
    <row r="49" spans="1:7">
      <c r="A49" s="8"/>
      <c r="B49" s="7"/>
      <c r="C49" s="1146"/>
      <c r="D49" s="1146"/>
      <c r="E49" s="1146"/>
      <c r="F49" s="1146"/>
      <c r="G49" s="1146"/>
    </row>
    <row r="50" spans="1:7">
      <c r="A50" s="8"/>
      <c r="B50" s="7"/>
      <c r="C50" s="293"/>
      <c r="D50" s="293"/>
      <c r="E50" s="293"/>
      <c r="F50" s="293"/>
      <c r="G50" s="293"/>
    </row>
    <row r="51" spans="1:7">
      <c r="A51" s="294" t="s">
        <v>293</v>
      </c>
      <c r="B51" s="1148" t="s">
        <v>294</v>
      </c>
      <c r="C51" s="1148"/>
      <c r="D51" s="1148"/>
      <c r="E51" s="1148"/>
      <c r="F51" s="1148"/>
      <c r="G51" s="295"/>
    </row>
    <row r="52" spans="1:7">
      <c r="A52" s="296"/>
      <c r="B52" s="11"/>
      <c r="C52" s="11"/>
      <c r="D52" s="11"/>
      <c r="E52" s="11"/>
      <c r="F52" s="11"/>
      <c r="G52" s="11"/>
    </row>
    <row r="60" spans="1:7">
      <c r="B60" t="s">
        <v>262</v>
      </c>
    </row>
    <row r="61" spans="1:7">
      <c r="B61" t="s">
        <v>263</v>
      </c>
    </row>
  </sheetData>
  <customSheetViews>
    <customSheetView guid="{41FA9D67-020C-4823-83C1-8E592D62422E}" state="hidden">
      <selection activeCell="H42" sqref="H42"/>
      <pageMargins left="0.7" right="0.7" top="0.75" bottom="0.75" header="0.3" footer="0.3"/>
      <pageSetup orientation="portrait" r:id="rId1"/>
    </customSheetView>
    <customSheetView guid="{CCA37BAE-906F-43D5-9FD9-B13563E4B9D7}" state="hidden">
      <selection activeCell="H42" sqref="H42"/>
      <pageMargins left="0.7" right="0.7" top="0.75" bottom="0.75" header="0.3" footer="0.3"/>
      <pageSetup orientation="portrait" r:id="rId2"/>
    </customSheetView>
    <customSheetView guid="{A4F9CA79-D3DE-43F5-9CDC-F14C42FDD954}" state="hidden">
      <selection activeCell="H42" sqref="H42"/>
      <pageMargins left="0.7" right="0.7" top="0.75" bottom="0.75" header="0.3" footer="0.3"/>
      <pageSetup orientation="portrait" r:id="rId3"/>
    </customSheetView>
    <customSheetView guid="{F1B559AA-B9AD-4E4C-B94A-ECBE5878008B}" state="hidden">
      <selection activeCell="H42" sqref="H42"/>
      <pageMargins left="0.7" right="0.7" top="0.75" bottom="0.75" header="0.3" footer="0.3"/>
      <pageSetup orientation="portrait" r:id="rId4"/>
    </customSheetView>
    <customSheetView guid="{755190E0-7BE9-48F9-BB5F-DF8E25D6736A}" state="hidden">
      <selection activeCell="H42" sqref="H42"/>
      <pageMargins left="0.7" right="0.7" top="0.75" bottom="0.75" header="0.3" footer="0.3"/>
      <pageSetup orientation="portrait" r:id="rId5"/>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B056965A-4BE5-44B3-AB31-550AD9F023BC}" state="hidden">
      <selection activeCell="H42" sqref="H42"/>
      <pageMargins left="0.7" right="0.7" top="0.75" bottom="0.75" header="0.3" footer="0.3"/>
      <pageSetup orientation="portrait" r:id="rId6"/>
    </customSheetView>
    <customSheetView guid="{3FCD02EB-1C44-4646-B069-2B9945E67B1F}" state="hidden">
      <selection activeCell="H42" sqref="H42"/>
      <pageMargins left="0.7" right="0.7" top="0.75" bottom="0.75" header="0.3" footer="0.3"/>
      <pageSetup orientation="portrait" r:id="rId7"/>
    </customSheetView>
    <customSheetView guid="{267FF044-3C5D-4FEC-AC00-A7E30583F8BB}" state="hidden">
      <selection activeCell="H42" sqref="H42"/>
      <pageMargins left="0.7" right="0.7" top="0.75" bottom="0.75" header="0.3" footer="0.3"/>
      <pageSetup orientation="portrait" r:id="rId8"/>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pageSetup orientation="portrait"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41FA9D67-020C-4823-83C1-8E592D62422E}" state="hidden">
      <pageMargins left="0.7" right="0.7" top="0.75" bottom="0.75" header="0.3" footer="0.3"/>
      <pageSetup orientation="portrait" r:id="rId1"/>
    </customSheetView>
    <customSheetView guid="{CCA37BAE-906F-43D5-9FD9-B13563E4B9D7}" state="hidden">
      <pageMargins left="0.7" right="0.7" top="0.75" bottom="0.75" header="0.3" footer="0.3"/>
      <pageSetup orientation="portrait" r:id="rId2"/>
    </customSheetView>
    <customSheetView guid="{A4F9CA79-D3DE-43F5-9CDC-F14C42FDD954}" state="hidden">
      <pageMargins left="0.7" right="0.7" top="0.75" bottom="0.75" header="0.3" footer="0.3"/>
      <pageSetup orientation="portrait" r:id="rId3"/>
    </customSheetView>
    <customSheetView guid="{F1B559AA-B9AD-4E4C-B94A-ECBE5878008B}" state="hidden">
      <pageMargins left="0.7" right="0.7" top="0.75" bottom="0.75" header="0.3" footer="0.3"/>
      <pageSetup orientation="portrait" r:id="rId4"/>
    </customSheetView>
    <customSheetView guid="{755190E0-7BE9-48F9-BB5F-DF8E25D6736A}" state="hidden">
      <pageMargins left="0.7" right="0.7" top="0.75" bottom="0.75" header="0.3" footer="0.3"/>
      <pageSetup orientation="portrait" r:id="rId5"/>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B056965A-4BE5-44B3-AB31-550AD9F023BC}" state="hidden">
      <pageMargins left="0.7" right="0.7" top="0.75" bottom="0.75" header="0.3" footer="0.3"/>
      <pageSetup orientation="portrait" r:id="rId6"/>
    </customSheetView>
    <customSheetView guid="{3FCD02EB-1C44-4646-B069-2B9945E67B1F}" state="hidden">
      <pageMargins left="0.7" right="0.7" top="0.75" bottom="0.75" header="0.3" footer="0.3"/>
      <pageSetup orientation="portrait" r:id="rId7"/>
    </customSheetView>
    <customSheetView guid="{267FF044-3C5D-4FEC-AC00-A7E30583F8BB}" state="hidden">
      <pageMargins left="0.7" right="0.7" top="0.75" bottom="0.75" header="0.3" footer="0.3"/>
      <pageSetup orientation="portrait" r:id="rId8"/>
    </customSheetView>
  </customSheetViews>
  <pageMargins left="0.7" right="0.7" top="0.75" bottom="0.75" header="0.3" footer="0.3"/>
  <pageSetup orientation="portrait" r:id="rId9"/>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415" hidden="1" customWidth="1"/>
    <col min="2" max="2" width="13.33203125" style="415" hidden="1" customWidth="1"/>
    <col min="3" max="3" width="0" style="415" hidden="1" customWidth="1"/>
    <col min="4" max="4" width="10.33203125" style="415" hidden="1" customWidth="1"/>
    <col min="5" max="5" width="3.44140625" style="415" hidden="1" customWidth="1"/>
    <col min="6" max="6" width="5.5546875" style="415" hidden="1" customWidth="1"/>
    <col min="7" max="7" width="11.44140625" style="415" hidden="1" customWidth="1"/>
    <col min="8" max="8" width="0" style="415" hidden="1" customWidth="1"/>
    <col min="9" max="9" width="10" style="415" hidden="1" customWidth="1"/>
    <col min="10" max="10" width="3.33203125" style="415" hidden="1" customWidth="1"/>
    <col min="11" max="11" width="5" style="415" hidden="1" customWidth="1"/>
    <col min="12" max="12" width="11.33203125" style="415" hidden="1" customWidth="1"/>
    <col min="13" max="13" width="0" style="415" hidden="1" customWidth="1"/>
    <col min="14" max="14" width="10.33203125" style="415" hidden="1" customWidth="1"/>
    <col min="15" max="15" width="3.6640625" style="415" hidden="1" customWidth="1"/>
    <col min="16" max="16" width="6.44140625" style="415" customWidth="1"/>
    <col min="17" max="17" width="14.88671875" style="415" customWidth="1"/>
    <col min="18" max="18" width="9.109375" style="415" customWidth="1"/>
    <col min="19" max="19" width="12" style="415" customWidth="1"/>
    <col min="20" max="20" width="3.33203125" style="415" hidden="1" customWidth="1"/>
    <col min="21" max="21" width="6.109375" style="415" hidden="1" customWidth="1"/>
    <col min="22" max="22" width="8.5546875" style="415" hidden="1" customWidth="1"/>
    <col min="23" max="23" width="8.44140625" style="415" hidden="1" customWidth="1"/>
    <col min="24" max="24" width="8.88671875" style="415" hidden="1" customWidth="1"/>
    <col min="25" max="116" width="0" style="415" hidden="1" customWidth="1"/>
    <col min="117" max="16384" width="9.109375" style="415"/>
  </cols>
  <sheetData>
    <row r="1" spans="1:27" ht="13.8" thickBot="1">
      <c r="A1" s="1244" t="e">
        <v>#REF!</v>
      </c>
      <c r="B1" s="1245"/>
      <c r="C1" s="395"/>
      <c r="D1" s="396"/>
      <c r="E1" s="420"/>
      <c r="F1" s="1244">
        <v>0</v>
      </c>
      <c r="G1" s="1245"/>
      <c r="H1" s="395"/>
      <c r="I1" s="396"/>
      <c r="K1" s="1244" t="e">
        <v>#REF!</v>
      </c>
      <c r="L1" s="1245"/>
      <c r="M1" s="395"/>
      <c r="N1" s="396"/>
      <c r="P1" s="1244">
        <f>'Sch-6 (After Discount)'!D28</f>
        <v>0</v>
      </c>
      <c r="Q1" s="1245"/>
      <c r="R1" s="395"/>
      <c r="S1" s="396"/>
      <c r="U1" s="419" t="e">
        <v>#REF!</v>
      </c>
    </row>
    <row r="2" spans="1:27">
      <c r="A2" s="1239"/>
      <c r="B2" s="1240"/>
      <c r="C2" s="395"/>
      <c r="D2" s="396"/>
      <c r="E2" s="420"/>
      <c r="F2" s="397"/>
      <c r="G2" s="395"/>
      <c r="H2" s="395"/>
      <c r="I2" s="396"/>
      <c r="K2" s="397"/>
      <c r="L2" s="395"/>
      <c r="M2" s="395"/>
      <c r="N2" s="396"/>
      <c r="P2" s="397"/>
      <c r="Q2" s="395"/>
      <c r="R2" s="395"/>
      <c r="S2" s="396"/>
      <c r="U2" s="419" t="e">
        <v>#REF!</v>
      </c>
    </row>
    <row r="3" spans="1:27">
      <c r="A3" s="397"/>
      <c r="B3" s="398"/>
      <c r="C3" s="398"/>
      <c r="D3" s="399"/>
      <c r="E3" s="421"/>
      <c r="F3" s="397"/>
      <c r="G3" s="398"/>
      <c r="H3" s="398"/>
      <c r="I3" s="399"/>
      <c r="K3" s="397"/>
      <c r="L3" s="398"/>
      <c r="M3" s="398"/>
      <c r="N3" s="399"/>
      <c r="P3" s="397"/>
      <c r="Q3" s="398"/>
      <c r="R3" s="398"/>
      <c r="S3" s="399"/>
      <c r="U3" s="419" t="s">
        <v>461</v>
      </c>
    </row>
    <row r="4" spans="1:27" ht="66.75" customHeight="1" thickBot="1">
      <c r="A4" s="1241" t="e">
        <f>IF(OR((A1&gt;9999999999),(A1&lt;0)),"Invalid Entry - More than 1000 crore OR -ve value",IF(A1=0, "",+CONCATENATE(#REF!,B11,D11,B10,D10,B9,D9,B8,D8,B7,D7,B6," Only")))</f>
        <v>#REF!</v>
      </c>
      <c r="B4" s="1242"/>
      <c r="C4" s="1242"/>
      <c r="D4" s="1243"/>
      <c r="E4" s="422"/>
      <c r="F4" s="1241" t="str">
        <f>IF(OR((F1&gt;9999999999),(F1&lt;0)),"Invalid Entry - More than 1000 crore OR -ve value",IF(F1=0, "",+CONCATENATE(U1, G11,I11,G10,I10,G9,I9,G8,I8,G7,I7,G6," Only")))</f>
        <v/>
      </c>
      <c r="G4" s="1242"/>
      <c r="H4" s="1242"/>
      <c r="I4" s="1243"/>
      <c r="J4" s="422"/>
      <c r="K4" s="1241" t="e">
        <f>IF(OR((K1&gt;9999999999),(K1&lt;0)),"Invalid Entry - More than 1000 crore OR -ve value",IF(K1=0, "",+CONCATENATE(U2, L11,N11,L10,N10,L9,N9,L8,N8,L7,N7,L6," Only")))</f>
        <v>#REF!</v>
      </c>
      <c r="L4" s="1242"/>
      <c r="M4" s="1242"/>
      <c r="N4" s="1243"/>
      <c r="P4" s="1241" t="str">
        <f>IF(OR((P1&gt;9999999999),(P1&lt;0)),"Invalid Entry - More than 1000 crore OR -ve value",IF(P1=0, "",+CONCATENATE(U3, Q11,S11,Q10,S10,Q9,S9,Q8,S8,Q7,S7,Q6," Only")))</f>
        <v/>
      </c>
      <c r="Q4" s="1242"/>
      <c r="R4" s="1242"/>
      <c r="S4" s="1243"/>
      <c r="U4" s="1233" t="e">
        <f>VLOOKUP(1,T28:Y43,6,FALSE)</f>
        <v>#N/A</v>
      </c>
      <c r="V4" s="1233"/>
      <c r="W4" s="1233"/>
      <c r="X4" s="1233"/>
      <c r="Y4" s="1233"/>
      <c r="Z4" s="1233"/>
      <c r="AA4" s="1233"/>
    </row>
    <row r="5" spans="1:27" ht="18.75" customHeight="1" thickBot="1">
      <c r="A5" s="397"/>
      <c r="B5" s="398"/>
      <c r="C5" s="398"/>
      <c r="D5" s="399"/>
      <c r="E5" s="421"/>
      <c r="F5" s="397"/>
      <c r="G5" s="398"/>
      <c r="H5" s="398"/>
      <c r="I5" s="399"/>
      <c r="K5" s="397"/>
      <c r="L5" s="398"/>
      <c r="M5" s="398"/>
      <c r="N5" s="399"/>
      <c r="P5" s="397"/>
      <c r="Q5" s="398"/>
      <c r="R5" s="398"/>
      <c r="S5" s="399"/>
      <c r="U5" s="1234" t="e">
        <f>VLOOKUP(1,T8:Y23,6,FALSE)</f>
        <v>#N/A</v>
      </c>
      <c r="V5" s="1235"/>
      <c r="W5" s="1235"/>
      <c r="X5" s="1235"/>
      <c r="Y5" s="1235"/>
      <c r="Z5" s="1235"/>
      <c r="AA5" s="1236"/>
    </row>
    <row r="6" spans="1:27">
      <c r="A6" s="400" t="e">
        <f>-INT(A1/100)*100+ROUND(A1,0)</f>
        <v>#REF!</v>
      </c>
      <c r="B6" s="398" t="e">
        <f t="shared" ref="B6:B11" si="0">IF(A6=0,"",LOOKUP(A6,$A$13:$A$112,$B$13:$B$112))</f>
        <v>#REF!</v>
      </c>
      <c r="C6" s="398"/>
      <c r="D6" s="401"/>
      <c r="E6" s="421"/>
      <c r="F6" s="400">
        <f>-INT(F1/100)*100+ROUND(F1,0)</f>
        <v>0</v>
      </c>
      <c r="G6" s="398" t="str">
        <f t="shared" ref="G6:G11" si="1">IF(F6=0,"",LOOKUP(F6,$A$13:$A$112,$B$13:$B$112))</f>
        <v/>
      </c>
      <c r="H6" s="398"/>
      <c r="I6" s="401"/>
      <c r="K6" s="400" t="e">
        <f>-INT(K1/100)*100+ROUND(K1,0)</f>
        <v>#REF!</v>
      </c>
      <c r="L6" s="398" t="e">
        <f t="shared" ref="L6:L11" si="2">IF(K6=0,"",LOOKUP(K6,$A$13:$A$112,$B$13:$B$112))</f>
        <v>#REF!</v>
      </c>
      <c r="M6" s="398"/>
      <c r="N6" s="401"/>
      <c r="P6" s="400">
        <f>-INT(P1/100)*100+ROUND(P1,0)</f>
        <v>0</v>
      </c>
      <c r="Q6" s="398" t="str">
        <f t="shared" ref="Q6:Q11" si="3">IF(P6=0,"",LOOKUP(P6,$A$13:$A$112,$B$13:$B$112))</f>
        <v/>
      </c>
      <c r="R6" s="398"/>
      <c r="S6" s="401"/>
    </row>
    <row r="7" spans="1:27">
      <c r="A7" s="400" t="e">
        <f>-INT(A1/1000)*10+INT(A1/100)</f>
        <v>#REF!</v>
      </c>
      <c r="B7" s="398" t="e">
        <f t="shared" si="0"/>
        <v>#REF!</v>
      </c>
      <c r="C7" s="398"/>
      <c r="D7" s="401" t="e">
        <f>+IF(B7="",""," Hundred ")</f>
        <v>#REF!</v>
      </c>
      <c r="E7" s="421"/>
      <c r="F7" s="400">
        <f>-INT(F1/1000)*10+INT(F1/100)</f>
        <v>0</v>
      </c>
      <c r="G7" s="398" t="str">
        <f t="shared" si="1"/>
        <v/>
      </c>
      <c r="H7" s="398"/>
      <c r="I7" s="401" t="str">
        <f>+IF(G7="",""," Hundred ")</f>
        <v/>
      </c>
      <c r="K7" s="400" t="e">
        <f>-INT(K1/1000)*10+INT(K1/100)</f>
        <v>#REF!</v>
      </c>
      <c r="L7" s="398" t="e">
        <f t="shared" si="2"/>
        <v>#REF!</v>
      </c>
      <c r="M7" s="398"/>
      <c r="N7" s="401" t="e">
        <f>+IF(L7="",""," Hundred ")</f>
        <v>#REF!</v>
      </c>
      <c r="P7" s="400">
        <f>-INT(P1/1000)*10+INT(P1/100)</f>
        <v>0</v>
      </c>
      <c r="Q7" s="398" t="str">
        <f t="shared" si="3"/>
        <v/>
      </c>
      <c r="R7" s="398"/>
      <c r="S7" s="401" t="str">
        <f>+IF(Q7="",""," Hundred ")</f>
        <v/>
      </c>
    </row>
    <row r="8" spans="1:27">
      <c r="A8" s="400" t="e">
        <f>-INT(A1/100000)*100+INT(A1/1000)</f>
        <v>#REF!</v>
      </c>
      <c r="B8" s="398" t="e">
        <f t="shared" si="0"/>
        <v>#REF!</v>
      </c>
      <c r="C8" s="398"/>
      <c r="D8" s="401" t="e">
        <f>IF((B8=""),IF(C8="",""," Thousand ")," Thousand ")</f>
        <v>#REF!</v>
      </c>
      <c r="E8" s="421"/>
      <c r="F8" s="400">
        <f>-INT(F1/100000)*100+INT(F1/1000)</f>
        <v>0</v>
      </c>
      <c r="G8" s="398" t="str">
        <f t="shared" si="1"/>
        <v/>
      </c>
      <c r="H8" s="398"/>
      <c r="I8" s="401" t="str">
        <f>IF((G8=""),IF(H8="",""," Thousand ")," Thousand ")</f>
        <v/>
      </c>
      <c r="K8" s="400" t="e">
        <f>-INT(K1/100000)*100+INT(K1/1000)</f>
        <v>#REF!</v>
      </c>
      <c r="L8" s="398" t="e">
        <f t="shared" si="2"/>
        <v>#REF!</v>
      </c>
      <c r="M8" s="398"/>
      <c r="N8" s="401" t="e">
        <f>IF((L8=""),IF(M8="",""," Thousand ")," Thousand ")</f>
        <v>#REF!</v>
      </c>
      <c r="P8" s="400">
        <f>-INT(P1/100000)*100+INT(P1/1000)</f>
        <v>0</v>
      </c>
      <c r="Q8" s="398" t="str">
        <f t="shared" si="3"/>
        <v/>
      </c>
      <c r="R8" s="398"/>
      <c r="S8" s="401" t="str">
        <f>IF((Q8=""),IF(R8="",""," Thousand ")," Thousand ")</f>
        <v/>
      </c>
      <c r="T8" s="423" t="e">
        <f>IF(Y8="",0, 1)</f>
        <v>#REF!</v>
      </c>
      <c r="U8" s="415">
        <v>0</v>
      </c>
      <c r="V8" s="415">
        <v>0</v>
      </c>
      <c r="W8" s="415">
        <v>0</v>
      </c>
      <c r="X8" s="415">
        <v>0</v>
      </c>
      <c r="Y8" s="424" t="e">
        <f>IF(AND($A$1=0,$F$1=0,$K$1=0,$P$1=0)," Zero only", "")</f>
        <v>#REF!</v>
      </c>
      <c r="AA8" s="415" t="s">
        <v>462</v>
      </c>
    </row>
    <row r="9" spans="1:27">
      <c r="A9" s="400" t="e">
        <f>-INT(A1/10000000)*100+INT(A1/100000)</f>
        <v>#REF!</v>
      </c>
      <c r="B9" s="398" t="e">
        <f t="shared" si="0"/>
        <v>#REF!</v>
      </c>
      <c r="C9" s="398"/>
      <c r="D9" s="401" t="e">
        <f>IF((B9=""),IF(C9="",""," Lac ")," Lac ")</f>
        <v>#REF!</v>
      </c>
      <c r="E9" s="421"/>
      <c r="F9" s="400">
        <f>-INT(F1/10000000)*100+INT(F1/100000)</f>
        <v>0</v>
      </c>
      <c r="G9" s="398" t="str">
        <f t="shared" si="1"/>
        <v/>
      </c>
      <c r="H9" s="398"/>
      <c r="I9" s="401" t="str">
        <f>IF((G9=""),IF(H9="",""," Lac ")," Lac ")</f>
        <v/>
      </c>
      <c r="K9" s="400" t="e">
        <f>-INT(K1/10000000)*100+INT(K1/100000)</f>
        <v>#REF!</v>
      </c>
      <c r="L9" s="398" t="e">
        <f t="shared" si="2"/>
        <v>#REF!</v>
      </c>
      <c r="M9" s="398"/>
      <c r="N9" s="401" t="e">
        <f>IF((L9=""),IF(M9="",""," Lac ")," Lac ")</f>
        <v>#REF!</v>
      </c>
      <c r="P9" s="400">
        <f>-INT(P1/10000000)*100+INT(P1/100000)</f>
        <v>0</v>
      </c>
      <c r="Q9" s="398" t="str">
        <f t="shared" si="3"/>
        <v/>
      </c>
      <c r="R9" s="398"/>
      <c r="S9" s="401" t="str">
        <f>IF((Q9=""),IF(R9="",""," Lac ")," Lac ")</f>
        <v/>
      </c>
      <c r="T9" s="423" t="e">
        <f t="shared" ref="T9:T23" si="4">IF(Y9="",0, 1)</f>
        <v>#REF!</v>
      </c>
      <c r="U9" s="415">
        <v>0</v>
      </c>
      <c r="V9" s="415">
        <v>0</v>
      </c>
      <c r="W9" s="415">
        <v>0</v>
      </c>
      <c r="X9" s="415">
        <v>1</v>
      </c>
      <c r="Y9" s="425" t="e">
        <f>IF(AND($A$1=0,$F$1=0,$K$1=0,$P$1&gt;0),$P$4, "")</f>
        <v>#REF!</v>
      </c>
    </row>
    <row r="10" spans="1:27">
      <c r="A10" s="400" t="e">
        <f>-INT(A1/1000000000)*100+INT(A1/10000000)</f>
        <v>#REF!</v>
      </c>
      <c r="B10" s="402" t="e">
        <f t="shared" si="0"/>
        <v>#REF!</v>
      </c>
      <c r="C10" s="398"/>
      <c r="D10" s="401" t="e">
        <f>IF((B10=""),IF(C10="",""," Crore ")," Crore ")</f>
        <v>#REF!</v>
      </c>
      <c r="E10" s="421"/>
      <c r="F10" s="400">
        <f>-INT(F1/1000000000)*100+INT(F1/10000000)</f>
        <v>0</v>
      </c>
      <c r="G10" s="402" t="str">
        <f t="shared" si="1"/>
        <v/>
      </c>
      <c r="H10" s="398"/>
      <c r="I10" s="401" t="str">
        <f>IF((G10=""),IF(H10="",""," Crore ")," Crore ")</f>
        <v/>
      </c>
      <c r="K10" s="400" t="e">
        <f>-INT(K1/1000000000)*100+INT(K1/10000000)</f>
        <v>#REF!</v>
      </c>
      <c r="L10" s="402" t="e">
        <f t="shared" si="2"/>
        <v>#REF!</v>
      </c>
      <c r="M10" s="398"/>
      <c r="N10" s="401" t="e">
        <f>IF((L10=""),IF(M10="",""," Crore ")," Crore ")</f>
        <v>#REF!</v>
      </c>
      <c r="P10" s="400">
        <f>-INT(P1/1000000000)*100+INT(P1/10000000)</f>
        <v>0</v>
      </c>
      <c r="Q10" s="402" t="str">
        <f t="shared" si="3"/>
        <v/>
      </c>
      <c r="R10" s="398"/>
      <c r="S10" s="401" t="str">
        <f>IF((Q10=""),IF(R10="",""," Crore ")," Crore ")</f>
        <v/>
      </c>
      <c r="T10" s="423" t="e">
        <f t="shared" si="4"/>
        <v>#REF!</v>
      </c>
      <c r="U10" s="415">
        <v>0</v>
      </c>
      <c r="V10" s="415">
        <v>0</v>
      </c>
      <c r="W10" s="415">
        <v>1</v>
      </c>
      <c r="X10" s="415">
        <v>0</v>
      </c>
      <c r="Y10" s="425" t="e">
        <f>IF(AND($A$1=0,$F$1=0,$K$1&gt;0,$P$1=0),$K$4, "")</f>
        <v>#REF!</v>
      </c>
    </row>
    <row r="11" spans="1:27">
      <c r="A11" s="403" t="e">
        <f>-INT(A1/10000000000)*1000+INT(A1/1000000000)</f>
        <v>#REF!</v>
      </c>
      <c r="B11" s="402" t="e">
        <f t="shared" si="0"/>
        <v>#REF!</v>
      </c>
      <c r="C11" s="398"/>
      <c r="D11" s="401" t="e">
        <f>IF((B11=""),IF(C11="",""," Hundred ")," Hundred ")</f>
        <v>#REF!</v>
      </c>
      <c r="E11" s="421"/>
      <c r="F11" s="403">
        <f>-INT(F1/10000000000)*1000+INT(F1/1000000000)</f>
        <v>0</v>
      </c>
      <c r="G11" s="402" t="str">
        <f t="shared" si="1"/>
        <v/>
      </c>
      <c r="H11" s="398"/>
      <c r="I11" s="401" t="str">
        <f>IF((G11=""),IF(H11="",""," Hundred ")," Hundred ")</f>
        <v/>
      </c>
      <c r="K11" s="403" t="e">
        <f>-INT(K1/10000000000)*1000+INT(K1/1000000000)</f>
        <v>#REF!</v>
      </c>
      <c r="L11" s="402" t="e">
        <f t="shared" si="2"/>
        <v>#REF!</v>
      </c>
      <c r="M11" s="398"/>
      <c r="N11" s="401" t="e">
        <f>IF((L11=""),IF(M11="",""," Hundred ")," Hundred ")</f>
        <v>#REF!</v>
      </c>
      <c r="P11" s="403">
        <f>-INT(P1/10000000000)*1000+INT(P1/1000000000)</f>
        <v>0</v>
      </c>
      <c r="Q11" s="402" t="str">
        <f t="shared" si="3"/>
        <v/>
      </c>
      <c r="R11" s="398"/>
      <c r="S11" s="401" t="str">
        <f>IF((Q11=""),IF(R11="",""," Hundred ")," Hundred ")</f>
        <v/>
      </c>
      <c r="T11" s="423" t="e">
        <f t="shared" si="4"/>
        <v>#REF!</v>
      </c>
      <c r="U11" s="415">
        <v>0</v>
      </c>
      <c r="V11" s="415">
        <v>0</v>
      </c>
      <c r="W11" s="415">
        <v>1</v>
      </c>
      <c r="X11" s="415">
        <v>1</v>
      </c>
      <c r="Y11" s="425" t="e">
        <f>IF(AND($A$1=0,$F$1=0,$K$1&gt;0,$P$1&gt;0),$K$4&amp;$AA$8&amp;$P$4, "")</f>
        <v>#REF!</v>
      </c>
    </row>
    <row r="12" spans="1:27">
      <c r="A12" s="404"/>
      <c r="B12" s="398"/>
      <c r="C12" s="398"/>
      <c r="D12" s="399"/>
      <c r="E12" s="421"/>
      <c r="F12" s="404"/>
      <c r="G12" s="398"/>
      <c r="H12" s="398"/>
      <c r="I12" s="399"/>
      <c r="K12" s="404"/>
      <c r="L12" s="398"/>
      <c r="M12" s="398"/>
      <c r="N12" s="399"/>
      <c r="P12" s="404"/>
      <c r="Q12" s="398"/>
      <c r="R12" s="398"/>
      <c r="S12" s="399"/>
      <c r="T12" s="423" t="e">
        <f t="shared" si="4"/>
        <v>#REF!</v>
      </c>
      <c r="U12" s="415">
        <v>0</v>
      </c>
      <c r="V12" s="415">
        <v>1</v>
      </c>
      <c r="W12" s="415">
        <v>0</v>
      </c>
      <c r="X12" s="415">
        <v>0</v>
      </c>
      <c r="Y12" s="425" t="e">
        <f>IF(AND($A$1=0,$F$1&gt;0,$K$1=0,$P$1=0),$F$4, "")</f>
        <v>#REF!</v>
      </c>
    </row>
    <row r="13" spans="1:27">
      <c r="A13" s="405">
        <v>1</v>
      </c>
      <c r="B13" s="406" t="s">
        <v>361</v>
      </c>
      <c r="C13" s="398"/>
      <c r="D13" s="399"/>
      <c r="E13" s="421"/>
      <c r="F13" s="405">
        <v>1</v>
      </c>
      <c r="G13" s="406" t="s">
        <v>361</v>
      </c>
      <c r="H13" s="398"/>
      <c r="I13" s="399"/>
      <c r="K13" s="405">
        <v>1</v>
      </c>
      <c r="L13" s="406" t="s">
        <v>361</v>
      </c>
      <c r="M13" s="398"/>
      <c r="N13" s="399"/>
      <c r="P13" s="405">
        <v>1</v>
      </c>
      <c r="Q13" s="406" t="s">
        <v>361</v>
      </c>
      <c r="R13" s="398"/>
      <c r="S13" s="399"/>
      <c r="T13" s="423" t="e">
        <f t="shared" si="4"/>
        <v>#REF!</v>
      </c>
      <c r="U13" s="415">
        <v>0</v>
      </c>
      <c r="V13" s="415">
        <v>1</v>
      </c>
      <c r="W13" s="415">
        <v>0</v>
      </c>
      <c r="X13" s="415">
        <v>1</v>
      </c>
      <c r="Y13" s="425" t="e">
        <f>IF(AND($A$1=0,$F$1&gt;0,$K$1=0,$P$1&gt;0),$F$4&amp;$AA$8&amp;$P$4, "")</f>
        <v>#REF!</v>
      </c>
    </row>
    <row r="14" spans="1:27">
      <c r="A14" s="405">
        <v>2</v>
      </c>
      <c r="B14" s="406" t="s">
        <v>362</v>
      </c>
      <c r="C14" s="398"/>
      <c r="D14" s="399"/>
      <c r="E14" s="421"/>
      <c r="F14" s="405">
        <v>2</v>
      </c>
      <c r="G14" s="406" t="s">
        <v>362</v>
      </c>
      <c r="H14" s="398"/>
      <c r="I14" s="399"/>
      <c r="K14" s="405">
        <v>2</v>
      </c>
      <c r="L14" s="406" t="s">
        <v>362</v>
      </c>
      <c r="M14" s="398"/>
      <c r="N14" s="399"/>
      <c r="P14" s="405">
        <v>2</v>
      </c>
      <c r="Q14" s="406" t="s">
        <v>362</v>
      </c>
      <c r="R14" s="398"/>
      <c r="S14" s="399"/>
      <c r="T14" s="423" t="e">
        <f t="shared" si="4"/>
        <v>#REF!</v>
      </c>
      <c r="U14" s="415">
        <v>0</v>
      </c>
      <c r="V14" s="415">
        <v>1</v>
      </c>
      <c r="W14" s="415">
        <v>1</v>
      </c>
      <c r="X14" s="415">
        <v>0</v>
      </c>
      <c r="Y14" s="425" t="e">
        <f>IF(AND($A$1=0,$F$1&gt;0,$K$1&gt;0,$P$1=0),$F$4&amp;$AA$8&amp;$K$4, "")</f>
        <v>#REF!</v>
      </c>
    </row>
    <row r="15" spans="1:27">
      <c r="A15" s="405">
        <v>3</v>
      </c>
      <c r="B15" s="406" t="s">
        <v>363</v>
      </c>
      <c r="C15" s="398"/>
      <c r="D15" s="399"/>
      <c r="E15" s="421"/>
      <c r="F15" s="405">
        <v>3</v>
      </c>
      <c r="G15" s="406" t="s">
        <v>363</v>
      </c>
      <c r="H15" s="398"/>
      <c r="I15" s="399"/>
      <c r="K15" s="405">
        <v>3</v>
      </c>
      <c r="L15" s="406" t="s">
        <v>363</v>
      </c>
      <c r="M15" s="398"/>
      <c r="N15" s="399"/>
      <c r="P15" s="405">
        <v>3</v>
      </c>
      <c r="Q15" s="406" t="s">
        <v>363</v>
      </c>
      <c r="R15" s="398"/>
      <c r="S15" s="399"/>
      <c r="T15" s="423" t="e">
        <f t="shared" si="4"/>
        <v>#REF!</v>
      </c>
      <c r="U15" s="415">
        <v>0</v>
      </c>
      <c r="V15" s="415">
        <v>1</v>
      </c>
      <c r="W15" s="415">
        <v>1</v>
      </c>
      <c r="X15" s="415">
        <v>1</v>
      </c>
      <c r="Y15" s="426" t="e">
        <f>IF(AND($A$1=0,$F$1&gt;0,$K$1&gt;0,$P$1&gt;0),$F$4&amp;$AA$8&amp;$K$4&amp;$AA$8&amp;$P$4, "")</f>
        <v>#REF!</v>
      </c>
    </row>
    <row r="16" spans="1:27">
      <c r="A16" s="405">
        <v>4</v>
      </c>
      <c r="B16" s="406" t="s">
        <v>364</v>
      </c>
      <c r="C16" s="398"/>
      <c r="D16" s="399"/>
      <c r="E16" s="421"/>
      <c r="F16" s="405">
        <v>4</v>
      </c>
      <c r="G16" s="406" t="s">
        <v>364</v>
      </c>
      <c r="H16" s="398"/>
      <c r="I16" s="399"/>
      <c r="K16" s="405">
        <v>4</v>
      </c>
      <c r="L16" s="406" t="s">
        <v>364</v>
      </c>
      <c r="M16" s="398"/>
      <c r="N16" s="399"/>
      <c r="P16" s="405">
        <v>4</v>
      </c>
      <c r="Q16" s="406" t="s">
        <v>364</v>
      </c>
      <c r="R16" s="398"/>
      <c r="S16" s="399"/>
      <c r="T16" s="423" t="e">
        <f t="shared" si="4"/>
        <v>#REF!</v>
      </c>
      <c r="U16" s="415">
        <v>1</v>
      </c>
      <c r="V16" s="415">
        <v>0</v>
      </c>
      <c r="W16" s="415">
        <v>0</v>
      </c>
      <c r="X16" s="415">
        <v>0</v>
      </c>
      <c r="Y16" s="424" t="e">
        <f>IF(AND($A$1&gt;0,$F$1=0,$K$1=0,$P$1=0), $A$4, "")</f>
        <v>#REF!</v>
      </c>
    </row>
    <row r="17" spans="1:27">
      <c r="A17" s="405">
        <v>5</v>
      </c>
      <c r="B17" s="406" t="s">
        <v>365</v>
      </c>
      <c r="C17" s="398"/>
      <c r="D17" s="399"/>
      <c r="E17" s="421"/>
      <c r="F17" s="405">
        <v>5</v>
      </c>
      <c r="G17" s="406" t="s">
        <v>365</v>
      </c>
      <c r="H17" s="398"/>
      <c r="I17" s="399"/>
      <c r="K17" s="405">
        <v>5</v>
      </c>
      <c r="L17" s="406" t="s">
        <v>365</v>
      </c>
      <c r="M17" s="398"/>
      <c r="N17" s="399"/>
      <c r="P17" s="405">
        <v>5</v>
      </c>
      <c r="Q17" s="406" t="s">
        <v>365</v>
      </c>
      <c r="R17" s="398"/>
      <c r="S17" s="399"/>
      <c r="T17" s="423" t="e">
        <f t="shared" si="4"/>
        <v>#REF!</v>
      </c>
      <c r="U17" s="415">
        <v>1</v>
      </c>
      <c r="V17" s="415">
        <v>0</v>
      </c>
      <c r="W17" s="415">
        <v>0</v>
      </c>
      <c r="X17" s="415">
        <v>1</v>
      </c>
      <c r="Y17" s="425" t="e">
        <f>IF(AND($A$1&gt;0,$F$1=0,$K$1=0,$P$1&gt;0),$A$4&amp;$AA$8&amp;$P$4, "")</f>
        <v>#REF!</v>
      </c>
    </row>
    <row r="18" spans="1:27">
      <c r="A18" s="405">
        <v>6</v>
      </c>
      <c r="B18" s="406" t="s">
        <v>366</v>
      </c>
      <c r="C18" s="398"/>
      <c r="D18" s="399"/>
      <c r="E18" s="421"/>
      <c r="F18" s="405">
        <v>6</v>
      </c>
      <c r="G18" s="406" t="s">
        <v>366</v>
      </c>
      <c r="H18" s="398"/>
      <c r="I18" s="399"/>
      <c r="K18" s="405">
        <v>6</v>
      </c>
      <c r="L18" s="406" t="s">
        <v>366</v>
      </c>
      <c r="M18" s="398"/>
      <c r="N18" s="399"/>
      <c r="P18" s="405">
        <v>6</v>
      </c>
      <c r="Q18" s="406" t="s">
        <v>366</v>
      </c>
      <c r="R18" s="398"/>
      <c r="S18" s="399"/>
      <c r="T18" s="423" t="e">
        <f t="shared" si="4"/>
        <v>#REF!</v>
      </c>
      <c r="U18" s="415">
        <v>1</v>
      </c>
      <c r="V18" s="415">
        <v>0</v>
      </c>
      <c r="W18" s="415">
        <v>1</v>
      </c>
      <c r="X18" s="415">
        <v>0</v>
      </c>
      <c r="Y18" s="425" t="e">
        <f>IF(AND($A$1&gt;0,$F$1=0,$K$1&gt;0,$P$1=0),$A$4&amp;$AA$8&amp;$K$4, "")</f>
        <v>#REF!</v>
      </c>
    </row>
    <row r="19" spans="1:27">
      <c r="A19" s="405">
        <v>7</v>
      </c>
      <c r="B19" s="406" t="s">
        <v>367</v>
      </c>
      <c r="C19" s="398"/>
      <c r="D19" s="399"/>
      <c r="E19" s="421"/>
      <c r="F19" s="405">
        <v>7</v>
      </c>
      <c r="G19" s="406" t="s">
        <v>367</v>
      </c>
      <c r="H19" s="398"/>
      <c r="I19" s="399"/>
      <c r="K19" s="405">
        <v>7</v>
      </c>
      <c r="L19" s="406" t="s">
        <v>367</v>
      </c>
      <c r="M19" s="398"/>
      <c r="N19" s="399"/>
      <c r="P19" s="405">
        <v>7</v>
      </c>
      <c r="Q19" s="406" t="s">
        <v>367</v>
      </c>
      <c r="R19" s="398"/>
      <c r="S19" s="399"/>
      <c r="T19" s="423" t="e">
        <f t="shared" si="4"/>
        <v>#REF!</v>
      </c>
      <c r="U19" s="415">
        <v>1</v>
      </c>
      <c r="V19" s="415">
        <v>0</v>
      </c>
      <c r="W19" s="415">
        <v>1</v>
      </c>
      <c r="X19" s="415">
        <v>1</v>
      </c>
      <c r="Y19" s="425" t="e">
        <f>IF(AND($A$1&gt;0,$F$1=0,$K$1&gt;0,$P$1&gt;0),$A$4&amp;$AA$8&amp;$K$4&amp;$AA$8&amp;$P$4, "")</f>
        <v>#REF!</v>
      </c>
    </row>
    <row r="20" spans="1:27">
      <c r="A20" s="405">
        <v>8</v>
      </c>
      <c r="B20" s="406" t="s">
        <v>368</v>
      </c>
      <c r="C20" s="398"/>
      <c r="D20" s="399"/>
      <c r="E20" s="421"/>
      <c r="F20" s="405">
        <v>8</v>
      </c>
      <c r="G20" s="406" t="s">
        <v>368</v>
      </c>
      <c r="H20" s="398"/>
      <c r="I20" s="399"/>
      <c r="K20" s="405">
        <v>8</v>
      </c>
      <c r="L20" s="406" t="s">
        <v>368</v>
      </c>
      <c r="M20" s="398"/>
      <c r="N20" s="399"/>
      <c r="P20" s="405">
        <v>8</v>
      </c>
      <c r="Q20" s="406" t="s">
        <v>368</v>
      </c>
      <c r="R20" s="398"/>
      <c r="S20" s="399"/>
      <c r="T20" s="423" t="e">
        <f t="shared" si="4"/>
        <v>#REF!</v>
      </c>
      <c r="U20" s="415">
        <v>1</v>
      </c>
      <c r="V20" s="415">
        <v>1</v>
      </c>
      <c r="W20" s="415">
        <v>0</v>
      </c>
      <c r="X20" s="415">
        <v>0</v>
      </c>
      <c r="Y20" s="425" t="e">
        <f>IF(AND($A$1&gt;0,$F$1&gt;0,$K$1=0,$P$1=0),$A$4&amp;$AA$8&amp;$F$4, "")</f>
        <v>#REF!</v>
      </c>
    </row>
    <row r="21" spans="1:27">
      <c r="A21" s="405">
        <v>9</v>
      </c>
      <c r="B21" s="406" t="s">
        <v>369</v>
      </c>
      <c r="C21" s="398"/>
      <c r="D21" s="399"/>
      <c r="E21" s="421"/>
      <c r="F21" s="405">
        <v>9</v>
      </c>
      <c r="G21" s="406" t="s">
        <v>369</v>
      </c>
      <c r="H21" s="398"/>
      <c r="I21" s="399"/>
      <c r="K21" s="405">
        <v>9</v>
      </c>
      <c r="L21" s="406" t="s">
        <v>369</v>
      </c>
      <c r="M21" s="398"/>
      <c r="N21" s="399"/>
      <c r="P21" s="405">
        <v>9</v>
      </c>
      <c r="Q21" s="406" t="s">
        <v>369</v>
      </c>
      <c r="R21" s="398"/>
      <c r="S21" s="399"/>
      <c r="T21" s="423" t="e">
        <f t="shared" si="4"/>
        <v>#REF!</v>
      </c>
      <c r="U21" s="415">
        <v>1</v>
      </c>
      <c r="V21" s="415">
        <v>1</v>
      </c>
      <c r="W21" s="415">
        <v>0</v>
      </c>
      <c r="X21" s="415">
        <v>1</v>
      </c>
      <c r="Y21" s="425" t="e">
        <f>IF(AND($A$1&gt;0,$F$1&gt;0,$K$1=0,$P$1&gt;0),$A$4&amp;$AA$8&amp;$F$4&amp;$AA$8&amp;$P$4, "")</f>
        <v>#REF!</v>
      </c>
    </row>
    <row r="22" spans="1:27">
      <c r="A22" s="405">
        <v>10</v>
      </c>
      <c r="B22" s="406" t="s">
        <v>370</v>
      </c>
      <c r="C22" s="398"/>
      <c r="D22" s="399"/>
      <c r="E22" s="421"/>
      <c r="F22" s="405">
        <v>10</v>
      </c>
      <c r="G22" s="406" t="s">
        <v>370</v>
      </c>
      <c r="H22" s="398"/>
      <c r="I22" s="399"/>
      <c r="K22" s="405">
        <v>10</v>
      </c>
      <c r="L22" s="406" t="s">
        <v>370</v>
      </c>
      <c r="M22" s="398"/>
      <c r="N22" s="399"/>
      <c r="P22" s="405">
        <v>10</v>
      </c>
      <c r="Q22" s="406" t="s">
        <v>370</v>
      </c>
      <c r="R22" s="398"/>
      <c r="S22" s="399"/>
      <c r="T22" s="423" t="e">
        <f t="shared" si="4"/>
        <v>#REF!</v>
      </c>
      <c r="U22" s="415">
        <v>1</v>
      </c>
      <c r="V22" s="415">
        <v>1</v>
      </c>
      <c r="W22" s="415">
        <v>1</v>
      </c>
      <c r="X22" s="415">
        <v>0</v>
      </c>
      <c r="Y22" s="425" t="e">
        <f>IF(AND($A$1&gt;0,$F$1&gt;0,$K$1&gt;0,$P$1=0),$A$4&amp;$AA$8&amp;$F$4&amp;$AA$8&amp;$K$4, "")</f>
        <v>#REF!</v>
      </c>
    </row>
    <row r="23" spans="1:27">
      <c r="A23" s="405">
        <v>11</v>
      </c>
      <c r="B23" s="406" t="s">
        <v>371</v>
      </c>
      <c r="C23" s="398"/>
      <c r="D23" s="399"/>
      <c r="E23" s="421"/>
      <c r="F23" s="405">
        <v>11</v>
      </c>
      <c r="G23" s="406" t="s">
        <v>371</v>
      </c>
      <c r="H23" s="398"/>
      <c r="I23" s="399"/>
      <c r="K23" s="405">
        <v>11</v>
      </c>
      <c r="L23" s="406" t="s">
        <v>371</v>
      </c>
      <c r="M23" s="398"/>
      <c r="N23" s="399"/>
      <c r="P23" s="405">
        <v>11</v>
      </c>
      <c r="Q23" s="406" t="s">
        <v>371</v>
      </c>
      <c r="R23" s="398"/>
      <c r="S23" s="399"/>
      <c r="T23" s="423" t="e">
        <f t="shared" si="4"/>
        <v>#REF!</v>
      </c>
      <c r="U23" s="415">
        <v>1</v>
      </c>
      <c r="V23" s="415">
        <v>1</v>
      </c>
      <c r="W23" s="415">
        <v>1</v>
      </c>
      <c r="X23" s="415">
        <v>1</v>
      </c>
      <c r="Y23" s="426" t="e">
        <f>IF(AND($A$1&gt;0,$F$1&gt;0,$K$1&gt;0,$P$1&gt;0),$A$4&amp;$AA$8&amp;$F$4&amp;$AA$8&amp;$K$4&amp;$AA$8&amp;$P$4, "")</f>
        <v>#REF!</v>
      </c>
    </row>
    <row r="24" spans="1:27">
      <c r="A24" s="405">
        <v>12</v>
      </c>
      <c r="B24" s="406" t="s">
        <v>372</v>
      </c>
      <c r="C24" s="398"/>
      <c r="D24" s="399"/>
      <c r="E24" s="421"/>
      <c r="F24" s="405">
        <v>12</v>
      </c>
      <c r="G24" s="406" t="s">
        <v>372</v>
      </c>
      <c r="H24" s="398"/>
      <c r="I24" s="399"/>
      <c r="K24" s="405">
        <v>12</v>
      </c>
      <c r="L24" s="406" t="s">
        <v>372</v>
      </c>
      <c r="M24" s="398"/>
      <c r="N24" s="399"/>
      <c r="P24" s="405">
        <v>12</v>
      </c>
      <c r="Q24" s="406" t="s">
        <v>372</v>
      </c>
      <c r="R24" s="398"/>
      <c r="S24" s="399"/>
    </row>
    <row r="25" spans="1:27">
      <c r="A25" s="405">
        <v>13</v>
      </c>
      <c r="B25" s="406" t="s">
        <v>373</v>
      </c>
      <c r="C25" s="398"/>
      <c r="D25" s="399"/>
      <c r="E25" s="421"/>
      <c r="F25" s="405">
        <v>13</v>
      </c>
      <c r="G25" s="406" t="s">
        <v>373</v>
      </c>
      <c r="H25" s="398"/>
      <c r="I25" s="399"/>
      <c r="K25" s="405">
        <v>13</v>
      </c>
      <c r="L25" s="406" t="s">
        <v>373</v>
      </c>
      <c r="M25" s="398"/>
      <c r="N25" s="399"/>
      <c r="P25" s="405">
        <v>13</v>
      </c>
      <c r="Q25" s="406" t="s">
        <v>373</v>
      </c>
      <c r="R25" s="398"/>
      <c r="S25" s="399"/>
    </row>
    <row r="26" spans="1:27">
      <c r="A26" s="405">
        <v>14</v>
      </c>
      <c r="B26" s="406" t="s">
        <v>374</v>
      </c>
      <c r="C26" s="398"/>
      <c r="D26" s="399"/>
      <c r="E26" s="421"/>
      <c r="F26" s="405">
        <v>14</v>
      </c>
      <c r="G26" s="406" t="s">
        <v>374</v>
      </c>
      <c r="H26" s="398"/>
      <c r="I26" s="399"/>
      <c r="K26" s="405">
        <v>14</v>
      </c>
      <c r="L26" s="406" t="s">
        <v>374</v>
      </c>
      <c r="M26" s="398"/>
      <c r="N26" s="399"/>
      <c r="P26" s="405">
        <v>14</v>
      </c>
      <c r="Q26" s="406" t="s">
        <v>374</v>
      </c>
      <c r="R26" s="398"/>
      <c r="S26" s="399"/>
    </row>
    <row r="27" spans="1:27">
      <c r="A27" s="405">
        <v>15</v>
      </c>
      <c r="B27" s="406" t="s">
        <v>375</v>
      </c>
      <c r="C27" s="398"/>
      <c r="D27" s="399"/>
      <c r="E27" s="421"/>
      <c r="F27" s="405">
        <v>15</v>
      </c>
      <c r="G27" s="406" t="s">
        <v>375</v>
      </c>
      <c r="H27" s="398"/>
      <c r="I27" s="399"/>
      <c r="K27" s="405">
        <v>15</v>
      </c>
      <c r="L27" s="406" t="s">
        <v>375</v>
      </c>
      <c r="M27" s="398"/>
      <c r="N27" s="399"/>
      <c r="P27" s="405">
        <v>15</v>
      </c>
      <c r="Q27" s="406" t="s">
        <v>375</v>
      </c>
      <c r="R27" s="398"/>
      <c r="S27" s="399"/>
    </row>
    <row r="28" spans="1:27">
      <c r="A28" s="405">
        <v>16</v>
      </c>
      <c r="B28" s="406" t="s">
        <v>376</v>
      </c>
      <c r="C28" s="398"/>
      <c r="D28" s="399"/>
      <c r="E28" s="421"/>
      <c r="F28" s="405">
        <v>16</v>
      </c>
      <c r="G28" s="406" t="s">
        <v>376</v>
      </c>
      <c r="H28" s="398"/>
      <c r="I28" s="399"/>
      <c r="K28" s="405">
        <v>16</v>
      </c>
      <c r="L28" s="406" t="s">
        <v>376</v>
      </c>
      <c r="M28" s="398"/>
      <c r="N28" s="399"/>
      <c r="P28" s="405">
        <v>16</v>
      </c>
      <c r="Q28" s="406" t="s">
        <v>376</v>
      </c>
      <c r="R28" s="398"/>
      <c r="S28" s="399"/>
      <c r="T28" s="423" t="e">
        <f>IF(Y28="",0, 1)</f>
        <v>#REF!</v>
      </c>
      <c r="U28" s="415">
        <v>0</v>
      </c>
      <c r="V28" s="415">
        <v>0</v>
      </c>
      <c r="W28" s="415">
        <v>0</v>
      </c>
      <c r="X28" s="415">
        <v>0</v>
      </c>
      <c r="Y28" s="424" t="e">
        <f>IF(AND($A$1=0,$F$1=0,$K$1=0,$P$1=0)," 0/-", "")</f>
        <v>#REF!</v>
      </c>
      <c r="AA28" s="415" t="s">
        <v>463</v>
      </c>
    </row>
    <row r="29" spans="1:27">
      <c r="A29" s="405">
        <v>17</v>
      </c>
      <c r="B29" s="406" t="s">
        <v>377</v>
      </c>
      <c r="C29" s="398"/>
      <c r="D29" s="399"/>
      <c r="E29" s="421"/>
      <c r="F29" s="405">
        <v>17</v>
      </c>
      <c r="G29" s="406" t="s">
        <v>377</v>
      </c>
      <c r="H29" s="398"/>
      <c r="I29" s="399"/>
      <c r="K29" s="405">
        <v>17</v>
      </c>
      <c r="L29" s="406" t="s">
        <v>377</v>
      </c>
      <c r="M29" s="398"/>
      <c r="N29" s="399"/>
      <c r="P29" s="405">
        <v>17</v>
      </c>
      <c r="Q29" s="406" t="s">
        <v>377</v>
      </c>
      <c r="R29" s="398"/>
      <c r="S29" s="399"/>
      <c r="T29" s="423" t="e">
        <f t="shared" ref="T29:T43" si="5">IF(Y29="",0, 1)</f>
        <v>#REF!</v>
      </c>
      <c r="U29" s="415">
        <v>0</v>
      </c>
      <c r="V29" s="415">
        <v>0</v>
      </c>
      <c r="W29" s="415">
        <v>0</v>
      </c>
      <c r="X29" s="415">
        <v>1</v>
      </c>
      <c r="Y29" s="425" t="e">
        <f>IF(AND($A$1=0,$F$1=0,$K$1=0,$P$1&gt;0),$U$3&amp;$P$1&amp;$AA$30, "")</f>
        <v>#REF!</v>
      </c>
      <c r="AA29" s="415" t="s">
        <v>464</v>
      </c>
    </row>
    <row r="30" spans="1:27">
      <c r="A30" s="405">
        <v>18</v>
      </c>
      <c r="B30" s="406" t="s">
        <v>378</v>
      </c>
      <c r="C30" s="398"/>
      <c r="D30" s="399"/>
      <c r="E30" s="421"/>
      <c r="F30" s="405">
        <v>18</v>
      </c>
      <c r="G30" s="406" t="s">
        <v>378</v>
      </c>
      <c r="H30" s="398"/>
      <c r="I30" s="399"/>
      <c r="K30" s="405">
        <v>18</v>
      </c>
      <c r="L30" s="406" t="s">
        <v>378</v>
      </c>
      <c r="M30" s="398"/>
      <c r="N30" s="399"/>
      <c r="P30" s="405">
        <v>18</v>
      </c>
      <c r="Q30" s="406" t="s">
        <v>378</v>
      </c>
      <c r="R30" s="398"/>
      <c r="S30" s="399"/>
      <c r="T30" s="423" t="e">
        <f t="shared" si="5"/>
        <v>#REF!</v>
      </c>
      <c r="U30" s="415">
        <v>0</v>
      </c>
      <c r="V30" s="415">
        <v>0</v>
      </c>
      <c r="W30" s="415">
        <v>1</v>
      </c>
      <c r="X30" s="415">
        <v>0</v>
      </c>
      <c r="Y30" s="425" t="e">
        <f>IF(AND($A$1=0,$F$1=0,$K$1&gt;0,$P$1=0),$U$2&amp;$K$1&amp;$AA$30, "")</f>
        <v>#REF!</v>
      </c>
      <c r="AA30" s="415" t="s">
        <v>465</v>
      </c>
    </row>
    <row r="31" spans="1:27">
      <c r="A31" s="405">
        <v>19</v>
      </c>
      <c r="B31" s="406" t="s">
        <v>379</v>
      </c>
      <c r="C31" s="398"/>
      <c r="D31" s="399"/>
      <c r="E31" s="421"/>
      <c r="F31" s="405">
        <v>19</v>
      </c>
      <c r="G31" s="406" t="s">
        <v>379</v>
      </c>
      <c r="H31" s="398"/>
      <c r="I31" s="399"/>
      <c r="K31" s="405">
        <v>19</v>
      </c>
      <c r="L31" s="406" t="s">
        <v>379</v>
      </c>
      <c r="M31" s="398"/>
      <c r="N31" s="399"/>
      <c r="P31" s="405">
        <v>19</v>
      </c>
      <c r="Q31" s="406" t="s">
        <v>379</v>
      </c>
      <c r="R31" s="398"/>
      <c r="S31" s="399"/>
      <c r="T31" s="423" t="e">
        <f t="shared" si="5"/>
        <v>#REF!</v>
      </c>
      <c r="U31" s="415">
        <v>0</v>
      </c>
      <c r="V31" s="415">
        <v>0</v>
      </c>
      <c r="W31" s="415">
        <v>1</v>
      </c>
      <c r="X31" s="415">
        <v>1</v>
      </c>
      <c r="Y31" s="425" t="e">
        <f>IF(AND($A$1=0,$F$1=0,$K$1&gt;0,$P$1&gt;0),$U$2&amp;$K$1&amp;$AA$29&amp;$U$3&amp;$P$1&amp;$AA$30, "")</f>
        <v>#REF!</v>
      </c>
    </row>
    <row r="32" spans="1:27">
      <c r="A32" s="405">
        <v>20</v>
      </c>
      <c r="B32" s="406" t="s">
        <v>380</v>
      </c>
      <c r="C32" s="398"/>
      <c r="D32" s="399"/>
      <c r="E32" s="421"/>
      <c r="F32" s="405">
        <v>20</v>
      </c>
      <c r="G32" s="406" t="s">
        <v>380</v>
      </c>
      <c r="H32" s="398"/>
      <c r="I32" s="399"/>
      <c r="K32" s="405">
        <v>20</v>
      </c>
      <c r="L32" s="406" t="s">
        <v>380</v>
      </c>
      <c r="M32" s="398"/>
      <c r="N32" s="399"/>
      <c r="P32" s="405">
        <v>20</v>
      </c>
      <c r="Q32" s="406" t="s">
        <v>380</v>
      </c>
      <c r="R32" s="398"/>
      <c r="S32" s="399"/>
      <c r="T32" s="423" t="e">
        <f t="shared" si="5"/>
        <v>#REF!</v>
      </c>
      <c r="U32" s="415">
        <v>0</v>
      </c>
      <c r="V32" s="415">
        <v>1</v>
      </c>
      <c r="W32" s="415">
        <v>0</v>
      </c>
      <c r="X32" s="415">
        <v>0</v>
      </c>
      <c r="Y32" s="425" t="e">
        <f>IF(AND($A$1=0,$F$1&gt;0,$K$1=0,$P$1=0),$U$1&amp;$F$1&amp;$AA$30, "")</f>
        <v>#REF!</v>
      </c>
    </row>
    <row r="33" spans="1:25">
      <c r="A33" s="405">
        <v>21</v>
      </c>
      <c r="B33" s="406" t="s">
        <v>381</v>
      </c>
      <c r="C33" s="398"/>
      <c r="D33" s="399"/>
      <c r="E33" s="421"/>
      <c r="F33" s="405">
        <v>21</v>
      </c>
      <c r="G33" s="406" t="s">
        <v>381</v>
      </c>
      <c r="H33" s="398"/>
      <c r="I33" s="399"/>
      <c r="K33" s="405">
        <v>21</v>
      </c>
      <c r="L33" s="406" t="s">
        <v>381</v>
      </c>
      <c r="M33" s="398"/>
      <c r="N33" s="399"/>
      <c r="P33" s="405">
        <v>21</v>
      </c>
      <c r="Q33" s="406" t="s">
        <v>381</v>
      </c>
      <c r="R33" s="398"/>
      <c r="S33" s="399"/>
      <c r="T33" s="423" t="e">
        <f t="shared" si="5"/>
        <v>#REF!</v>
      </c>
      <c r="U33" s="415">
        <v>0</v>
      </c>
      <c r="V33" s="415">
        <v>1</v>
      </c>
      <c r="W33" s="415">
        <v>0</v>
      </c>
      <c r="X33" s="415">
        <v>1</v>
      </c>
      <c r="Y33" s="425" t="e">
        <f>IF(AND($A$1=0,$F$1&gt;0,$K$1=0,$P$1&gt;0),$U$1&amp;$F$1&amp;$AA$29&amp;$U$3&amp;$P$1&amp;$AA$30, "")</f>
        <v>#REF!</v>
      </c>
    </row>
    <row r="34" spans="1:25">
      <c r="A34" s="405">
        <v>22</v>
      </c>
      <c r="B34" s="406" t="s">
        <v>382</v>
      </c>
      <c r="C34" s="398"/>
      <c r="D34" s="399"/>
      <c r="E34" s="421"/>
      <c r="F34" s="405">
        <v>22</v>
      </c>
      <c r="G34" s="406" t="s">
        <v>382</v>
      </c>
      <c r="H34" s="398"/>
      <c r="I34" s="399"/>
      <c r="K34" s="405">
        <v>22</v>
      </c>
      <c r="L34" s="406" t="s">
        <v>382</v>
      </c>
      <c r="M34" s="398"/>
      <c r="N34" s="399"/>
      <c r="P34" s="405">
        <v>22</v>
      </c>
      <c r="Q34" s="406" t="s">
        <v>382</v>
      </c>
      <c r="R34" s="398"/>
      <c r="S34" s="399"/>
      <c r="T34" s="423" t="e">
        <f t="shared" si="5"/>
        <v>#REF!</v>
      </c>
      <c r="U34" s="415">
        <v>0</v>
      </c>
      <c r="V34" s="415">
        <v>1</v>
      </c>
      <c r="W34" s="415">
        <v>1</v>
      </c>
      <c r="X34" s="415">
        <v>0</v>
      </c>
      <c r="Y34" s="425" t="e">
        <f>IF(AND($A$1=0,$F$1&gt;0,$K$1&gt;0,$P$1=0),$U$1&amp;$F$1&amp;$AA$29&amp;$U$2&amp;$K$1, "")</f>
        <v>#REF!</v>
      </c>
    </row>
    <row r="35" spans="1:25">
      <c r="A35" s="405">
        <v>23</v>
      </c>
      <c r="B35" s="406" t="s">
        <v>383</v>
      </c>
      <c r="C35" s="398"/>
      <c r="D35" s="399"/>
      <c r="E35" s="421"/>
      <c r="F35" s="405">
        <v>23</v>
      </c>
      <c r="G35" s="406" t="s">
        <v>383</v>
      </c>
      <c r="H35" s="398"/>
      <c r="I35" s="399"/>
      <c r="K35" s="405">
        <v>23</v>
      </c>
      <c r="L35" s="406" t="s">
        <v>383</v>
      </c>
      <c r="M35" s="398"/>
      <c r="N35" s="399"/>
      <c r="P35" s="405">
        <v>23</v>
      </c>
      <c r="Q35" s="406" t="s">
        <v>383</v>
      </c>
      <c r="R35" s="398"/>
      <c r="S35" s="399"/>
      <c r="T35" s="423" t="e">
        <f t="shared" si="5"/>
        <v>#REF!</v>
      </c>
      <c r="U35" s="415">
        <v>0</v>
      </c>
      <c r="V35" s="415">
        <v>1</v>
      </c>
      <c r="W35" s="415">
        <v>1</v>
      </c>
      <c r="X35" s="415">
        <v>1</v>
      </c>
      <c r="Y35" s="426" t="e">
        <f>IF(AND($A$1=0,$F$1&gt;0,$K$1&gt;0,$P$1&gt;0),$U$1&amp;$F$1&amp;$AA$29&amp;$U$2&amp;$K$1&amp;$AA$29&amp;$U$3&amp;$P$1&amp;$AA$30, "")</f>
        <v>#REF!</v>
      </c>
    </row>
    <row r="36" spans="1:25">
      <c r="A36" s="405">
        <v>24</v>
      </c>
      <c r="B36" s="406" t="s">
        <v>384</v>
      </c>
      <c r="C36" s="398"/>
      <c r="D36" s="399"/>
      <c r="E36" s="421"/>
      <c r="F36" s="405">
        <v>24</v>
      </c>
      <c r="G36" s="406" t="s">
        <v>384</v>
      </c>
      <c r="H36" s="398"/>
      <c r="I36" s="399"/>
      <c r="K36" s="405">
        <v>24</v>
      </c>
      <c r="L36" s="406" t="s">
        <v>384</v>
      </c>
      <c r="M36" s="398"/>
      <c r="N36" s="399"/>
      <c r="P36" s="405">
        <v>24</v>
      </c>
      <c r="Q36" s="406" t="s">
        <v>384</v>
      </c>
      <c r="R36" s="398"/>
      <c r="S36" s="399"/>
      <c r="T36" s="423" t="e">
        <f t="shared" si="5"/>
        <v>#REF!</v>
      </c>
      <c r="U36" s="415">
        <v>1</v>
      </c>
      <c r="V36" s="415">
        <v>0</v>
      </c>
      <c r="W36" s="415">
        <v>0</v>
      </c>
      <c r="X36" s="415">
        <v>0</v>
      </c>
      <c r="Y36" s="424" t="e">
        <f>IF(AND($A$1&gt;0,$F$1=0,$K$1=0,$P$1=0),#REF!&amp; $A$1&amp;$AA$30, "")</f>
        <v>#REF!</v>
      </c>
    </row>
    <row r="37" spans="1:25">
      <c r="A37" s="405">
        <v>25</v>
      </c>
      <c r="B37" s="406" t="s">
        <v>385</v>
      </c>
      <c r="C37" s="398"/>
      <c r="D37" s="399"/>
      <c r="E37" s="421"/>
      <c r="F37" s="405">
        <v>25</v>
      </c>
      <c r="G37" s="406" t="s">
        <v>385</v>
      </c>
      <c r="H37" s="398"/>
      <c r="I37" s="399"/>
      <c r="K37" s="405">
        <v>25</v>
      </c>
      <c r="L37" s="406" t="s">
        <v>385</v>
      </c>
      <c r="M37" s="398"/>
      <c r="N37" s="399"/>
      <c r="P37" s="405">
        <v>25</v>
      </c>
      <c r="Q37" s="406" t="s">
        <v>385</v>
      </c>
      <c r="R37" s="398"/>
      <c r="S37" s="399"/>
      <c r="T37" s="423" t="e">
        <f t="shared" si="5"/>
        <v>#REF!</v>
      </c>
      <c r="U37" s="415">
        <v>1</v>
      </c>
      <c r="V37" s="415">
        <v>0</v>
      </c>
      <c r="W37" s="415">
        <v>0</v>
      </c>
      <c r="X37" s="415">
        <v>1</v>
      </c>
      <c r="Y37" s="425" t="e">
        <f>IF(AND($A$1&gt;0,$F$1=0,$K$1=0,$P$1&gt;0),#REF!&amp;$A$1&amp;$AA$29&amp;$U$3&amp;$P$1&amp;$AA$30, "")</f>
        <v>#REF!</v>
      </c>
    </row>
    <row r="38" spans="1:25">
      <c r="A38" s="405">
        <v>26</v>
      </c>
      <c r="B38" s="406" t="s">
        <v>386</v>
      </c>
      <c r="C38" s="398"/>
      <c r="D38" s="399"/>
      <c r="E38" s="421"/>
      <c r="F38" s="405">
        <v>26</v>
      </c>
      <c r="G38" s="406" t="s">
        <v>386</v>
      </c>
      <c r="H38" s="398"/>
      <c r="I38" s="399"/>
      <c r="K38" s="405">
        <v>26</v>
      </c>
      <c r="L38" s="406" t="s">
        <v>386</v>
      </c>
      <c r="M38" s="398"/>
      <c r="N38" s="399"/>
      <c r="P38" s="405">
        <v>26</v>
      </c>
      <c r="Q38" s="406" t="s">
        <v>386</v>
      </c>
      <c r="R38" s="398"/>
      <c r="S38" s="399"/>
      <c r="T38" s="423" t="e">
        <f t="shared" si="5"/>
        <v>#REF!</v>
      </c>
      <c r="U38" s="415">
        <v>1</v>
      </c>
      <c r="V38" s="415">
        <v>0</v>
      </c>
      <c r="W38" s="415">
        <v>1</v>
      </c>
      <c r="X38" s="415">
        <v>0</v>
      </c>
      <c r="Y38" s="425" t="e">
        <f>IF(AND($A$1&gt;0,$F$1=0,$K$1&gt;0,$P$1=0),#REF!&amp;$A$1&amp;$AA$29&amp;$U$2&amp;$K$1, "")</f>
        <v>#REF!</v>
      </c>
    </row>
    <row r="39" spans="1:25">
      <c r="A39" s="405">
        <v>27</v>
      </c>
      <c r="B39" s="406" t="s">
        <v>387</v>
      </c>
      <c r="C39" s="398"/>
      <c r="D39" s="399"/>
      <c r="E39" s="421"/>
      <c r="F39" s="405">
        <v>27</v>
      </c>
      <c r="G39" s="406" t="s">
        <v>387</v>
      </c>
      <c r="H39" s="398"/>
      <c r="I39" s="399"/>
      <c r="K39" s="405">
        <v>27</v>
      </c>
      <c r="L39" s="406" t="s">
        <v>387</v>
      </c>
      <c r="M39" s="398"/>
      <c r="N39" s="399"/>
      <c r="P39" s="405">
        <v>27</v>
      </c>
      <c r="Q39" s="406" t="s">
        <v>387</v>
      </c>
      <c r="R39" s="398"/>
      <c r="S39" s="399"/>
      <c r="T39" s="423" t="e">
        <f t="shared" si="5"/>
        <v>#REF!</v>
      </c>
      <c r="U39" s="415">
        <v>1</v>
      </c>
      <c r="V39" s="415">
        <v>0</v>
      </c>
      <c r="W39" s="415">
        <v>1</v>
      </c>
      <c r="X39" s="415">
        <v>1</v>
      </c>
      <c r="Y39" s="425" t="e">
        <f>IF(AND($A$1&gt;0,$F$1=0,$K$1&gt;0,$P$1&gt;0),#REF!&amp;$A$1&amp;$AA$29&amp;$U$2&amp;$K$1&amp;$AA$29&amp;$U$3&amp;$P$1&amp;$AA$30, "")</f>
        <v>#REF!</v>
      </c>
    </row>
    <row r="40" spans="1:25">
      <c r="A40" s="405">
        <v>28</v>
      </c>
      <c r="B40" s="406" t="s">
        <v>388</v>
      </c>
      <c r="C40" s="398"/>
      <c r="D40" s="399"/>
      <c r="E40" s="421"/>
      <c r="F40" s="405">
        <v>28</v>
      </c>
      <c r="G40" s="406" t="s">
        <v>388</v>
      </c>
      <c r="H40" s="398"/>
      <c r="I40" s="399"/>
      <c r="K40" s="405">
        <v>28</v>
      </c>
      <c r="L40" s="406" t="s">
        <v>388</v>
      </c>
      <c r="M40" s="398"/>
      <c r="N40" s="399"/>
      <c r="P40" s="405">
        <v>28</v>
      </c>
      <c r="Q40" s="406" t="s">
        <v>388</v>
      </c>
      <c r="R40" s="398"/>
      <c r="S40" s="399"/>
      <c r="T40" s="423" t="e">
        <f t="shared" si="5"/>
        <v>#REF!</v>
      </c>
      <c r="U40" s="415">
        <v>1</v>
      </c>
      <c r="V40" s="415">
        <v>1</v>
      </c>
      <c r="W40" s="415">
        <v>0</v>
      </c>
      <c r="X40" s="415">
        <v>0</v>
      </c>
      <c r="Y40" s="425" t="e">
        <f>IF(AND($A$1&gt;0,$F$1&gt;0,$K$1=0,$P$1=0),#REF!&amp;$A$1&amp;$AA$29&amp;$U$1&amp;$F$1, "")</f>
        <v>#REF!</v>
      </c>
    </row>
    <row r="41" spans="1:25">
      <c r="A41" s="405">
        <v>29</v>
      </c>
      <c r="B41" s="406" t="s">
        <v>389</v>
      </c>
      <c r="C41" s="398"/>
      <c r="D41" s="399"/>
      <c r="E41" s="421"/>
      <c r="F41" s="405">
        <v>29</v>
      </c>
      <c r="G41" s="406" t="s">
        <v>389</v>
      </c>
      <c r="H41" s="398"/>
      <c r="I41" s="399"/>
      <c r="K41" s="405">
        <v>29</v>
      </c>
      <c r="L41" s="406" t="s">
        <v>389</v>
      </c>
      <c r="M41" s="398"/>
      <c r="N41" s="399"/>
      <c r="P41" s="405">
        <v>29</v>
      </c>
      <c r="Q41" s="406" t="s">
        <v>389</v>
      </c>
      <c r="R41" s="398"/>
      <c r="S41" s="399"/>
      <c r="T41" s="423" t="e">
        <f t="shared" si="5"/>
        <v>#REF!</v>
      </c>
      <c r="U41" s="415">
        <v>1</v>
      </c>
      <c r="V41" s="415">
        <v>1</v>
      </c>
      <c r="W41" s="415">
        <v>0</v>
      </c>
      <c r="X41" s="415">
        <v>1</v>
      </c>
      <c r="Y41" s="425" t="e">
        <f>IF(AND($A$1&gt;0,$F$1&gt;0,$K$1=0,$P$1&gt;0),#REF!&amp;$A$1&amp;$AA$29&amp;$U$1&amp;$F$1&amp;$AA$29&amp;$U$3&amp;$P$1&amp;$AA$30, "")</f>
        <v>#REF!</v>
      </c>
    </row>
    <row r="42" spans="1:25">
      <c r="A42" s="405">
        <v>30</v>
      </c>
      <c r="B42" s="406" t="s">
        <v>390</v>
      </c>
      <c r="C42" s="398"/>
      <c r="D42" s="399"/>
      <c r="E42" s="421"/>
      <c r="F42" s="405">
        <v>30</v>
      </c>
      <c r="G42" s="406" t="s">
        <v>390</v>
      </c>
      <c r="H42" s="398"/>
      <c r="I42" s="399"/>
      <c r="K42" s="405">
        <v>30</v>
      </c>
      <c r="L42" s="406" t="s">
        <v>390</v>
      </c>
      <c r="M42" s="398"/>
      <c r="N42" s="399"/>
      <c r="P42" s="405">
        <v>30</v>
      </c>
      <c r="Q42" s="406" t="s">
        <v>390</v>
      </c>
      <c r="R42" s="398"/>
      <c r="S42" s="399"/>
      <c r="T42" s="423" t="e">
        <f t="shared" si="5"/>
        <v>#REF!</v>
      </c>
      <c r="U42" s="415">
        <v>1</v>
      </c>
      <c r="V42" s="415">
        <v>1</v>
      </c>
      <c r="W42" s="415">
        <v>1</v>
      </c>
      <c r="X42" s="415">
        <v>0</v>
      </c>
      <c r="Y42" s="425" t="e">
        <f>IF(AND($A$1&gt;0,$F$1&gt;0,$K$1&gt;0,$P$1=0),#REF!&amp;$A$1&amp;$AA$29&amp;$U$1&amp;$F$1&amp;$AA$29&amp;$U$2&amp;$K$1, "")</f>
        <v>#REF!</v>
      </c>
    </row>
    <row r="43" spans="1:25">
      <c r="A43" s="405">
        <v>31</v>
      </c>
      <c r="B43" s="406" t="s">
        <v>391</v>
      </c>
      <c r="C43" s="398"/>
      <c r="D43" s="399"/>
      <c r="E43" s="421"/>
      <c r="F43" s="405">
        <v>31</v>
      </c>
      <c r="G43" s="406" t="s">
        <v>391</v>
      </c>
      <c r="H43" s="398"/>
      <c r="I43" s="399"/>
      <c r="K43" s="405">
        <v>31</v>
      </c>
      <c r="L43" s="406" t="s">
        <v>391</v>
      </c>
      <c r="M43" s="398"/>
      <c r="N43" s="399"/>
      <c r="P43" s="405">
        <v>31</v>
      </c>
      <c r="Q43" s="406" t="s">
        <v>391</v>
      </c>
      <c r="R43" s="398"/>
      <c r="S43" s="399"/>
      <c r="T43" s="423" t="e">
        <f t="shared" si="5"/>
        <v>#REF!</v>
      </c>
      <c r="U43" s="415">
        <v>1</v>
      </c>
      <c r="V43" s="415">
        <v>1</v>
      </c>
      <c r="W43" s="415">
        <v>1</v>
      </c>
      <c r="X43" s="415">
        <v>1</v>
      </c>
      <c r="Y43" s="426" t="e">
        <f>IF(AND($A$1&gt;0,$F$1&gt;0,$K$1&gt;0,$P$1&gt;0),#REF!&amp;$A$1&amp;$AA$29&amp;$U$1&amp;$F$1&amp;$AA$29&amp;$U$2&amp;$K$1&amp;$AA$29&amp;$U$3&amp;$P$1&amp;$AA$30, "")</f>
        <v>#REF!</v>
      </c>
    </row>
    <row r="44" spans="1:25">
      <c r="A44" s="405">
        <v>32</v>
      </c>
      <c r="B44" s="406" t="s">
        <v>392</v>
      </c>
      <c r="C44" s="398"/>
      <c r="D44" s="399"/>
      <c r="E44" s="421"/>
      <c r="F44" s="405">
        <v>32</v>
      </c>
      <c r="G44" s="406" t="s">
        <v>392</v>
      </c>
      <c r="H44" s="398"/>
      <c r="I44" s="399"/>
      <c r="K44" s="405">
        <v>32</v>
      </c>
      <c r="L44" s="406" t="s">
        <v>392</v>
      </c>
      <c r="M44" s="398"/>
      <c r="N44" s="399"/>
      <c r="P44" s="405">
        <v>32</v>
      </c>
      <c r="Q44" s="406" t="s">
        <v>392</v>
      </c>
      <c r="R44" s="398"/>
      <c r="S44" s="399"/>
    </row>
    <row r="45" spans="1:25">
      <c r="A45" s="405">
        <v>33</v>
      </c>
      <c r="B45" s="406" t="s">
        <v>393</v>
      </c>
      <c r="C45" s="398"/>
      <c r="D45" s="399"/>
      <c r="E45" s="421"/>
      <c r="F45" s="405">
        <v>33</v>
      </c>
      <c r="G45" s="406" t="s">
        <v>393</v>
      </c>
      <c r="H45" s="398"/>
      <c r="I45" s="399"/>
      <c r="K45" s="405">
        <v>33</v>
      </c>
      <c r="L45" s="406" t="s">
        <v>393</v>
      </c>
      <c r="M45" s="398"/>
      <c r="N45" s="399"/>
      <c r="P45" s="405">
        <v>33</v>
      </c>
      <c r="Q45" s="406" t="s">
        <v>393</v>
      </c>
      <c r="R45" s="398"/>
      <c r="S45" s="399"/>
    </row>
    <row r="46" spans="1:25">
      <c r="A46" s="405">
        <v>34</v>
      </c>
      <c r="B46" s="406" t="s">
        <v>394</v>
      </c>
      <c r="C46" s="398"/>
      <c r="D46" s="399"/>
      <c r="E46" s="421"/>
      <c r="F46" s="405">
        <v>34</v>
      </c>
      <c r="G46" s="406" t="s">
        <v>394</v>
      </c>
      <c r="H46" s="398"/>
      <c r="I46" s="399"/>
      <c r="K46" s="405">
        <v>34</v>
      </c>
      <c r="L46" s="406" t="s">
        <v>394</v>
      </c>
      <c r="M46" s="398"/>
      <c r="N46" s="399"/>
      <c r="P46" s="405">
        <v>34</v>
      </c>
      <c r="Q46" s="406" t="s">
        <v>394</v>
      </c>
      <c r="R46" s="398"/>
      <c r="S46" s="399"/>
    </row>
    <row r="47" spans="1:25">
      <c r="A47" s="405">
        <v>35</v>
      </c>
      <c r="B47" s="406" t="s">
        <v>395</v>
      </c>
      <c r="C47" s="398"/>
      <c r="D47" s="399"/>
      <c r="E47" s="421"/>
      <c r="F47" s="405">
        <v>35</v>
      </c>
      <c r="G47" s="406" t="s">
        <v>395</v>
      </c>
      <c r="H47" s="398"/>
      <c r="I47" s="399"/>
      <c r="K47" s="405">
        <v>35</v>
      </c>
      <c r="L47" s="406" t="s">
        <v>395</v>
      </c>
      <c r="M47" s="398"/>
      <c r="N47" s="399"/>
      <c r="P47" s="405">
        <v>35</v>
      </c>
      <c r="Q47" s="406" t="s">
        <v>395</v>
      </c>
      <c r="R47" s="398"/>
      <c r="S47" s="399"/>
    </row>
    <row r="48" spans="1:25">
      <c r="A48" s="405">
        <v>36</v>
      </c>
      <c r="B48" s="406" t="s">
        <v>396</v>
      </c>
      <c r="C48" s="398"/>
      <c r="D48" s="399"/>
      <c r="E48" s="421"/>
      <c r="F48" s="405">
        <v>36</v>
      </c>
      <c r="G48" s="406" t="s">
        <v>396</v>
      </c>
      <c r="H48" s="398"/>
      <c r="I48" s="399"/>
      <c r="K48" s="405">
        <v>36</v>
      </c>
      <c r="L48" s="406" t="s">
        <v>396</v>
      </c>
      <c r="M48" s="398"/>
      <c r="N48" s="399"/>
      <c r="P48" s="405">
        <v>36</v>
      </c>
      <c r="Q48" s="406" t="s">
        <v>396</v>
      </c>
      <c r="R48" s="398"/>
      <c r="S48" s="399"/>
    </row>
    <row r="49" spans="1:19">
      <c r="A49" s="405">
        <v>37</v>
      </c>
      <c r="B49" s="406" t="s">
        <v>397</v>
      </c>
      <c r="C49" s="398"/>
      <c r="D49" s="399"/>
      <c r="E49" s="421"/>
      <c r="F49" s="405">
        <v>37</v>
      </c>
      <c r="G49" s="406" t="s">
        <v>397</v>
      </c>
      <c r="H49" s="398"/>
      <c r="I49" s="399"/>
      <c r="K49" s="405">
        <v>37</v>
      </c>
      <c r="L49" s="406" t="s">
        <v>397</v>
      </c>
      <c r="M49" s="398"/>
      <c r="N49" s="399"/>
      <c r="P49" s="405">
        <v>37</v>
      </c>
      <c r="Q49" s="406" t="s">
        <v>397</v>
      </c>
      <c r="R49" s="398"/>
      <c r="S49" s="399"/>
    </row>
    <row r="50" spans="1:19">
      <c r="A50" s="405">
        <v>38</v>
      </c>
      <c r="B50" s="406" t="s">
        <v>398</v>
      </c>
      <c r="C50" s="398"/>
      <c r="D50" s="399"/>
      <c r="E50" s="421"/>
      <c r="F50" s="405">
        <v>38</v>
      </c>
      <c r="G50" s="406" t="s">
        <v>398</v>
      </c>
      <c r="H50" s="398"/>
      <c r="I50" s="399"/>
      <c r="K50" s="405">
        <v>38</v>
      </c>
      <c r="L50" s="406" t="s">
        <v>398</v>
      </c>
      <c r="M50" s="398"/>
      <c r="N50" s="399"/>
      <c r="P50" s="405">
        <v>38</v>
      </c>
      <c r="Q50" s="406" t="s">
        <v>398</v>
      </c>
      <c r="R50" s="398"/>
      <c r="S50" s="399"/>
    </row>
    <row r="51" spans="1:19">
      <c r="A51" s="405">
        <v>39</v>
      </c>
      <c r="B51" s="406" t="s">
        <v>399</v>
      </c>
      <c r="C51" s="398"/>
      <c r="D51" s="399"/>
      <c r="E51" s="421"/>
      <c r="F51" s="405">
        <v>39</v>
      </c>
      <c r="G51" s="406" t="s">
        <v>399</v>
      </c>
      <c r="H51" s="398"/>
      <c r="I51" s="399"/>
      <c r="K51" s="405">
        <v>39</v>
      </c>
      <c r="L51" s="406" t="s">
        <v>399</v>
      </c>
      <c r="M51" s="398"/>
      <c r="N51" s="399"/>
      <c r="P51" s="405">
        <v>39</v>
      </c>
      <c r="Q51" s="406" t="s">
        <v>399</v>
      </c>
      <c r="R51" s="398"/>
      <c r="S51" s="399"/>
    </row>
    <row r="52" spans="1:19">
      <c r="A52" s="405">
        <v>40</v>
      </c>
      <c r="B52" s="406" t="s">
        <v>400</v>
      </c>
      <c r="C52" s="398"/>
      <c r="D52" s="399"/>
      <c r="E52" s="421"/>
      <c r="F52" s="405">
        <v>40</v>
      </c>
      <c r="G52" s="406" t="s">
        <v>400</v>
      </c>
      <c r="H52" s="398"/>
      <c r="I52" s="399"/>
      <c r="K52" s="405">
        <v>40</v>
      </c>
      <c r="L52" s="406" t="s">
        <v>400</v>
      </c>
      <c r="M52" s="398"/>
      <c r="N52" s="399"/>
      <c r="P52" s="405">
        <v>40</v>
      </c>
      <c r="Q52" s="406" t="s">
        <v>400</v>
      </c>
      <c r="R52" s="398"/>
      <c r="S52" s="399"/>
    </row>
    <row r="53" spans="1:19">
      <c r="A53" s="405">
        <v>41</v>
      </c>
      <c r="B53" s="406" t="s">
        <v>401</v>
      </c>
      <c r="C53" s="398"/>
      <c r="D53" s="399"/>
      <c r="E53" s="421"/>
      <c r="F53" s="405">
        <v>41</v>
      </c>
      <c r="G53" s="406" t="s">
        <v>401</v>
      </c>
      <c r="H53" s="398"/>
      <c r="I53" s="399"/>
      <c r="K53" s="405">
        <v>41</v>
      </c>
      <c r="L53" s="406" t="s">
        <v>401</v>
      </c>
      <c r="M53" s="398"/>
      <c r="N53" s="399"/>
      <c r="P53" s="405">
        <v>41</v>
      </c>
      <c r="Q53" s="406" t="s">
        <v>401</v>
      </c>
      <c r="R53" s="398"/>
      <c r="S53" s="399"/>
    </row>
    <row r="54" spans="1:19">
      <c r="A54" s="405">
        <v>42</v>
      </c>
      <c r="B54" s="406" t="s">
        <v>402</v>
      </c>
      <c r="C54" s="398"/>
      <c r="D54" s="399"/>
      <c r="E54" s="421"/>
      <c r="F54" s="405">
        <v>42</v>
      </c>
      <c r="G54" s="406" t="s">
        <v>402</v>
      </c>
      <c r="H54" s="398"/>
      <c r="I54" s="399"/>
      <c r="K54" s="405">
        <v>42</v>
      </c>
      <c r="L54" s="406" t="s">
        <v>402</v>
      </c>
      <c r="M54" s="398"/>
      <c r="N54" s="399"/>
      <c r="P54" s="405">
        <v>42</v>
      </c>
      <c r="Q54" s="406" t="s">
        <v>402</v>
      </c>
      <c r="R54" s="398"/>
      <c r="S54" s="399"/>
    </row>
    <row r="55" spans="1:19">
      <c r="A55" s="405">
        <v>43</v>
      </c>
      <c r="B55" s="406" t="s">
        <v>403</v>
      </c>
      <c r="C55" s="398"/>
      <c r="D55" s="399"/>
      <c r="E55" s="421"/>
      <c r="F55" s="405">
        <v>43</v>
      </c>
      <c r="G55" s="406" t="s">
        <v>403</v>
      </c>
      <c r="H55" s="398"/>
      <c r="I55" s="399"/>
      <c r="K55" s="405">
        <v>43</v>
      </c>
      <c r="L55" s="406" t="s">
        <v>403</v>
      </c>
      <c r="M55" s="398"/>
      <c r="N55" s="399"/>
      <c r="P55" s="405">
        <v>43</v>
      </c>
      <c r="Q55" s="406" t="s">
        <v>403</v>
      </c>
      <c r="R55" s="398"/>
      <c r="S55" s="399"/>
    </row>
    <row r="56" spans="1:19">
      <c r="A56" s="405">
        <v>44</v>
      </c>
      <c r="B56" s="406" t="s">
        <v>404</v>
      </c>
      <c r="C56" s="398"/>
      <c r="D56" s="399"/>
      <c r="E56" s="421"/>
      <c r="F56" s="405">
        <v>44</v>
      </c>
      <c r="G56" s="406" t="s">
        <v>404</v>
      </c>
      <c r="H56" s="398"/>
      <c r="I56" s="399"/>
      <c r="K56" s="405">
        <v>44</v>
      </c>
      <c r="L56" s="406" t="s">
        <v>404</v>
      </c>
      <c r="M56" s="398"/>
      <c r="N56" s="399"/>
      <c r="P56" s="405">
        <v>44</v>
      </c>
      <c r="Q56" s="406" t="s">
        <v>404</v>
      </c>
      <c r="R56" s="398"/>
      <c r="S56" s="399"/>
    </row>
    <row r="57" spans="1:19">
      <c r="A57" s="405">
        <v>45</v>
      </c>
      <c r="B57" s="406" t="s">
        <v>405</v>
      </c>
      <c r="C57" s="398"/>
      <c r="D57" s="399"/>
      <c r="E57" s="421"/>
      <c r="F57" s="405">
        <v>45</v>
      </c>
      <c r="G57" s="406" t="s">
        <v>405</v>
      </c>
      <c r="H57" s="398"/>
      <c r="I57" s="399"/>
      <c r="K57" s="405">
        <v>45</v>
      </c>
      <c r="L57" s="406" t="s">
        <v>405</v>
      </c>
      <c r="M57" s="398"/>
      <c r="N57" s="399"/>
      <c r="P57" s="405">
        <v>45</v>
      </c>
      <c r="Q57" s="406" t="s">
        <v>405</v>
      </c>
      <c r="R57" s="398"/>
      <c r="S57" s="399"/>
    </row>
    <row r="58" spans="1:19">
      <c r="A58" s="405">
        <v>46</v>
      </c>
      <c r="B58" s="406" t="s">
        <v>406</v>
      </c>
      <c r="C58" s="398"/>
      <c r="D58" s="399"/>
      <c r="E58" s="421"/>
      <c r="F58" s="405">
        <v>46</v>
      </c>
      <c r="G58" s="406" t="s">
        <v>406</v>
      </c>
      <c r="H58" s="398"/>
      <c r="I58" s="399"/>
      <c r="K58" s="405">
        <v>46</v>
      </c>
      <c r="L58" s="406" t="s">
        <v>406</v>
      </c>
      <c r="M58" s="398"/>
      <c r="N58" s="399"/>
      <c r="P58" s="405">
        <v>46</v>
      </c>
      <c r="Q58" s="406" t="s">
        <v>406</v>
      </c>
      <c r="R58" s="398"/>
      <c r="S58" s="399"/>
    </row>
    <row r="59" spans="1:19">
      <c r="A59" s="405">
        <v>47</v>
      </c>
      <c r="B59" s="406" t="s">
        <v>407</v>
      </c>
      <c r="C59" s="398"/>
      <c r="D59" s="399"/>
      <c r="E59" s="421"/>
      <c r="F59" s="405">
        <v>47</v>
      </c>
      <c r="G59" s="406" t="s">
        <v>407</v>
      </c>
      <c r="H59" s="398"/>
      <c r="I59" s="399"/>
      <c r="K59" s="405">
        <v>47</v>
      </c>
      <c r="L59" s="406" t="s">
        <v>407</v>
      </c>
      <c r="M59" s="398"/>
      <c r="N59" s="399"/>
      <c r="P59" s="405">
        <v>47</v>
      </c>
      <c r="Q59" s="406" t="s">
        <v>407</v>
      </c>
      <c r="R59" s="398"/>
      <c r="S59" s="399"/>
    </row>
    <row r="60" spans="1:19">
      <c r="A60" s="405">
        <v>48</v>
      </c>
      <c r="B60" s="406" t="s">
        <v>408</v>
      </c>
      <c r="C60" s="398"/>
      <c r="D60" s="399"/>
      <c r="E60" s="421"/>
      <c r="F60" s="405">
        <v>48</v>
      </c>
      <c r="G60" s="406" t="s">
        <v>408</v>
      </c>
      <c r="H60" s="398"/>
      <c r="I60" s="399"/>
      <c r="K60" s="405">
        <v>48</v>
      </c>
      <c r="L60" s="406" t="s">
        <v>408</v>
      </c>
      <c r="M60" s="398"/>
      <c r="N60" s="399"/>
      <c r="P60" s="405">
        <v>48</v>
      </c>
      <c r="Q60" s="406" t="s">
        <v>408</v>
      </c>
      <c r="R60" s="398"/>
      <c r="S60" s="399"/>
    </row>
    <row r="61" spans="1:19">
      <c r="A61" s="405">
        <v>49</v>
      </c>
      <c r="B61" s="406" t="s">
        <v>409</v>
      </c>
      <c r="C61" s="398"/>
      <c r="D61" s="399"/>
      <c r="E61" s="421"/>
      <c r="F61" s="405">
        <v>49</v>
      </c>
      <c r="G61" s="406" t="s">
        <v>409</v>
      </c>
      <c r="H61" s="398"/>
      <c r="I61" s="399"/>
      <c r="K61" s="405">
        <v>49</v>
      </c>
      <c r="L61" s="406" t="s">
        <v>409</v>
      </c>
      <c r="M61" s="398"/>
      <c r="N61" s="399"/>
      <c r="P61" s="405">
        <v>49</v>
      </c>
      <c r="Q61" s="406" t="s">
        <v>409</v>
      </c>
      <c r="R61" s="398"/>
      <c r="S61" s="399"/>
    </row>
    <row r="62" spans="1:19">
      <c r="A62" s="405">
        <v>50</v>
      </c>
      <c r="B62" s="406" t="s">
        <v>410</v>
      </c>
      <c r="C62" s="398"/>
      <c r="D62" s="399"/>
      <c r="E62" s="421"/>
      <c r="F62" s="405">
        <v>50</v>
      </c>
      <c r="G62" s="406" t="s">
        <v>410</v>
      </c>
      <c r="H62" s="398"/>
      <c r="I62" s="399"/>
      <c r="K62" s="405">
        <v>50</v>
      </c>
      <c r="L62" s="406" t="s">
        <v>410</v>
      </c>
      <c r="M62" s="398"/>
      <c r="N62" s="399"/>
      <c r="P62" s="405">
        <v>50</v>
      </c>
      <c r="Q62" s="406" t="s">
        <v>410</v>
      </c>
      <c r="R62" s="398"/>
      <c r="S62" s="399"/>
    </row>
    <row r="63" spans="1:19">
      <c r="A63" s="405">
        <v>51</v>
      </c>
      <c r="B63" s="406" t="s">
        <v>411</v>
      </c>
      <c r="C63" s="398"/>
      <c r="D63" s="399"/>
      <c r="E63" s="421"/>
      <c r="F63" s="405">
        <v>51</v>
      </c>
      <c r="G63" s="406" t="s">
        <v>411</v>
      </c>
      <c r="H63" s="398"/>
      <c r="I63" s="399"/>
      <c r="K63" s="405">
        <v>51</v>
      </c>
      <c r="L63" s="406" t="s">
        <v>411</v>
      </c>
      <c r="M63" s="398"/>
      <c r="N63" s="399"/>
      <c r="P63" s="405">
        <v>51</v>
      </c>
      <c r="Q63" s="406" t="s">
        <v>411</v>
      </c>
      <c r="R63" s="398"/>
      <c r="S63" s="399"/>
    </row>
    <row r="64" spans="1:19">
      <c r="A64" s="405">
        <v>52</v>
      </c>
      <c r="B64" s="406" t="s">
        <v>412</v>
      </c>
      <c r="C64" s="398"/>
      <c r="D64" s="399"/>
      <c r="E64" s="421"/>
      <c r="F64" s="405">
        <v>52</v>
      </c>
      <c r="G64" s="406" t="s">
        <v>412</v>
      </c>
      <c r="H64" s="398"/>
      <c r="I64" s="399"/>
      <c r="K64" s="405">
        <v>52</v>
      </c>
      <c r="L64" s="406" t="s">
        <v>412</v>
      </c>
      <c r="M64" s="398"/>
      <c r="N64" s="399"/>
      <c r="P64" s="405">
        <v>52</v>
      </c>
      <c r="Q64" s="406" t="s">
        <v>412</v>
      </c>
      <c r="R64" s="398"/>
      <c r="S64" s="399"/>
    </row>
    <row r="65" spans="1:19">
      <c r="A65" s="405">
        <v>53</v>
      </c>
      <c r="B65" s="406" t="s">
        <v>413</v>
      </c>
      <c r="C65" s="398"/>
      <c r="D65" s="399"/>
      <c r="E65" s="421"/>
      <c r="F65" s="405">
        <v>53</v>
      </c>
      <c r="G65" s="406" t="s">
        <v>413</v>
      </c>
      <c r="H65" s="398"/>
      <c r="I65" s="399"/>
      <c r="K65" s="405">
        <v>53</v>
      </c>
      <c r="L65" s="406" t="s">
        <v>413</v>
      </c>
      <c r="M65" s="398"/>
      <c r="N65" s="399"/>
      <c r="P65" s="405">
        <v>53</v>
      </c>
      <c r="Q65" s="406" t="s">
        <v>413</v>
      </c>
      <c r="R65" s="398"/>
      <c r="S65" s="399"/>
    </row>
    <row r="66" spans="1:19">
      <c r="A66" s="405">
        <v>54</v>
      </c>
      <c r="B66" s="406" t="s">
        <v>414</v>
      </c>
      <c r="C66" s="398"/>
      <c r="D66" s="399"/>
      <c r="E66" s="421"/>
      <c r="F66" s="405">
        <v>54</v>
      </c>
      <c r="G66" s="406" t="s">
        <v>414</v>
      </c>
      <c r="H66" s="398"/>
      <c r="I66" s="399"/>
      <c r="K66" s="405">
        <v>54</v>
      </c>
      <c r="L66" s="406" t="s">
        <v>414</v>
      </c>
      <c r="M66" s="398"/>
      <c r="N66" s="399"/>
      <c r="P66" s="405">
        <v>54</v>
      </c>
      <c r="Q66" s="406" t="s">
        <v>414</v>
      </c>
      <c r="R66" s="398"/>
      <c r="S66" s="399"/>
    </row>
    <row r="67" spans="1:19">
      <c r="A67" s="405">
        <v>55</v>
      </c>
      <c r="B67" s="406" t="s">
        <v>415</v>
      </c>
      <c r="C67" s="398"/>
      <c r="D67" s="399"/>
      <c r="E67" s="421"/>
      <c r="F67" s="405">
        <v>55</v>
      </c>
      <c r="G67" s="406" t="s">
        <v>415</v>
      </c>
      <c r="H67" s="398"/>
      <c r="I67" s="399"/>
      <c r="K67" s="405">
        <v>55</v>
      </c>
      <c r="L67" s="406" t="s">
        <v>415</v>
      </c>
      <c r="M67" s="398"/>
      <c r="N67" s="399"/>
      <c r="P67" s="405">
        <v>55</v>
      </c>
      <c r="Q67" s="406" t="s">
        <v>415</v>
      </c>
      <c r="R67" s="398"/>
      <c r="S67" s="399"/>
    </row>
    <row r="68" spans="1:19">
      <c r="A68" s="405">
        <v>56</v>
      </c>
      <c r="B68" s="406" t="s">
        <v>416</v>
      </c>
      <c r="C68" s="398"/>
      <c r="D68" s="399"/>
      <c r="E68" s="421"/>
      <c r="F68" s="405">
        <v>56</v>
      </c>
      <c r="G68" s="406" t="s">
        <v>416</v>
      </c>
      <c r="H68" s="398"/>
      <c r="I68" s="399"/>
      <c r="K68" s="405">
        <v>56</v>
      </c>
      <c r="L68" s="406" t="s">
        <v>416</v>
      </c>
      <c r="M68" s="398"/>
      <c r="N68" s="399"/>
      <c r="P68" s="405">
        <v>56</v>
      </c>
      <c r="Q68" s="406" t="s">
        <v>416</v>
      </c>
      <c r="R68" s="398"/>
      <c r="S68" s="399"/>
    </row>
    <row r="69" spans="1:19">
      <c r="A69" s="405">
        <v>57</v>
      </c>
      <c r="B69" s="406" t="s">
        <v>417</v>
      </c>
      <c r="C69" s="398"/>
      <c r="D69" s="399"/>
      <c r="E69" s="421"/>
      <c r="F69" s="405">
        <v>57</v>
      </c>
      <c r="G69" s="406" t="s">
        <v>417</v>
      </c>
      <c r="H69" s="398"/>
      <c r="I69" s="399"/>
      <c r="K69" s="405">
        <v>57</v>
      </c>
      <c r="L69" s="406" t="s">
        <v>417</v>
      </c>
      <c r="M69" s="398"/>
      <c r="N69" s="399"/>
      <c r="P69" s="405">
        <v>57</v>
      </c>
      <c r="Q69" s="406" t="s">
        <v>417</v>
      </c>
      <c r="R69" s="398"/>
      <c r="S69" s="399"/>
    </row>
    <row r="70" spans="1:19">
      <c r="A70" s="405">
        <v>58</v>
      </c>
      <c r="B70" s="406" t="s">
        <v>418</v>
      </c>
      <c r="C70" s="398"/>
      <c r="D70" s="399"/>
      <c r="E70" s="421"/>
      <c r="F70" s="405">
        <v>58</v>
      </c>
      <c r="G70" s="406" t="s">
        <v>418</v>
      </c>
      <c r="H70" s="398"/>
      <c r="I70" s="399"/>
      <c r="K70" s="405">
        <v>58</v>
      </c>
      <c r="L70" s="406" t="s">
        <v>418</v>
      </c>
      <c r="M70" s="398"/>
      <c r="N70" s="399"/>
      <c r="P70" s="405">
        <v>58</v>
      </c>
      <c r="Q70" s="406" t="s">
        <v>418</v>
      </c>
      <c r="R70" s="398"/>
      <c r="S70" s="399"/>
    </row>
    <row r="71" spans="1:19">
      <c r="A71" s="405">
        <v>59</v>
      </c>
      <c r="B71" s="406" t="s">
        <v>419</v>
      </c>
      <c r="C71" s="398"/>
      <c r="D71" s="399"/>
      <c r="E71" s="421"/>
      <c r="F71" s="405">
        <v>59</v>
      </c>
      <c r="G71" s="406" t="s">
        <v>419</v>
      </c>
      <c r="H71" s="398"/>
      <c r="I71" s="399"/>
      <c r="K71" s="405">
        <v>59</v>
      </c>
      <c r="L71" s="406" t="s">
        <v>419</v>
      </c>
      <c r="M71" s="398"/>
      <c r="N71" s="399"/>
      <c r="P71" s="405">
        <v>59</v>
      </c>
      <c r="Q71" s="406" t="s">
        <v>419</v>
      </c>
      <c r="R71" s="398"/>
      <c r="S71" s="399"/>
    </row>
    <row r="72" spans="1:19">
      <c r="A72" s="405">
        <v>60</v>
      </c>
      <c r="B72" s="406" t="s">
        <v>420</v>
      </c>
      <c r="C72" s="398"/>
      <c r="D72" s="399"/>
      <c r="E72" s="421"/>
      <c r="F72" s="405">
        <v>60</v>
      </c>
      <c r="G72" s="406" t="s">
        <v>420</v>
      </c>
      <c r="H72" s="398"/>
      <c r="I72" s="399"/>
      <c r="K72" s="405">
        <v>60</v>
      </c>
      <c r="L72" s="406" t="s">
        <v>420</v>
      </c>
      <c r="M72" s="398"/>
      <c r="N72" s="399"/>
      <c r="P72" s="405">
        <v>60</v>
      </c>
      <c r="Q72" s="406" t="s">
        <v>420</v>
      </c>
      <c r="R72" s="398"/>
      <c r="S72" s="399"/>
    </row>
    <row r="73" spans="1:19">
      <c r="A73" s="405">
        <v>61</v>
      </c>
      <c r="B73" s="406" t="s">
        <v>421</v>
      </c>
      <c r="C73" s="398"/>
      <c r="D73" s="399"/>
      <c r="E73" s="421"/>
      <c r="F73" s="405">
        <v>61</v>
      </c>
      <c r="G73" s="406" t="s">
        <v>421</v>
      </c>
      <c r="H73" s="398"/>
      <c r="I73" s="399"/>
      <c r="K73" s="405">
        <v>61</v>
      </c>
      <c r="L73" s="406" t="s">
        <v>421</v>
      </c>
      <c r="M73" s="398"/>
      <c r="N73" s="399"/>
      <c r="P73" s="405">
        <v>61</v>
      </c>
      <c r="Q73" s="406" t="s">
        <v>421</v>
      </c>
      <c r="R73" s="398"/>
      <c r="S73" s="399"/>
    </row>
    <row r="74" spans="1:19">
      <c r="A74" s="405">
        <v>62</v>
      </c>
      <c r="B74" s="406" t="s">
        <v>422</v>
      </c>
      <c r="C74" s="398"/>
      <c r="D74" s="399"/>
      <c r="E74" s="421"/>
      <c r="F74" s="405">
        <v>62</v>
      </c>
      <c r="G74" s="406" t="s">
        <v>422</v>
      </c>
      <c r="H74" s="398"/>
      <c r="I74" s="399"/>
      <c r="K74" s="405">
        <v>62</v>
      </c>
      <c r="L74" s="406" t="s">
        <v>422</v>
      </c>
      <c r="M74" s="398"/>
      <c r="N74" s="399"/>
      <c r="P74" s="405">
        <v>62</v>
      </c>
      <c r="Q74" s="406" t="s">
        <v>422</v>
      </c>
      <c r="R74" s="398"/>
      <c r="S74" s="399"/>
    </row>
    <row r="75" spans="1:19">
      <c r="A75" s="405">
        <v>63</v>
      </c>
      <c r="B75" s="407" t="s">
        <v>423</v>
      </c>
      <c r="C75" s="398"/>
      <c r="D75" s="399"/>
      <c r="E75" s="421"/>
      <c r="F75" s="405">
        <v>63</v>
      </c>
      <c r="G75" s="407" t="s">
        <v>423</v>
      </c>
      <c r="H75" s="398"/>
      <c r="I75" s="399"/>
      <c r="K75" s="405">
        <v>63</v>
      </c>
      <c r="L75" s="407" t="s">
        <v>423</v>
      </c>
      <c r="M75" s="398"/>
      <c r="N75" s="399"/>
      <c r="P75" s="405">
        <v>63</v>
      </c>
      <c r="Q75" s="407" t="s">
        <v>423</v>
      </c>
      <c r="R75" s="398"/>
      <c r="S75" s="399"/>
    </row>
    <row r="76" spans="1:19">
      <c r="A76" s="405">
        <v>64</v>
      </c>
      <c r="B76" s="407" t="s">
        <v>424</v>
      </c>
      <c r="C76" s="398"/>
      <c r="D76" s="399"/>
      <c r="E76" s="421"/>
      <c r="F76" s="405">
        <v>64</v>
      </c>
      <c r="G76" s="407" t="s">
        <v>424</v>
      </c>
      <c r="H76" s="398"/>
      <c r="I76" s="399"/>
      <c r="K76" s="405">
        <v>64</v>
      </c>
      <c r="L76" s="407" t="s">
        <v>424</v>
      </c>
      <c r="M76" s="398"/>
      <c r="N76" s="399"/>
      <c r="P76" s="405">
        <v>64</v>
      </c>
      <c r="Q76" s="407" t="s">
        <v>424</v>
      </c>
      <c r="R76" s="398"/>
      <c r="S76" s="399"/>
    </row>
    <row r="77" spans="1:19">
      <c r="A77" s="405">
        <v>65</v>
      </c>
      <c r="B77" s="407" t="s">
        <v>425</v>
      </c>
      <c r="C77" s="398"/>
      <c r="D77" s="399"/>
      <c r="E77" s="421"/>
      <c r="F77" s="405">
        <v>65</v>
      </c>
      <c r="G77" s="407" t="s">
        <v>425</v>
      </c>
      <c r="H77" s="398"/>
      <c r="I77" s="399"/>
      <c r="K77" s="405">
        <v>65</v>
      </c>
      <c r="L77" s="407" t="s">
        <v>425</v>
      </c>
      <c r="M77" s="398"/>
      <c r="N77" s="399"/>
      <c r="P77" s="405">
        <v>65</v>
      </c>
      <c r="Q77" s="407" t="s">
        <v>425</v>
      </c>
      <c r="R77" s="398"/>
      <c r="S77" s="399"/>
    </row>
    <row r="78" spans="1:19">
      <c r="A78" s="405">
        <v>66</v>
      </c>
      <c r="B78" s="407" t="s">
        <v>426</v>
      </c>
      <c r="C78" s="398"/>
      <c r="D78" s="399"/>
      <c r="E78" s="421"/>
      <c r="F78" s="405">
        <v>66</v>
      </c>
      <c r="G78" s="407" t="s">
        <v>426</v>
      </c>
      <c r="H78" s="398"/>
      <c r="I78" s="399"/>
      <c r="K78" s="405">
        <v>66</v>
      </c>
      <c r="L78" s="407" t="s">
        <v>426</v>
      </c>
      <c r="M78" s="398"/>
      <c r="N78" s="399"/>
      <c r="P78" s="405">
        <v>66</v>
      </c>
      <c r="Q78" s="407" t="s">
        <v>426</v>
      </c>
      <c r="R78" s="398"/>
      <c r="S78" s="399"/>
    </row>
    <row r="79" spans="1:19">
      <c r="A79" s="405">
        <v>67</v>
      </c>
      <c r="B79" s="407" t="s">
        <v>427</v>
      </c>
      <c r="C79" s="398"/>
      <c r="D79" s="399"/>
      <c r="E79" s="421"/>
      <c r="F79" s="405">
        <v>67</v>
      </c>
      <c r="G79" s="407" t="s">
        <v>427</v>
      </c>
      <c r="H79" s="398"/>
      <c r="I79" s="399"/>
      <c r="K79" s="405">
        <v>67</v>
      </c>
      <c r="L79" s="407" t="s">
        <v>427</v>
      </c>
      <c r="M79" s="398"/>
      <c r="N79" s="399"/>
      <c r="P79" s="405">
        <v>67</v>
      </c>
      <c r="Q79" s="407" t="s">
        <v>427</v>
      </c>
      <c r="R79" s="398"/>
      <c r="S79" s="399"/>
    </row>
    <row r="80" spans="1:19">
      <c r="A80" s="405">
        <v>68</v>
      </c>
      <c r="B80" s="407" t="s">
        <v>428</v>
      </c>
      <c r="C80" s="398"/>
      <c r="D80" s="399"/>
      <c r="E80" s="421"/>
      <c r="F80" s="405">
        <v>68</v>
      </c>
      <c r="G80" s="407" t="s">
        <v>428</v>
      </c>
      <c r="H80" s="398"/>
      <c r="I80" s="399"/>
      <c r="K80" s="405">
        <v>68</v>
      </c>
      <c r="L80" s="407" t="s">
        <v>428</v>
      </c>
      <c r="M80" s="398"/>
      <c r="N80" s="399"/>
      <c r="P80" s="405">
        <v>68</v>
      </c>
      <c r="Q80" s="407" t="s">
        <v>428</v>
      </c>
      <c r="R80" s="398"/>
      <c r="S80" s="399"/>
    </row>
    <row r="81" spans="1:19">
      <c r="A81" s="405">
        <v>69</v>
      </c>
      <c r="B81" s="407" t="s">
        <v>429</v>
      </c>
      <c r="C81" s="398"/>
      <c r="D81" s="399"/>
      <c r="E81" s="421"/>
      <c r="F81" s="405">
        <v>69</v>
      </c>
      <c r="G81" s="407" t="s">
        <v>429</v>
      </c>
      <c r="H81" s="398"/>
      <c r="I81" s="399"/>
      <c r="K81" s="405">
        <v>69</v>
      </c>
      <c r="L81" s="407" t="s">
        <v>429</v>
      </c>
      <c r="M81" s="398"/>
      <c r="N81" s="399"/>
      <c r="P81" s="405">
        <v>69</v>
      </c>
      <c r="Q81" s="407" t="s">
        <v>429</v>
      </c>
      <c r="R81" s="398"/>
      <c r="S81" s="399"/>
    </row>
    <row r="82" spans="1:19">
      <c r="A82" s="405">
        <v>70</v>
      </c>
      <c r="B82" s="407" t="s">
        <v>430</v>
      </c>
      <c r="C82" s="398"/>
      <c r="D82" s="399"/>
      <c r="E82" s="421"/>
      <c r="F82" s="405">
        <v>70</v>
      </c>
      <c r="G82" s="407" t="s">
        <v>430</v>
      </c>
      <c r="H82" s="398"/>
      <c r="I82" s="399"/>
      <c r="K82" s="405">
        <v>70</v>
      </c>
      <c r="L82" s="407" t="s">
        <v>430</v>
      </c>
      <c r="M82" s="398"/>
      <c r="N82" s="399"/>
      <c r="P82" s="405">
        <v>70</v>
      </c>
      <c r="Q82" s="407" t="s">
        <v>430</v>
      </c>
      <c r="R82" s="398"/>
      <c r="S82" s="399"/>
    </row>
    <row r="83" spans="1:19">
      <c r="A83" s="405">
        <v>71</v>
      </c>
      <c r="B83" s="407" t="s">
        <v>431</v>
      </c>
      <c r="C83" s="398"/>
      <c r="D83" s="399"/>
      <c r="E83" s="421"/>
      <c r="F83" s="405">
        <v>71</v>
      </c>
      <c r="G83" s="407" t="s">
        <v>431</v>
      </c>
      <c r="H83" s="398"/>
      <c r="I83" s="399"/>
      <c r="K83" s="405">
        <v>71</v>
      </c>
      <c r="L83" s="407" t="s">
        <v>431</v>
      </c>
      <c r="M83" s="398"/>
      <c r="N83" s="399"/>
      <c r="P83" s="405">
        <v>71</v>
      </c>
      <c r="Q83" s="407" t="s">
        <v>431</v>
      </c>
      <c r="R83" s="398"/>
      <c r="S83" s="399"/>
    </row>
    <row r="84" spans="1:19">
      <c r="A84" s="405">
        <v>72</v>
      </c>
      <c r="B84" s="407" t="s">
        <v>432</v>
      </c>
      <c r="C84" s="398"/>
      <c r="D84" s="399"/>
      <c r="E84" s="421"/>
      <c r="F84" s="405">
        <v>72</v>
      </c>
      <c r="G84" s="407" t="s">
        <v>432</v>
      </c>
      <c r="H84" s="398"/>
      <c r="I84" s="399"/>
      <c r="K84" s="405">
        <v>72</v>
      </c>
      <c r="L84" s="407" t="s">
        <v>432</v>
      </c>
      <c r="M84" s="398"/>
      <c r="N84" s="399"/>
      <c r="P84" s="405">
        <v>72</v>
      </c>
      <c r="Q84" s="407" t="s">
        <v>432</v>
      </c>
      <c r="R84" s="398"/>
      <c r="S84" s="399"/>
    </row>
    <row r="85" spans="1:19">
      <c r="A85" s="405">
        <v>73</v>
      </c>
      <c r="B85" s="407" t="s">
        <v>433</v>
      </c>
      <c r="C85" s="398"/>
      <c r="D85" s="399"/>
      <c r="E85" s="421"/>
      <c r="F85" s="405">
        <v>73</v>
      </c>
      <c r="G85" s="407" t="s">
        <v>433</v>
      </c>
      <c r="H85" s="398"/>
      <c r="I85" s="399"/>
      <c r="K85" s="405">
        <v>73</v>
      </c>
      <c r="L85" s="407" t="s">
        <v>433</v>
      </c>
      <c r="M85" s="398"/>
      <c r="N85" s="399"/>
      <c r="P85" s="405">
        <v>73</v>
      </c>
      <c r="Q85" s="407" t="s">
        <v>433</v>
      </c>
      <c r="R85" s="398"/>
      <c r="S85" s="399"/>
    </row>
    <row r="86" spans="1:19">
      <c r="A86" s="405">
        <v>74</v>
      </c>
      <c r="B86" s="407" t="s">
        <v>434</v>
      </c>
      <c r="C86" s="398"/>
      <c r="D86" s="399"/>
      <c r="E86" s="421"/>
      <c r="F86" s="405">
        <v>74</v>
      </c>
      <c r="G86" s="407" t="s">
        <v>434</v>
      </c>
      <c r="H86" s="398"/>
      <c r="I86" s="399"/>
      <c r="K86" s="405">
        <v>74</v>
      </c>
      <c r="L86" s="407" t="s">
        <v>434</v>
      </c>
      <c r="M86" s="398"/>
      <c r="N86" s="399"/>
      <c r="P86" s="405">
        <v>74</v>
      </c>
      <c r="Q86" s="407" t="s">
        <v>434</v>
      </c>
      <c r="R86" s="398"/>
      <c r="S86" s="399"/>
    </row>
    <row r="87" spans="1:19">
      <c r="A87" s="405">
        <v>75</v>
      </c>
      <c r="B87" s="407" t="s">
        <v>435</v>
      </c>
      <c r="C87" s="398"/>
      <c r="D87" s="399"/>
      <c r="E87" s="421"/>
      <c r="F87" s="405">
        <v>75</v>
      </c>
      <c r="G87" s="407" t="s">
        <v>435</v>
      </c>
      <c r="H87" s="398"/>
      <c r="I87" s="399"/>
      <c r="K87" s="405">
        <v>75</v>
      </c>
      <c r="L87" s="407" t="s">
        <v>435</v>
      </c>
      <c r="M87" s="398"/>
      <c r="N87" s="399"/>
      <c r="P87" s="405">
        <v>75</v>
      </c>
      <c r="Q87" s="407" t="s">
        <v>435</v>
      </c>
      <c r="R87" s="398"/>
      <c r="S87" s="399"/>
    </row>
    <row r="88" spans="1:19">
      <c r="A88" s="405">
        <v>76</v>
      </c>
      <c r="B88" s="407" t="s">
        <v>436</v>
      </c>
      <c r="C88" s="398"/>
      <c r="D88" s="399"/>
      <c r="E88" s="421"/>
      <c r="F88" s="405">
        <v>76</v>
      </c>
      <c r="G88" s="407" t="s">
        <v>436</v>
      </c>
      <c r="H88" s="398"/>
      <c r="I88" s="399"/>
      <c r="K88" s="405">
        <v>76</v>
      </c>
      <c r="L88" s="407" t="s">
        <v>436</v>
      </c>
      <c r="M88" s="398"/>
      <c r="N88" s="399"/>
      <c r="P88" s="405">
        <v>76</v>
      </c>
      <c r="Q88" s="407" t="s">
        <v>436</v>
      </c>
      <c r="R88" s="398"/>
      <c r="S88" s="399"/>
    </row>
    <row r="89" spans="1:19">
      <c r="A89" s="405">
        <v>77</v>
      </c>
      <c r="B89" s="407" t="s">
        <v>437</v>
      </c>
      <c r="C89" s="398"/>
      <c r="D89" s="399"/>
      <c r="E89" s="421"/>
      <c r="F89" s="405">
        <v>77</v>
      </c>
      <c r="G89" s="407" t="s">
        <v>437</v>
      </c>
      <c r="H89" s="398"/>
      <c r="I89" s="399"/>
      <c r="K89" s="405">
        <v>77</v>
      </c>
      <c r="L89" s="407" t="s">
        <v>437</v>
      </c>
      <c r="M89" s="398"/>
      <c r="N89" s="399"/>
      <c r="P89" s="405">
        <v>77</v>
      </c>
      <c r="Q89" s="407" t="s">
        <v>437</v>
      </c>
      <c r="R89" s="398"/>
      <c r="S89" s="399"/>
    </row>
    <row r="90" spans="1:19">
      <c r="A90" s="405">
        <v>78</v>
      </c>
      <c r="B90" s="407" t="s">
        <v>438</v>
      </c>
      <c r="C90" s="398"/>
      <c r="D90" s="399"/>
      <c r="E90" s="421"/>
      <c r="F90" s="405">
        <v>78</v>
      </c>
      <c r="G90" s="407" t="s">
        <v>438</v>
      </c>
      <c r="H90" s="398"/>
      <c r="I90" s="399"/>
      <c r="K90" s="405">
        <v>78</v>
      </c>
      <c r="L90" s="407" t="s">
        <v>438</v>
      </c>
      <c r="M90" s="398"/>
      <c r="N90" s="399"/>
      <c r="P90" s="405">
        <v>78</v>
      </c>
      <c r="Q90" s="407" t="s">
        <v>438</v>
      </c>
      <c r="R90" s="398"/>
      <c r="S90" s="399"/>
    </row>
    <row r="91" spans="1:19">
      <c r="A91" s="405">
        <v>79</v>
      </c>
      <c r="B91" s="407" t="s">
        <v>439</v>
      </c>
      <c r="C91" s="398"/>
      <c r="D91" s="399"/>
      <c r="E91" s="421"/>
      <c r="F91" s="405">
        <v>79</v>
      </c>
      <c r="G91" s="407" t="s">
        <v>439</v>
      </c>
      <c r="H91" s="398"/>
      <c r="I91" s="399"/>
      <c r="K91" s="405">
        <v>79</v>
      </c>
      <c r="L91" s="407" t="s">
        <v>439</v>
      </c>
      <c r="M91" s="398"/>
      <c r="N91" s="399"/>
      <c r="P91" s="405">
        <v>79</v>
      </c>
      <c r="Q91" s="407" t="s">
        <v>439</v>
      </c>
      <c r="R91" s="398"/>
      <c r="S91" s="399"/>
    </row>
    <row r="92" spans="1:19">
      <c r="A92" s="405">
        <v>80</v>
      </c>
      <c r="B92" s="407" t="s">
        <v>440</v>
      </c>
      <c r="C92" s="398"/>
      <c r="D92" s="399"/>
      <c r="E92" s="421"/>
      <c r="F92" s="405">
        <v>80</v>
      </c>
      <c r="G92" s="407" t="s">
        <v>440</v>
      </c>
      <c r="H92" s="398"/>
      <c r="I92" s="399"/>
      <c r="K92" s="405">
        <v>80</v>
      </c>
      <c r="L92" s="407" t="s">
        <v>440</v>
      </c>
      <c r="M92" s="398"/>
      <c r="N92" s="399"/>
      <c r="P92" s="405">
        <v>80</v>
      </c>
      <c r="Q92" s="407" t="s">
        <v>440</v>
      </c>
      <c r="R92" s="398"/>
      <c r="S92" s="399"/>
    </row>
    <row r="93" spans="1:19">
      <c r="A93" s="405">
        <v>81</v>
      </c>
      <c r="B93" s="407" t="s">
        <v>441</v>
      </c>
      <c r="C93" s="398"/>
      <c r="D93" s="399"/>
      <c r="E93" s="421"/>
      <c r="F93" s="405">
        <v>81</v>
      </c>
      <c r="G93" s="407" t="s">
        <v>441</v>
      </c>
      <c r="H93" s="398"/>
      <c r="I93" s="399"/>
      <c r="K93" s="405">
        <v>81</v>
      </c>
      <c r="L93" s="407" t="s">
        <v>441</v>
      </c>
      <c r="M93" s="398"/>
      <c r="N93" s="399"/>
      <c r="P93" s="405">
        <v>81</v>
      </c>
      <c r="Q93" s="407" t="s">
        <v>441</v>
      </c>
      <c r="R93" s="398"/>
      <c r="S93" s="399"/>
    </row>
    <row r="94" spans="1:19">
      <c r="A94" s="405">
        <v>82</v>
      </c>
      <c r="B94" s="407" t="s">
        <v>442</v>
      </c>
      <c r="C94" s="398"/>
      <c r="D94" s="399"/>
      <c r="E94" s="421"/>
      <c r="F94" s="405">
        <v>82</v>
      </c>
      <c r="G94" s="407" t="s">
        <v>442</v>
      </c>
      <c r="H94" s="398"/>
      <c r="I94" s="399"/>
      <c r="K94" s="405">
        <v>82</v>
      </c>
      <c r="L94" s="407" t="s">
        <v>442</v>
      </c>
      <c r="M94" s="398"/>
      <c r="N94" s="399"/>
      <c r="P94" s="405">
        <v>82</v>
      </c>
      <c r="Q94" s="407" t="s">
        <v>442</v>
      </c>
      <c r="R94" s="398"/>
      <c r="S94" s="399"/>
    </row>
    <row r="95" spans="1:19">
      <c r="A95" s="405">
        <v>83</v>
      </c>
      <c r="B95" s="407" t="s">
        <v>443</v>
      </c>
      <c r="C95" s="398"/>
      <c r="D95" s="399"/>
      <c r="E95" s="421"/>
      <c r="F95" s="405">
        <v>83</v>
      </c>
      <c r="G95" s="407" t="s">
        <v>443</v>
      </c>
      <c r="H95" s="398"/>
      <c r="I95" s="399"/>
      <c r="K95" s="405">
        <v>83</v>
      </c>
      <c r="L95" s="407" t="s">
        <v>443</v>
      </c>
      <c r="M95" s="398"/>
      <c r="N95" s="399"/>
      <c r="P95" s="405">
        <v>83</v>
      </c>
      <c r="Q95" s="407" t="s">
        <v>443</v>
      </c>
      <c r="R95" s="398"/>
      <c r="S95" s="399"/>
    </row>
    <row r="96" spans="1:19">
      <c r="A96" s="405">
        <v>84</v>
      </c>
      <c r="B96" s="407" t="s">
        <v>444</v>
      </c>
      <c r="C96" s="398"/>
      <c r="D96" s="399"/>
      <c r="E96" s="421"/>
      <c r="F96" s="405">
        <v>84</v>
      </c>
      <c r="G96" s="407" t="s">
        <v>444</v>
      </c>
      <c r="H96" s="398"/>
      <c r="I96" s="399"/>
      <c r="K96" s="405">
        <v>84</v>
      </c>
      <c r="L96" s="407" t="s">
        <v>444</v>
      </c>
      <c r="M96" s="398"/>
      <c r="N96" s="399"/>
      <c r="P96" s="405">
        <v>84</v>
      </c>
      <c r="Q96" s="407" t="s">
        <v>444</v>
      </c>
      <c r="R96" s="398"/>
      <c r="S96" s="399"/>
    </row>
    <row r="97" spans="1:19">
      <c r="A97" s="405">
        <v>85</v>
      </c>
      <c r="B97" s="407" t="s">
        <v>445</v>
      </c>
      <c r="C97" s="398"/>
      <c r="D97" s="399"/>
      <c r="E97" s="421"/>
      <c r="F97" s="405">
        <v>85</v>
      </c>
      <c r="G97" s="407" t="s">
        <v>445</v>
      </c>
      <c r="H97" s="398"/>
      <c r="I97" s="399"/>
      <c r="K97" s="405">
        <v>85</v>
      </c>
      <c r="L97" s="407" t="s">
        <v>445</v>
      </c>
      <c r="M97" s="398"/>
      <c r="N97" s="399"/>
      <c r="P97" s="405">
        <v>85</v>
      </c>
      <c r="Q97" s="407" t="s">
        <v>445</v>
      </c>
      <c r="R97" s="398"/>
      <c r="S97" s="399"/>
    </row>
    <row r="98" spans="1:19">
      <c r="A98" s="405">
        <v>86</v>
      </c>
      <c r="B98" s="407" t="s">
        <v>446</v>
      </c>
      <c r="C98" s="398"/>
      <c r="D98" s="399"/>
      <c r="E98" s="421"/>
      <c r="F98" s="405">
        <v>86</v>
      </c>
      <c r="G98" s="407" t="s">
        <v>446</v>
      </c>
      <c r="H98" s="398"/>
      <c r="I98" s="399"/>
      <c r="K98" s="405">
        <v>86</v>
      </c>
      <c r="L98" s="407" t="s">
        <v>446</v>
      </c>
      <c r="M98" s="398"/>
      <c r="N98" s="399"/>
      <c r="P98" s="405">
        <v>86</v>
      </c>
      <c r="Q98" s="407" t="s">
        <v>446</v>
      </c>
      <c r="R98" s="398"/>
      <c r="S98" s="399"/>
    </row>
    <row r="99" spans="1:19">
      <c r="A99" s="405">
        <v>87</v>
      </c>
      <c r="B99" s="407" t="s">
        <v>447</v>
      </c>
      <c r="C99" s="398"/>
      <c r="D99" s="399"/>
      <c r="E99" s="421"/>
      <c r="F99" s="405">
        <v>87</v>
      </c>
      <c r="G99" s="407" t="s">
        <v>447</v>
      </c>
      <c r="H99" s="398"/>
      <c r="I99" s="399"/>
      <c r="K99" s="405">
        <v>87</v>
      </c>
      <c r="L99" s="407" t="s">
        <v>447</v>
      </c>
      <c r="M99" s="398"/>
      <c r="N99" s="399"/>
      <c r="P99" s="405">
        <v>87</v>
      </c>
      <c r="Q99" s="407" t="s">
        <v>447</v>
      </c>
      <c r="R99" s="398"/>
      <c r="S99" s="399"/>
    </row>
    <row r="100" spans="1:19">
      <c r="A100" s="405">
        <v>88</v>
      </c>
      <c r="B100" s="407" t="s">
        <v>448</v>
      </c>
      <c r="C100" s="398"/>
      <c r="D100" s="399"/>
      <c r="E100" s="421"/>
      <c r="F100" s="405">
        <v>88</v>
      </c>
      <c r="G100" s="407" t="s">
        <v>448</v>
      </c>
      <c r="H100" s="398"/>
      <c r="I100" s="399"/>
      <c r="K100" s="405">
        <v>88</v>
      </c>
      <c r="L100" s="407" t="s">
        <v>448</v>
      </c>
      <c r="M100" s="398"/>
      <c r="N100" s="399"/>
      <c r="P100" s="405">
        <v>88</v>
      </c>
      <c r="Q100" s="407" t="s">
        <v>448</v>
      </c>
      <c r="R100" s="398"/>
      <c r="S100" s="399"/>
    </row>
    <row r="101" spans="1:19">
      <c r="A101" s="405">
        <v>89</v>
      </c>
      <c r="B101" s="407" t="s">
        <v>449</v>
      </c>
      <c r="C101" s="398"/>
      <c r="D101" s="399"/>
      <c r="E101" s="421"/>
      <c r="F101" s="405">
        <v>89</v>
      </c>
      <c r="G101" s="407" t="s">
        <v>449</v>
      </c>
      <c r="H101" s="398"/>
      <c r="I101" s="399"/>
      <c r="K101" s="405">
        <v>89</v>
      </c>
      <c r="L101" s="407" t="s">
        <v>449</v>
      </c>
      <c r="M101" s="398"/>
      <c r="N101" s="399"/>
      <c r="P101" s="405">
        <v>89</v>
      </c>
      <c r="Q101" s="407" t="s">
        <v>449</v>
      </c>
      <c r="R101" s="398"/>
      <c r="S101" s="399"/>
    </row>
    <row r="102" spans="1:19">
      <c r="A102" s="405">
        <v>90</v>
      </c>
      <c r="B102" s="407" t="s">
        <v>450</v>
      </c>
      <c r="C102" s="398"/>
      <c r="D102" s="399"/>
      <c r="E102" s="421"/>
      <c r="F102" s="405">
        <v>90</v>
      </c>
      <c r="G102" s="407" t="s">
        <v>450</v>
      </c>
      <c r="H102" s="398"/>
      <c r="I102" s="399"/>
      <c r="K102" s="405">
        <v>90</v>
      </c>
      <c r="L102" s="407" t="s">
        <v>450</v>
      </c>
      <c r="M102" s="398"/>
      <c r="N102" s="399"/>
      <c r="P102" s="405">
        <v>90</v>
      </c>
      <c r="Q102" s="407" t="s">
        <v>450</v>
      </c>
      <c r="R102" s="398"/>
      <c r="S102" s="399"/>
    </row>
    <row r="103" spans="1:19">
      <c r="A103" s="405">
        <v>91</v>
      </c>
      <c r="B103" s="407" t="s">
        <v>451</v>
      </c>
      <c r="C103" s="398"/>
      <c r="D103" s="399"/>
      <c r="E103" s="421"/>
      <c r="F103" s="405">
        <v>91</v>
      </c>
      <c r="G103" s="407" t="s">
        <v>451</v>
      </c>
      <c r="H103" s="398"/>
      <c r="I103" s="399"/>
      <c r="K103" s="405">
        <v>91</v>
      </c>
      <c r="L103" s="407" t="s">
        <v>451</v>
      </c>
      <c r="M103" s="398"/>
      <c r="N103" s="399"/>
      <c r="P103" s="405">
        <v>91</v>
      </c>
      <c r="Q103" s="407" t="s">
        <v>451</v>
      </c>
      <c r="R103" s="398"/>
      <c r="S103" s="399"/>
    </row>
    <row r="104" spans="1:19">
      <c r="A104" s="405">
        <v>92</v>
      </c>
      <c r="B104" s="407" t="s">
        <v>452</v>
      </c>
      <c r="C104" s="398"/>
      <c r="D104" s="399"/>
      <c r="E104" s="421"/>
      <c r="F104" s="405">
        <v>92</v>
      </c>
      <c r="G104" s="407" t="s">
        <v>452</v>
      </c>
      <c r="H104" s="398"/>
      <c r="I104" s="399"/>
      <c r="K104" s="405">
        <v>92</v>
      </c>
      <c r="L104" s="407" t="s">
        <v>452</v>
      </c>
      <c r="M104" s="398"/>
      <c r="N104" s="399"/>
      <c r="P104" s="405">
        <v>92</v>
      </c>
      <c r="Q104" s="407" t="s">
        <v>452</v>
      </c>
      <c r="R104" s="398"/>
      <c r="S104" s="399"/>
    </row>
    <row r="105" spans="1:19">
      <c r="A105" s="405">
        <v>93</v>
      </c>
      <c r="B105" s="407" t="s">
        <v>453</v>
      </c>
      <c r="C105" s="398"/>
      <c r="D105" s="399"/>
      <c r="E105" s="421"/>
      <c r="F105" s="405">
        <v>93</v>
      </c>
      <c r="G105" s="407" t="s">
        <v>453</v>
      </c>
      <c r="H105" s="398"/>
      <c r="I105" s="399"/>
      <c r="K105" s="405">
        <v>93</v>
      </c>
      <c r="L105" s="407" t="s">
        <v>453</v>
      </c>
      <c r="M105" s="398"/>
      <c r="N105" s="399"/>
      <c r="P105" s="405">
        <v>93</v>
      </c>
      <c r="Q105" s="407" t="s">
        <v>453</v>
      </c>
      <c r="R105" s="398"/>
      <c r="S105" s="399"/>
    </row>
    <row r="106" spans="1:19">
      <c r="A106" s="405">
        <v>94</v>
      </c>
      <c r="B106" s="407" t="s">
        <v>454</v>
      </c>
      <c r="C106" s="398"/>
      <c r="D106" s="399"/>
      <c r="E106" s="421"/>
      <c r="F106" s="405">
        <v>94</v>
      </c>
      <c r="G106" s="407" t="s">
        <v>454</v>
      </c>
      <c r="H106" s="398"/>
      <c r="I106" s="399"/>
      <c r="K106" s="405">
        <v>94</v>
      </c>
      <c r="L106" s="407" t="s">
        <v>454</v>
      </c>
      <c r="M106" s="398"/>
      <c r="N106" s="399"/>
      <c r="P106" s="405">
        <v>94</v>
      </c>
      <c r="Q106" s="407" t="s">
        <v>454</v>
      </c>
      <c r="R106" s="398"/>
      <c r="S106" s="399"/>
    </row>
    <row r="107" spans="1:19">
      <c r="A107" s="405">
        <v>95</v>
      </c>
      <c r="B107" s="407" t="s">
        <v>455</v>
      </c>
      <c r="C107" s="398"/>
      <c r="D107" s="399"/>
      <c r="E107" s="421"/>
      <c r="F107" s="405">
        <v>95</v>
      </c>
      <c r="G107" s="407" t="s">
        <v>455</v>
      </c>
      <c r="H107" s="398"/>
      <c r="I107" s="399"/>
      <c r="K107" s="405">
        <v>95</v>
      </c>
      <c r="L107" s="407" t="s">
        <v>455</v>
      </c>
      <c r="M107" s="398"/>
      <c r="N107" s="399"/>
      <c r="P107" s="405">
        <v>95</v>
      </c>
      <c r="Q107" s="407" t="s">
        <v>455</v>
      </c>
      <c r="R107" s="398"/>
      <c r="S107" s="399"/>
    </row>
    <row r="108" spans="1:19">
      <c r="A108" s="405">
        <v>96</v>
      </c>
      <c r="B108" s="407" t="s">
        <v>456</v>
      </c>
      <c r="C108" s="398"/>
      <c r="D108" s="399"/>
      <c r="E108" s="421"/>
      <c r="F108" s="405">
        <v>96</v>
      </c>
      <c r="G108" s="407" t="s">
        <v>456</v>
      </c>
      <c r="H108" s="398"/>
      <c r="I108" s="399"/>
      <c r="K108" s="405">
        <v>96</v>
      </c>
      <c r="L108" s="407" t="s">
        <v>456</v>
      </c>
      <c r="M108" s="398"/>
      <c r="N108" s="399"/>
      <c r="P108" s="405">
        <v>96</v>
      </c>
      <c r="Q108" s="407" t="s">
        <v>456</v>
      </c>
      <c r="R108" s="398"/>
      <c r="S108" s="399"/>
    </row>
    <row r="109" spans="1:19">
      <c r="A109" s="405">
        <v>97</v>
      </c>
      <c r="B109" s="407" t="s">
        <v>457</v>
      </c>
      <c r="C109" s="398"/>
      <c r="D109" s="399"/>
      <c r="E109" s="421"/>
      <c r="F109" s="405">
        <v>97</v>
      </c>
      <c r="G109" s="407" t="s">
        <v>457</v>
      </c>
      <c r="H109" s="398"/>
      <c r="I109" s="399"/>
      <c r="K109" s="405">
        <v>97</v>
      </c>
      <c r="L109" s="407" t="s">
        <v>457</v>
      </c>
      <c r="M109" s="398"/>
      <c r="N109" s="399"/>
      <c r="P109" s="405">
        <v>97</v>
      </c>
      <c r="Q109" s="407" t="s">
        <v>457</v>
      </c>
      <c r="R109" s="398"/>
      <c r="S109" s="399"/>
    </row>
    <row r="110" spans="1:19">
      <c r="A110" s="405">
        <v>98</v>
      </c>
      <c r="B110" s="407" t="s">
        <v>458</v>
      </c>
      <c r="C110" s="398"/>
      <c r="D110" s="399"/>
      <c r="E110" s="421"/>
      <c r="F110" s="405">
        <v>98</v>
      </c>
      <c r="G110" s="407" t="s">
        <v>458</v>
      </c>
      <c r="H110" s="398"/>
      <c r="I110" s="399"/>
      <c r="K110" s="405">
        <v>98</v>
      </c>
      <c r="L110" s="407" t="s">
        <v>458</v>
      </c>
      <c r="M110" s="398"/>
      <c r="N110" s="399"/>
      <c r="P110" s="405">
        <v>98</v>
      </c>
      <c r="Q110" s="407" t="s">
        <v>458</v>
      </c>
      <c r="R110" s="398"/>
      <c r="S110" s="399"/>
    </row>
    <row r="111" spans="1:19">
      <c r="A111" s="405">
        <v>99</v>
      </c>
      <c r="B111" s="407" t="s">
        <v>459</v>
      </c>
      <c r="C111" s="398"/>
      <c r="D111" s="399"/>
      <c r="E111" s="421"/>
      <c r="F111" s="405">
        <v>99</v>
      </c>
      <c r="G111" s="407" t="s">
        <v>459</v>
      </c>
      <c r="H111" s="398"/>
      <c r="I111" s="399"/>
      <c r="K111" s="405">
        <v>99</v>
      </c>
      <c r="L111" s="407" t="s">
        <v>459</v>
      </c>
      <c r="M111" s="398"/>
      <c r="N111" s="399"/>
      <c r="P111" s="405">
        <v>99</v>
      </c>
      <c r="Q111" s="407" t="s">
        <v>459</v>
      </c>
      <c r="R111" s="398"/>
      <c r="S111" s="399"/>
    </row>
    <row r="112" spans="1:19" ht="13.8" thickBot="1">
      <c r="A112" s="408">
        <v>100</v>
      </c>
      <c r="B112" s="409" t="s">
        <v>460</v>
      </c>
      <c r="C112" s="410"/>
      <c r="D112" s="411"/>
      <c r="E112" s="421"/>
      <c r="F112" s="408">
        <v>100</v>
      </c>
      <c r="G112" s="409" t="s">
        <v>460</v>
      </c>
      <c r="H112" s="410"/>
      <c r="I112" s="411"/>
      <c r="K112" s="408">
        <v>100</v>
      </c>
      <c r="L112" s="409" t="s">
        <v>460</v>
      </c>
      <c r="M112" s="410"/>
      <c r="N112" s="411"/>
      <c r="P112" s="408">
        <v>100</v>
      </c>
      <c r="Q112" s="409" t="s">
        <v>460</v>
      </c>
      <c r="R112" s="410"/>
      <c r="S112" s="411"/>
    </row>
    <row r="118" spans="1:4">
      <c r="A118" s="427" t="s">
        <v>466</v>
      </c>
    </row>
    <row r="119" spans="1:4" ht="13.8" thickBot="1"/>
    <row r="120" spans="1:4" ht="13.8" thickBot="1">
      <c r="A120" s="412"/>
      <c r="B120" s="413"/>
      <c r="C120" s="413"/>
      <c r="D120" s="414"/>
    </row>
    <row r="121" spans="1:4" ht="13.8" thickBot="1">
      <c r="A121" s="416"/>
      <c r="B121" s="417"/>
      <c r="C121" s="417"/>
      <c r="D121" s="418"/>
    </row>
    <row r="122" spans="1:4" ht="15.6" thickBot="1">
      <c r="A122" s="1237" t="e">
        <v>#REF!</v>
      </c>
      <c r="B122" s="1238"/>
      <c r="C122" s="395"/>
      <c r="D122" s="396"/>
    </row>
    <row r="123" spans="1:4">
      <c r="A123" s="1239"/>
      <c r="B123" s="1240"/>
      <c r="C123" s="395"/>
      <c r="D123" s="396"/>
    </row>
    <row r="124" spans="1:4">
      <c r="A124" s="397"/>
      <c r="B124" s="398"/>
      <c r="C124" s="398"/>
      <c r="D124" s="399"/>
    </row>
    <row r="125" spans="1:4">
      <c r="A125" s="1241" t="e">
        <f>IF(OR((A122&gt;9999999999),(A122&lt;0)),"Invalid Entry - More than 1000 crore OR -ve value",IF(A122=0, "",+CONCATENATE(U121,B132,D132,B131,D131,B130,D130,B129,D129,B128,D128,B127," Only")))</f>
        <v>#REF!</v>
      </c>
      <c r="B125" s="1242"/>
      <c r="C125" s="1242"/>
      <c r="D125" s="1243"/>
    </row>
    <row r="126" spans="1:4">
      <c r="A126" s="397"/>
      <c r="B126" s="398"/>
      <c r="C126" s="398"/>
      <c r="D126" s="399"/>
    </row>
    <row r="127" spans="1:4">
      <c r="A127" s="400" t="e">
        <f>-INT(A122/100)*100+ROUND(A122,0)</f>
        <v>#REF!</v>
      </c>
      <c r="B127" s="398" t="e">
        <f t="shared" ref="B127:B132" si="6">IF(A127=0,"",LOOKUP(A127,$A$13:$A$112,$B$13:$B$112))</f>
        <v>#REF!</v>
      </c>
      <c r="C127" s="398"/>
      <c r="D127" s="401"/>
    </row>
    <row r="128" spans="1:4">
      <c r="A128" s="400" t="e">
        <f>-INT(A122/1000)*10+INT(A122/100)</f>
        <v>#REF!</v>
      </c>
      <c r="B128" s="398" t="e">
        <f t="shared" si="6"/>
        <v>#REF!</v>
      </c>
      <c r="C128" s="398"/>
      <c r="D128" s="401" t="e">
        <f>+IF(B128="",""," Hundred ")</f>
        <v>#REF!</v>
      </c>
    </row>
    <row r="129" spans="1:4">
      <c r="A129" s="400" t="e">
        <f>-INT(A122/100000)*100+INT(A122/1000)</f>
        <v>#REF!</v>
      </c>
      <c r="B129" s="398" t="e">
        <f t="shared" si="6"/>
        <v>#REF!</v>
      </c>
      <c r="C129" s="398"/>
      <c r="D129" s="401" t="e">
        <f>IF((B129=""),IF(C129="",""," Thousand ")," Thousand ")</f>
        <v>#REF!</v>
      </c>
    </row>
    <row r="130" spans="1:4">
      <c r="A130" s="400" t="e">
        <f>-INT(A122/10000000)*100+INT(A122/100000)</f>
        <v>#REF!</v>
      </c>
      <c r="B130" s="398" t="e">
        <f t="shared" si="6"/>
        <v>#REF!</v>
      </c>
      <c r="C130" s="398"/>
      <c r="D130" s="401" t="e">
        <f>IF((B130=""),IF(C130="",""," Lac ")," Lac ")</f>
        <v>#REF!</v>
      </c>
    </row>
    <row r="131" spans="1:4">
      <c r="A131" s="400" t="e">
        <f>-INT(A122/1000000000)*100+INT(A122/10000000)</f>
        <v>#REF!</v>
      </c>
      <c r="B131" s="402" t="e">
        <f t="shared" si="6"/>
        <v>#REF!</v>
      </c>
      <c r="C131" s="398"/>
      <c r="D131" s="401" t="e">
        <f>IF((B131=""),IF(C131="",""," Crore ")," Crore ")</f>
        <v>#REF!</v>
      </c>
    </row>
    <row r="132" spans="1:4">
      <c r="A132" s="403" t="e">
        <f>-INT(A122/10000000000)*1000+INT(A122/1000000000)</f>
        <v>#REF!</v>
      </c>
      <c r="B132" s="402" t="e">
        <f t="shared" si="6"/>
        <v>#REF!</v>
      </c>
      <c r="C132" s="398"/>
      <c r="D132" s="401" t="e">
        <f>IF((B132=""),IF(C132="",""," Hundred ")," Hundred ")</f>
        <v>#REF!</v>
      </c>
    </row>
    <row r="133" spans="1:4">
      <c r="A133" s="404"/>
      <c r="B133" s="398"/>
      <c r="C133" s="398"/>
      <c r="D133" s="399"/>
    </row>
    <row r="134" spans="1:4">
      <c r="A134" s="405">
        <v>1</v>
      </c>
      <c r="B134" s="406" t="s">
        <v>361</v>
      </c>
      <c r="C134" s="398"/>
      <c r="D134" s="399"/>
    </row>
    <row r="135" spans="1:4">
      <c r="A135" s="405">
        <v>2</v>
      </c>
      <c r="B135" s="406" t="s">
        <v>362</v>
      </c>
      <c r="C135" s="398"/>
      <c r="D135" s="399"/>
    </row>
    <row r="136" spans="1:4">
      <c r="A136" s="405">
        <v>3</v>
      </c>
      <c r="B136" s="406" t="s">
        <v>363</v>
      </c>
      <c r="C136" s="398"/>
      <c r="D136" s="399"/>
    </row>
    <row r="137" spans="1:4">
      <c r="A137" s="405">
        <v>4</v>
      </c>
      <c r="B137" s="406" t="s">
        <v>364</v>
      </c>
      <c r="C137" s="398"/>
      <c r="D137" s="399"/>
    </row>
    <row r="138" spans="1:4">
      <c r="A138" s="405">
        <v>5</v>
      </c>
      <c r="B138" s="406" t="s">
        <v>365</v>
      </c>
      <c r="C138" s="398"/>
      <c r="D138" s="399"/>
    </row>
    <row r="139" spans="1:4">
      <c r="A139" s="405">
        <v>6</v>
      </c>
      <c r="B139" s="406" t="s">
        <v>366</v>
      </c>
      <c r="C139" s="398"/>
      <c r="D139" s="399"/>
    </row>
    <row r="140" spans="1:4">
      <c r="A140" s="405">
        <v>7</v>
      </c>
      <c r="B140" s="406" t="s">
        <v>367</v>
      </c>
      <c r="C140" s="398"/>
      <c r="D140" s="399"/>
    </row>
    <row r="141" spans="1:4">
      <c r="A141" s="405">
        <v>8</v>
      </c>
      <c r="B141" s="406" t="s">
        <v>368</v>
      </c>
      <c r="C141" s="398"/>
      <c r="D141" s="399"/>
    </row>
    <row r="142" spans="1:4">
      <c r="A142" s="405">
        <v>9</v>
      </c>
      <c r="B142" s="406" t="s">
        <v>369</v>
      </c>
      <c r="C142" s="398"/>
      <c r="D142" s="399"/>
    </row>
    <row r="143" spans="1:4">
      <c r="A143" s="405">
        <v>10</v>
      </c>
      <c r="B143" s="406" t="s">
        <v>370</v>
      </c>
      <c r="C143" s="398"/>
      <c r="D143" s="399"/>
    </row>
    <row r="144" spans="1:4">
      <c r="A144" s="405">
        <v>11</v>
      </c>
      <c r="B144" s="406" t="s">
        <v>371</v>
      </c>
      <c r="C144" s="398"/>
      <c r="D144" s="399"/>
    </row>
    <row r="145" spans="1:4">
      <c r="A145" s="405">
        <v>12</v>
      </c>
      <c r="B145" s="406" t="s">
        <v>372</v>
      </c>
      <c r="C145" s="398"/>
      <c r="D145" s="399"/>
    </row>
    <row r="146" spans="1:4">
      <c r="A146" s="405">
        <v>13</v>
      </c>
      <c r="B146" s="406" t="s">
        <v>373</v>
      </c>
      <c r="C146" s="398"/>
      <c r="D146" s="399"/>
    </row>
    <row r="147" spans="1:4">
      <c r="A147" s="405">
        <v>14</v>
      </c>
      <c r="B147" s="406" t="s">
        <v>374</v>
      </c>
      <c r="C147" s="398"/>
      <c r="D147" s="399"/>
    </row>
    <row r="148" spans="1:4">
      <c r="A148" s="405">
        <v>15</v>
      </c>
      <c r="B148" s="406" t="s">
        <v>375</v>
      </c>
      <c r="C148" s="398"/>
      <c r="D148" s="399"/>
    </row>
    <row r="149" spans="1:4">
      <c r="A149" s="405">
        <v>16</v>
      </c>
      <c r="B149" s="406" t="s">
        <v>376</v>
      </c>
      <c r="C149" s="398"/>
      <c r="D149" s="399"/>
    </row>
    <row r="150" spans="1:4">
      <c r="A150" s="405">
        <v>17</v>
      </c>
      <c r="B150" s="406" t="s">
        <v>377</v>
      </c>
      <c r="C150" s="398"/>
      <c r="D150" s="399"/>
    </row>
    <row r="151" spans="1:4">
      <c r="A151" s="405">
        <v>18</v>
      </c>
      <c r="B151" s="406" t="s">
        <v>378</v>
      </c>
      <c r="C151" s="398"/>
      <c r="D151" s="399"/>
    </row>
    <row r="152" spans="1:4">
      <c r="A152" s="405">
        <v>19</v>
      </c>
      <c r="B152" s="406" t="s">
        <v>379</v>
      </c>
      <c r="C152" s="398"/>
      <c r="D152" s="399"/>
    </row>
    <row r="153" spans="1:4">
      <c r="A153" s="405">
        <v>20</v>
      </c>
      <c r="B153" s="406" t="s">
        <v>380</v>
      </c>
      <c r="C153" s="398"/>
      <c r="D153" s="399"/>
    </row>
    <row r="154" spans="1:4">
      <c r="A154" s="405">
        <v>21</v>
      </c>
      <c r="B154" s="406" t="s">
        <v>381</v>
      </c>
      <c r="C154" s="398"/>
      <c r="D154" s="399"/>
    </row>
    <row r="155" spans="1:4">
      <c r="A155" s="405">
        <v>22</v>
      </c>
      <c r="B155" s="406" t="s">
        <v>382</v>
      </c>
      <c r="C155" s="398"/>
      <c r="D155" s="399"/>
    </row>
    <row r="156" spans="1:4">
      <c r="A156" s="405">
        <v>23</v>
      </c>
      <c r="B156" s="406" t="s">
        <v>383</v>
      </c>
      <c r="C156" s="398"/>
      <c r="D156" s="399"/>
    </row>
    <row r="157" spans="1:4">
      <c r="A157" s="405">
        <v>24</v>
      </c>
      <c r="B157" s="406" t="s">
        <v>384</v>
      </c>
      <c r="C157" s="398"/>
      <c r="D157" s="399"/>
    </row>
    <row r="158" spans="1:4">
      <c r="A158" s="405">
        <v>25</v>
      </c>
      <c r="B158" s="406" t="s">
        <v>385</v>
      </c>
      <c r="C158" s="398"/>
      <c r="D158" s="399"/>
    </row>
    <row r="159" spans="1:4">
      <c r="A159" s="405">
        <v>26</v>
      </c>
      <c r="B159" s="406" t="s">
        <v>386</v>
      </c>
      <c r="C159" s="398"/>
      <c r="D159" s="399"/>
    </row>
    <row r="160" spans="1:4">
      <c r="A160" s="405">
        <v>27</v>
      </c>
      <c r="B160" s="406" t="s">
        <v>387</v>
      </c>
      <c r="C160" s="398"/>
      <c r="D160" s="399"/>
    </row>
    <row r="161" spans="1:4">
      <c r="A161" s="405">
        <v>28</v>
      </c>
      <c r="B161" s="406" t="s">
        <v>388</v>
      </c>
      <c r="C161" s="398"/>
      <c r="D161" s="399"/>
    </row>
    <row r="162" spans="1:4">
      <c r="A162" s="405">
        <v>29</v>
      </c>
      <c r="B162" s="406" t="s">
        <v>389</v>
      </c>
      <c r="C162" s="398"/>
      <c r="D162" s="399"/>
    </row>
    <row r="163" spans="1:4">
      <c r="A163" s="405">
        <v>30</v>
      </c>
      <c r="B163" s="406" t="s">
        <v>390</v>
      </c>
      <c r="C163" s="398"/>
      <c r="D163" s="399"/>
    </row>
    <row r="164" spans="1:4">
      <c r="A164" s="405">
        <v>31</v>
      </c>
      <c r="B164" s="406" t="s">
        <v>391</v>
      </c>
      <c r="C164" s="398"/>
      <c r="D164" s="399"/>
    </row>
    <row r="165" spans="1:4">
      <c r="A165" s="405">
        <v>32</v>
      </c>
      <c r="B165" s="406" t="s">
        <v>392</v>
      </c>
      <c r="C165" s="398"/>
      <c r="D165" s="399"/>
    </row>
    <row r="166" spans="1:4">
      <c r="A166" s="405">
        <v>33</v>
      </c>
      <c r="B166" s="406" t="s">
        <v>393</v>
      </c>
      <c r="C166" s="398"/>
      <c r="D166" s="399"/>
    </row>
    <row r="167" spans="1:4">
      <c r="A167" s="405">
        <v>34</v>
      </c>
      <c r="B167" s="406" t="s">
        <v>394</v>
      </c>
      <c r="C167" s="398"/>
      <c r="D167" s="399"/>
    </row>
    <row r="168" spans="1:4">
      <c r="A168" s="405">
        <v>35</v>
      </c>
      <c r="B168" s="406" t="s">
        <v>395</v>
      </c>
      <c r="C168" s="398"/>
      <c r="D168" s="399"/>
    </row>
    <row r="169" spans="1:4">
      <c r="A169" s="405">
        <v>36</v>
      </c>
      <c r="B169" s="406" t="s">
        <v>396</v>
      </c>
      <c r="C169" s="398"/>
      <c r="D169" s="399"/>
    </row>
    <row r="170" spans="1:4">
      <c r="A170" s="405">
        <v>37</v>
      </c>
      <c r="B170" s="406" t="s">
        <v>397</v>
      </c>
      <c r="C170" s="398"/>
      <c r="D170" s="399"/>
    </row>
    <row r="171" spans="1:4">
      <c r="A171" s="405">
        <v>38</v>
      </c>
      <c r="B171" s="406" t="s">
        <v>398</v>
      </c>
      <c r="C171" s="398"/>
      <c r="D171" s="399"/>
    </row>
    <row r="172" spans="1:4">
      <c r="A172" s="405">
        <v>39</v>
      </c>
      <c r="B172" s="406" t="s">
        <v>399</v>
      </c>
      <c r="C172" s="398"/>
      <c r="D172" s="399"/>
    </row>
    <row r="173" spans="1:4">
      <c r="A173" s="405">
        <v>40</v>
      </c>
      <c r="B173" s="406" t="s">
        <v>400</v>
      </c>
      <c r="C173" s="398"/>
      <c r="D173" s="399"/>
    </row>
    <row r="174" spans="1:4">
      <c r="A174" s="405">
        <v>41</v>
      </c>
      <c r="B174" s="406" t="s">
        <v>401</v>
      </c>
      <c r="C174" s="398"/>
      <c r="D174" s="399"/>
    </row>
    <row r="175" spans="1:4">
      <c r="A175" s="405">
        <v>42</v>
      </c>
      <c r="B175" s="406" t="s">
        <v>402</v>
      </c>
      <c r="C175" s="398"/>
      <c r="D175" s="399"/>
    </row>
    <row r="176" spans="1:4">
      <c r="A176" s="405">
        <v>43</v>
      </c>
      <c r="B176" s="406" t="s">
        <v>403</v>
      </c>
      <c r="C176" s="398"/>
      <c r="D176" s="399"/>
    </row>
    <row r="177" spans="1:4">
      <c r="A177" s="405">
        <v>44</v>
      </c>
      <c r="B177" s="406" t="s">
        <v>404</v>
      </c>
      <c r="C177" s="398"/>
      <c r="D177" s="399"/>
    </row>
    <row r="178" spans="1:4">
      <c r="A178" s="405">
        <v>45</v>
      </c>
      <c r="B178" s="406" t="s">
        <v>405</v>
      </c>
      <c r="C178" s="398"/>
      <c r="D178" s="399"/>
    </row>
    <row r="179" spans="1:4">
      <c r="A179" s="405">
        <v>46</v>
      </c>
      <c r="B179" s="406" t="s">
        <v>406</v>
      </c>
      <c r="C179" s="398"/>
      <c r="D179" s="399"/>
    </row>
    <row r="180" spans="1:4">
      <c r="A180" s="405">
        <v>47</v>
      </c>
      <c r="B180" s="406" t="s">
        <v>407</v>
      </c>
      <c r="C180" s="398"/>
      <c r="D180" s="399"/>
    </row>
    <row r="181" spans="1:4">
      <c r="A181" s="405">
        <v>48</v>
      </c>
      <c r="B181" s="406" t="s">
        <v>408</v>
      </c>
      <c r="C181" s="398"/>
      <c r="D181" s="399"/>
    </row>
    <row r="182" spans="1:4">
      <c r="A182" s="405">
        <v>49</v>
      </c>
      <c r="B182" s="406" t="s">
        <v>409</v>
      </c>
      <c r="C182" s="398"/>
      <c r="D182" s="399"/>
    </row>
    <row r="183" spans="1:4">
      <c r="A183" s="405">
        <v>50</v>
      </c>
      <c r="B183" s="406" t="s">
        <v>410</v>
      </c>
      <c r="C183" s="398"/>
      <c r="D183" s="399"/>
    </row>
    <row r="184" spans="1:4">
      <c r="A184" s="405">
        <v>51</v>
      </c>
      <c r="B184" s="406" t="s">
        <v>411</v>
      </c>
      <c r="C184" s="398"/>
      <c r="D184" s="399"/>
    </row>
    <row r="185" spans="1:4">
      <c r="A185" s="405">
        <v>52</v>
      </c>
      <c r="B185" s="406" t="s">
        <v>412</v>
      </c>
      <c r="C185" s="398"/>
      <c r="D185" s="399"/>
    </row>
    <row r="186" spans="1:4">
      <c r="A186" s="405">
        <v>53</v>
      </c>
      <c r="B186" s="406" t="s">
        <v>413</v>
      </c>
      <c r="C186" s="398"/>
      <c r="D186" s="399"/>
    </row>
    <row r="187" spans="1:4">
      <c r="A187" s="405">
        <v>54</v>
      </c>
      <c r="B187" s="406" t="s">
        <v>414</v>
      </c>
      <c r="C187" s="398"/>
      <c r="D187" s="399"/>
    </row>
    <row r="188" spans="1:4">
      <c r="A188" s="405">
        <v>55</v>
      </c>
      <c r="B188" s="406" t="s">
        <v>415</v>
      </c>
      <c r="C188" s="398"/>
      <c r="D188" s="399"/>
    </row>
    <row r="189" spans="1:4">
      <c r="A189" s="405">
        <v>56</v>
      </c>
      <c r="B189" s="406" t="s">
        <v>416</v>
      </c>
      <c r="C189" s="398"/>
      <c r="D189" s="399"/>
    </row>
    <row r="190" spans="1:4">
      <c r="A190" s="405">
        <v>57</v>
      </c>
      <c r="B190" s="406" t="s">
        <v>417</v>
      </c>
      <c r="C190" s="398"/>
      <c r="D190" s="399"/>
    </row>
    <row r="191" spans="1:4">
      <c r="A191" s="405">
        <v>58</v>
      </c>
      <c r="B191" s="406" t="s">
        <v>418</v>
      </c>
      <c r="C191" s="398"/>
      <c r="D191" s="399"/>
    </row>
    <row r="192" spans="1:4">
      <c r="A192" s="405">
        <v>59</v>
      </c>
      <c r="B192" s="406" t="s">
        <v>419</v>
      </c>
      <c r="C192" s="398"/>
      <c r="D192" s="399"/>
    </row>
    <row r="193" spans="1:4">
      <c r="A193" s="405">
        <v>60</v>
      </c>
      <c r="B193" s="406" t="s">
        <v>420</v>
      </c>
      <c r="C193" s="398"/>
      <c r="D193" s="399"/>
    </row>
    <row r="194" spans="1:4">
      <c r="A194" s="405">
        <v>61</v>
      </c>
      <c r="B194" s="406" t="s">
        <v>421</v>
      </c>
      <c r="C194" s="398"/>
      <c r="D194" s="399"/>
    </row>
    <row r="195" spans="1:4">
      <c r="A195" s="405">
        <v>62</v>
      </c>
      <c r="B195" s="406" t="s">
        <v>422</v>
      </c>
      <c r="C195" s="398"/>
      <c r="D195" s="399"/>
    </row>
    <row r="196" spans="1:4">
      <c r="A196" s="405">
        <v>63</v>
      </c>
      <c r="B196" s="407" t="s">
        <v>423</v>
      </c>
      <c r="C196" s="398"/>
      <c r="D196" s="399"/>
    </row>
    <row r="197" spans="1:4">
      <c r="A197" s="405">
        <v>64</v>
      </c>
      <c r="B197" s="407" t="s">
        <v>424</v>
      </c>
      <c r="C197" s="398"/>
      <c r="D197" s="399"/>
    </row>
    <row r="198" spans="1:4">
      <c r="A198" s="405">
        <v>65</v>
      </c>
      <c r="B198" s="407" t="s">
        <v>425</v>
      </c>
      <c r="C198" s="398"/>
      <c r="D198" s="399"/>
    </row>
    <row r="199" spans="1:4">
      <c r="A199" s="405">
        <v>66</v>
      </c>
      <c r="B199" s="407" t="s">
        <v>426</v>
      </c>
      <c r="C199" s="398"/>
      <c r="D199" s="399"/>
    </row>
    <row r="200" spans="1:4">
      <c r="A200" s="405">
        <v>67</v>
      </c>
      <c r="B200" s="407" t="s">
        <v>427</v>
      </c>
      <c r="C200" s="398"/>
      <c r="D200" s="399"/>
    </row>
    <row r="201" spans="1:4">
      <c r="A201" s="405">
        <v>68</v>
      </c>
      <c r="B201" s="407" t="s">
        <v>428</v>
      </c>
      <c r="C201" s="398"/>
      <c r="D201" s="399"/>
    </row>
    <row r="202" spans="1:4">
      <c r="A202" s="405">
        <v>69</v>
      </c>
      <c r="B202" s="407" t="s">
        <v>429</v>
      </c>
      <c r="C202" s="398"/>
      <c r="D202" s="399"/>
    </row>
    <row r="203" spans="1:4">
      <c r="A203" s="405">
        <v>70</v>
      </c>
      <c r="B203" s="407" t="s">
        <v>430</v>
      </c>
      <c r="C203" s="398"/>
      <c r="D203" s="399"/>
    </row>
    <row r="204" spans="1:4">
      <c r="A204" s="405">
        <v>71</v>
      </c>
      <c r="B204" s="407" t="s">
        <v>431</v>
      </c>
      <c r="C204" s="398"/>
      <c r="D204" s="399"/>
    </row>
    <row r="205" spans="1:4">
      <c r="A205" s="405">
        <v>72</v>
      </c>
      <c r="B205" s="407" t="s">
        <v>432</v>
      </c>
      <c r="C205" s="398"/>
      <c r="D205" s="399"/>
    </row>
    <row r="206" spans="1:4">
      <c r="A206" s="405">
        <v>73</v>
      </c>
      <c r="B206" s="407" t="s">
        <v>433</v>
      </c>
      <c r="C206" s="398"/>
      <c r="D206" s="399"/>
    </row>
    <row r="207" spans="1:4">
      <c r="A207" s="405">
        <v>74</v>
      </c>
      <c r="B207" s="407" t="s">
        <v>434</v>
      </c>
      <c r="C207" s="398"/>
      <c r="D207" s="399"/>
    </row>
    <row r="208" spans="1:4">
      <c r="A208" s="405">
        <v>75</v>
      </c>
      <c r="B208" s="407" t="s">
        <v>435</v>
      </c>
      <c r="C208" s="398"/>
      <c r="D208" s="399"/>
    </row>
    <row r="209" spans="1:4">
      <c r="A209" s="405">
        <v>76</v>
      </c>
      <c r="B209" s="407" t="s">
        <v>436</v>
      </c>
      <c r="C209" s="398"/>
      <c r="D209" s="399"/>
    </row>
    <row r="210" spans="1:4">
      <c r="A210" s="405">
        <v>77</v>
      </c>
      <c r="B210" s="407" t="s">
        <v>437</v>
      </c>
      <c r="C210" s="398"/>
      <c r="D210" s="399"/>
    </row>
    <row r="211" spans="1:4">
      <c r="A211" s="405">
        <v>78</v>
      </c>
      <c r="B211" s="407" t="s">
        <v>438</v>
      </c>
      <c r="C211" s="398"/>
      <c r="D211" s="399"/>
    </row>
    <row r="212" spans="1:4">
      <c r="A212" s="405">
        <v>79</v>
      </c>
      <c r="B212" s="407" t="s">
        <v>439</v>
      </c>
      <c r="C212" s="398"/>
      <c r="D212" s="399"/>
    </row>
    <row r="213" spans="1:4">
      <c r="A213" s="405">
        <v>80</v>
      </c>
      <c r="B213" s="407" t="s">
        <v>440</v>
      </c>
      <c r="C213" s="398"/>
      <c r="D213" s="399"/>
    </row>
    <row r="214" spans="1:4">
      <c r="A214" s="405">
        <v>81</v>
      </c>
      <c r="B214" s="407" t="s">
        <v>441</v>
      </c>
      <c r="C214" s="398"/>
      <c r="D214" s="399"/>
    </row>
    <row r="215" spans="1:4">
      <c r="A215" s="405">
        <v>82</v>
      </c>
      <c r="B215" s="407" t="s">
        <v>442</v>
      </c>
      <c r="C215" s="398"/>
      <c r="D215" s="399"/>
    </row>
    <row r="216" spans="1:4">
      <c r="A216" s="405">
        <v>83</v>
      </c>
      <c r="B216" s="407" t="s">
        <v>443</v>
      </c>
      <c r="C216" s="398"/>
      <c r="D216" s="399"/>
    </row>
    <row r="217" spans="1:4">
      <c r="A217" s="405">
        <v>84</v>
      </c>
      <c r="B217" s="407" t="s">
        <v>444</v>
      </c>
      <c r="C217" s="398"/>
      <c r="D217" s="399"/>
    </row>
    <row r="218" spans="1:4">
      <c r="A218" s="405">
        <v>85</v>
      </c>
      <c r="B218" s="407" t="s">
        <v>445</v>
      </c>
      <c r="C218" s="398"/>
      <c r="D218" s="399"/>
    </row>
    <row r="219" spans="1:4">
      <c r="A219" s="405">
        <v>86</v>
      </c>
      <c r="B219" s="407" t="s">
        <v>446</v>
      </c>
      <c r="C219" s="398"/>
      <c r="D219" s="399"/>
    </row>
    <row r="220" spans="1:4">
      <c r="A220" s="405">
        <v>87</v>
      </c>
      <c r="B220" s="407" t="s">
        <v>447</v>
      </c>
      <c r="C220" s="398"/>
      <c r="D220" s="399"/>
    </row>
    <row r="221" spans="1:4">
      <c r="A221" s="405">
        <v>88</v>
      </c>
      <c r="B221" s="407" t="s">
        <v>448</v>
      </c>
      <c r="C221" s="398"/>
      <c r="D221" s="399"/>
    </row>
    <row r="222" spans="1:4">
      <c r="A222" s="405">
        <v>89</v>
      </c>
      <c r="B222" s="407" t="s">
        <v>449</v>
      </c>
      <c r="C222" s="398"/>
      <c r="D222" s="399"/>
    </row>
    <row r="223" spans="1:4">
      <c r="A223" s="405">
        <v>90</v>
      </c>
      <c r="B223" s="407" t="s">
        <v>450</v>
      </c>
      <c r="C223" s="398"/>
      <c r="D223" s="399"/>
    </row>
    <row r="224" spans="1:4">
      <c r="A224" s="405">
        <v>91</v>
      </c>
      <c r="B224" s="407" t="s">
        <v>451</v>
      </c>
      <c r="C224" s="398"/>
      <c r="D224" s="399"/>
    </row>
    <row r="225" spans="1:4">
      <c r="A225" s="405">
        <v>92</v>
      </c>
      <c r="B225" s="407" t="s">
        <v>452</v>
      </c>
      <c r="C225" s="398"/>
      <c r="D225" s="399"/>
    </row>
    <row r="226" spans="1:4">
      <c r="A226" s="405">
        <v>93</v>
      </c>
      <c r="B226" s="407" t="s">
        <v>453</v>
      </c>
      <c r="C226" s="398"/>
      <c r="D226" s="399"/>
    </row>
    <row r="227" spans="1:4">
      <c r="A227" s="405">
        <v>94</v>
      </c>
      <c r="B227" s="407" t="s">
        <v>454</v>
      </c>
      <c r="C227" s="398"/>
      <c r="D227" s="399"/>
    </row>
    <row r="228" spans="1:4">
      <c r="A228" s="405">
        <v>95</v>
      </c>
      <c r="B228" s="407" t="s">
        <v>455</v>
      </c>
      <c r="C228" s="398"/>
      <c r="D228" s="399"/>
    </row>
    <row r="229" spans="1:4">
      <c r="A229" s="405">
        <v>96</v>
      </c>
      <c r="B229" s="407" t="s">
        <v>456</v>
      </c>
      <c r="C229" s="398"/>
      <c r="D229" s="399"/>
    </row>
    <row r="230" spans="1:4">
      <c r="A230" s="405">
        <v>97</v>
      </c>
      <c r="B230" s="407" t="s">
        <v>457</v>
      </c>
      <c r="C230" s="398"/>
      <c r="D230" s="399"/>
    </row>
    <row r="231" spans="1:4">
      <c r="A231" s="405">
        <v>98</v>
      </c>
      <c r="B231" s="407" t="s">
        <v>458</v>
      </c>
      <c r="C231" s="398"/>
      <c r="D231" s="399"/>
    </row>
    <row r="232" spans="1:4">
      <c r="A232" s="405">
        <v>99</v>
      </c>
      <c r="B232" s="407" t="s">
        <v>459</v>
      </c>
      <c r="C232" s="398"/>
      <c r="D232" s="399"/>
    </row>
    <row r="233" spans="1:4" ht="13.8" thickBot="1">
      <c r="A233" s="408">
        <v>100</v>
      </c>
      <c r="B233" s="409" t="s">
        <v>460</v>
      </c>
      <c r="C233" s="410"/>
      <c r="D233" s="411"/>
    </row>
  </sheetData>
  <sheetProtection selectLockedCells="1"/>
  <customSheetViews>
    <customSheetView guid="{41FA9D67-020C-4823-83C1-8E592D62422E}" hiddenColumns="1" state="hidden" topLeftCell="P1">
      <selection activeCell="DT28" sqref="DT28"/>
      <pageMargins left="0.75" right="0.75" top="1" bottom="1" header="0.5" footer="0.5"/>
      <pageSetup orientation="portrait" r:id="rId1"/>
      <headerFooter alignWithMargins="0"/>
    </customSheetView>
    <customSheetView guid="{CCA37BAE-906F-43D5-9FD9-B13563E4B9D7}" hiddenColumns="1" state="hidden" topLeftCell="P1">
      <selection activeCell="DT28" sqref="DT28"/>
      <pageMargins left="0.75" right="0.75" top="1" bottom="1" header="0.5" footer="0.5"/>
      <pageSetup orientation="portrait" r:id="rId2"/>
      <headerFooter alignWithMargins="0"/>
    </customSheetView>
    <customSheetView guid="{A4F9CA79-D3DE-43F5-9CDC-F14C42FDD954}" hiddenColumns="1" state="hidden" topLeftCell="P1">
      <selection activeCell="DT28" sqref="DT28"/>
      <pageMargins left="0.75" right="0.75" top="1" bottom="1" header="0.5" footer="0.5"/>
      <pageSetup orientation="portrait" r:id="rId3"/>
      <headerFooter alignWithMargins="0"/>
    </customSheetView>
    <customSheetView guid="{F1B559AA-B9AD-4E4C-B94A-ECBE5878008B}" hiddenColumns="1" state="hidden" topLeftCell="P1">
      <selection activeCell="DT28" sqref="DT28"/>
      <pageMargins left="0.75" right="0.75" top="1" bottom="1" header="0.5" footer="0.5"/>
      <pageSetup orientation="portrait" r:id="rId4"/>
      <headerFooter alignWithMargins="0"/>
    </customSheetView>
    <customSheetView guid="{755190E0-7BE9-48F9-BB5F-DF8E25D6736A}"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63D51328-7CBC-4A1E-B96D-BAE91416501B}" hiddenColumns="1" state="hidden" topLeftCell="P1">
      <selection activeCell="DT28" sqref="DT28"/>
      <pageMargins left="0.75" right="0.75" top="1" bottom="1" header="0.5" footer="0.5"/>
      <pageSetup orientation="portrait" r:id="rId7"/>
      <headerFooter alignWithMargins="0"/>
    </customSheetView>
    <customSheetView guid="{B056965A-4BE5-44B3-AB31-550AD9F023BC}" hiddenColumns="1" state="hidden" topLeftCell="P1">
      <selection activeCell="DT28" sqref="DT28"/>
      <pageMargins left="0.75" right="0.75" top="1" bottom="1" header="0.5" footer="0.5"/>
      <pageSetup orientation="portrait" r:id="rId8"/>
      <headerFooter alignWithMargins="0"/>
    </customSheetView>
    <customSheetView guid="{3FCD02EB-1C44-4646-B069-2B9945E67B1F}" hiddenColumns="1" state="hidden" topLeftCell="P1">
      <selection activeCell="DT28" sqref="DT28"/>
      <pageMargins left="0.75" right="0.75" top="1" bottom="1" header="0.5" footer="0.5"/>
      <pageSetup orientation="portrait" r:id="rId9"/>
      <headerFooter alignWithMargins="0"/>
    </customSheetView>
    <customSheetView guid="{267FF044-3C5D-4FEC-AC00-A7E30583F8BB}" hiddenColumns="1" state="hidden" topLeftCell="P1">
      <selection activeCell="DT28" sqref="DT28"/>
      <pageMargins left="0.75" right="0.75" top="1" bottom="1" header="0.5" footer="0.5"/>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30"/>
    <col min="2" max="2" width="9.109375" style="31"/>
    <col min="3" max="3" width="83" style="31" customWidth="1"/>
    <col min="4" max="4" width="75.5546875" style="43" customWidth="1"/>
    <col min="5" max="16384" width="9.109375" style="29"/>
  </cols>
  <sheetData>
    <row r="1" spans="1:11" ht="45" customHeight="1">
      <c r="A1" s="997" t="s">
        <v>345</v>
      </c>
      <c r="B1" s="997"/>
      <c r="C1" s="997"/>
      <c r="D1" s="27"/>
      <c r="E1" s="28"/>
      <c r="F1" s="28"/>
      <c r="G1" s="28"/>
      <c r="H1" s="28"/>
      <c r="I1" s="28"/>
      <c r="J1" s="28"/>
      <c r="K1" s="28"/>
    </row>
    <row r="2" spans="1:11" ht="18" customHeight="1">
      <c r="C2" s="32"/>
      <c r="D2" s="17"/>
      <c r="E2" s="33"/>
      <c r="F2" s="33"/>
      <c r="G2" s="33"/>
      <c r="H2" s="33"/>
      <c r="I2" s="33"/>
      <c r="J2" s="33"/>
      <c r="K2" s="33"/>
    </row>
    <row r="3" spans="1:11" ht="18" customHeight="1">
      <c r="A3" s="34" t="s">
        <v>54</v>
      </c>
      <c r="B3" s="32" t="s">
        <v>55</v>
      </c>
      <c r="C3" s="32"/>
      <c r="D3" s="35"/>
      <c r="E3" s="36"/>
      <c r="F3" s="36"/>
      <c r="G3" s="36"/>
      <c r="H3" s="36"/>
      <c r="I3" s="36"/>
      <c r="J3" s="36"/>
      <c r="K3" s="36"/>
    </row>
    <row r="4" spans="1:11" ht="18" customHeight="1">
      <c r="B4" s="37" t="s">
        <v>56</v>
      </c>
      <c r="C4" s="38" t="s">
        <v>57</v>
      </c>
      <c r="D4" s="35"/>
      <c r="E4" s="36"/>
      <c r="F4" s="36"/>
      <c r="G4" s="36"/>
      <c r="H4" s="36"/>
      <c r="I4" s="36"/>
      <c r="J4" s="36"/>
      <c r="K4" s="36"/>
    </row>
    <row r="5" spans="1:11" ht="38.1" customHeight="1">
      <c r="B5" s="37" t="s">
        <v>58</v>
      </c>
      <c r="C5" s="38" t="s">
        <v>59</v>
      </c>
      <c r="D5" s="35"/>
      <c r="E5" s="36"/>
      <c r="F5" s="36"/>
      <c r="G5" s="36"/>
      <c r="H5" s="36"/>
      <c r="I5" s="36"/>
      <c r="J5" s="36"/>
      <c r="K5" s="36"/>
    </row>
    <row r="6" spans="1:11" ht="18" customHeight="1">
      <c r="B6" s="37" t="s">
        <v>60</v>
      </c>
      <c r="C6" s="38" t="s">
        <v>61</v>
      </c>
      <c r="D6" s="35"/>
      <c r="E6" s="36"/>
      <c r="F6" s="36"/>
      <c r="G6" s="36"/>
      <c r="H6" s="36"/>
      <c r="I6" s="36"/>
      <c r="J6" s="36"/>
      <c r="K6" s="36"/>
    </row>
    <row r="7" spans="1:11" ht="18" customHeight="1">
      <c r="B7" s="37" t="s">
        <v>62</v>
      </c>
      <c r="C7" s="38" t="s">
        <v>63</v>
      </c>
      <c r="D7" s="35"/>
      <c r="E7" s="36"/>
      <c r="F7" s="36"/>
      <c r="G7" s="36"/>
      <c r="H7" s="36"/>
      <c r="I7" s="36"/>
      <c r="J7" s="36"/>
      <c r="K7" s="36"/>
    </row>
    <row r="8" spans="1:11" ht="18" customHeight="1">
      <c r="B8" s="37" t="s">
        <v>64</v>
      </c>
      <c r="C8" s="38" t="s">
        <v>65</v>
      </c>
      <c r="D8" s="35"/>
      <c r="E8" s="36"/>
      <c r="F8" s="36"/>
      <c r="G8" s="36"/>
      <c r="H8" s="36"/>
      <c r="I8" s="36"/>
      <c r="J8" s="36"/>
      <c r="K8" s="36"/>
    </row>
    <row r="9" spans="1:11" ht="18" customHeight="1">
      <c r="B9" s="37" t="s">
        <v>66</v>
      </c>
      <c r="C9" s="38" t="s">
        <v>67</v>
      </c>
      <c r="D9" s="35"/>
      <c r="E9" s="36"/>
      <c r="F9" s="36"/>
      <c r="G9" s="36"/>
      <c r="H9" s="36"/>
      <c r="I9" s="36"/>
      <c r="J9" s="36"/>
      <c r="K9" s="36"/>
    </row>
    <row r="10" spans="1:11" ht="18" customHeight="1">
      <c r="B10" s="37"/>
      <c r="C10" s="38"/>
      <c r="D10" s="35"/>
      <c r="E10" s="36"/>
      <c r="F10" s="36"/>
      <c r="G10" s="36"/>
      <c r="H10" s="36"/>
      <c r="I10" s="36"/>
      <c r="J10" s="36"/>
      <c r="K10" s="36"/>
    </row>
    <row r="11" spans="1:11" ht="18" customHeight="1">
      <c r="A11" s="34" t="s">
        <v>68</v>
      </c>
      <c r="B11" s="32" t="s">
        <v>69</v>
      </c>
      <c r="C11" s="32"/>
      <c r="D11" s="35"/>
      <c r="E11" s="36"/>
      <c r="F11" s="36"/>
      <c r="G11" s="36"/>
      <c r="H11" s="36"/>
      <c r="I11" s="36"/>
      <c r="J11" s="36"/>
      <c r="K11" s="36"/>
    </row>
    <row r="12" spans="1:11" ht="18" customHeight="1">
      <c r="B12" s="995" t="s">
        <v>70</v>
      </c>
      <c r="C12" s="995"/>
      <c r="D12" s="39"/>
      <c r="E12" s="36"/>
      <c r="F12" s="36"/>
      <c r="G12" s="36"/>
      <c r="H12" s="36"/>
      <c r="I12" s="36"/>
      <c r="J12" s="36"/>
      <c r="K12" s="36"/>
    </row>
    <row r="13" spans="1:11" ht="18" customHeight="1">
      <c r="B13" s="40"/>
      <c r="C13" s="38" t="s">
        <v>71</v>
      </c>
      <c r="D13" s="35"/>
      <c r="E13" s="36"/>
      <c r="F13" s="36"/>
      <c r="G13" s="36"/>
      <c r="H13" s="36"/>
      <c r="I13" s="36"/>
      <c r="J13" s="36"/>
      <c r="K13" s="36"/>
    </row>
    <row r="14" spans="1:11" ht="18" customHeight="1">
      <c r="B14" s="995" t="s">
        <v>72</v>
      </c>
      <c r="C14" s="995"/>
      <c r="D14" s="39"/>
      <c r="E14" s="36"/>
      <c r="F14" s="36"/>
      <c r="G14" s="36"/>
      <c r="H14" s="36"/>
      <c r="I14" s="36"/>
      <c r="J14" s="36"/>
      <c r="K14" s="36"/>
    </row>
    <row r="15" spans="1:11" ht="38.1" customHeight="1">
      <c r="B15" s="41" t="s">
        <v>73</v>
      </c>
      <c r="C15" s="38" t="s">
        <v>74</v>
      </c>
      <c r="D15" s="35"/>
      <c r="E15" s="36"/>
      <c r="F15" s="36"/>
      <c r="G15" s="36"/>
      <c r="H15" s="36"/>
      <c r="I15" s="36"/>
      <c r="J15" s="36"/>
      <c r="K15" s="36"/>
    </row>
    <row r="16" spans="1:11" ht="36" customHeight="1">
      <c r="B16" s="41" t="s">
        <v>73</v>
      </c>
      <c r="C16" s="38" t="s">
        <v>75</v>
      </c>
      <c r="D16" s="35"/>
      <c r="E16" s="36"/>
      <c r="F16" s="36"/>
      <c r="G16" s="36"/>
      <c r="H16" s="36"/>
      <c r="I16" s="36"/>
      <c r="J16" s="36"/>
      <c r="K16" s="36"/>
    </row>
    <row r="17" spans="2:11" ht="42" customHeight="1">
      <c r="B17" s="41" t="s">
        <v>73</v>
      </c>
      <c r="C17" s="38" t="s">
        <v>76</v>
      </c>
      <c r="D17" s="35"/>
      <c r="E17" s="36"/>
      <c r="F17" s="36"/>
      <c r="G17" s="36"/>
      <c r="H17" s="36"/>
      <c r="I17" s="36"/>
      <c r="J17" s="36"/>
      <c r="K17" s="36"/>
    </row>
    <row r="18" spans="2:11" ht="18" customHeight="1">
      <c r="B18" s="41" t="s">
        <v>73</v>
      </c>
      <c r="C18" s="38" t="s">
        <v>77</v>
      </c>
      <c r="D18" s="35"/>
      <c r="E18" s="36"/>
      <c r="F18" s="36"/>
      <c r="G18" s="36"/>
      <c r="H18" s="36"/>
      <c r="I18" s="36"/>
      <c r="J18" s="36"/>
      <c r="K18" s="36"/>
    </row>
    <row r="19" spans="2:11" ht="18" customHeight="1">
      <c r="B19" s="41" t="s">
        <v>73</v>
      </c>
      <c r="C19" s="42" t="s">
        <v>78</v>
      </c>
      <c r="D19" s="35"/>
      <c r="E19" s="36"/>
      <c r="F19" s="36"/>
      <c r="G19" s="36"/>
      <c r="H19" s="36"/>
      <c r="I19" s="36"/>
      <c r="J19" s="36"/>
      <c r="K19" s="36"/>
    </row>
    <row r="20" spans="2:11" ht="18" customHeight="1">
      <c r="B20" s="41" t="s">
        <v>73</v>
      </c>
      <c r="C20" s="38" t="s">
        <v>79</v>
      </c>
      <c r="D20" s="35"/>
      <c r="E20" s="36"/>
      <c r="F20" s="36"/>
      <c r="G20" s="36"/>
      <c r="H20" s="36"/>
      <c r="I20" s="36"/>
      <c r="J20" s="36"/>
      <c r="K20" s="36"/>
    </row>
    <row r="21" spans="2:11" ht="18" customHeight="1">
      <c r="B21" s="995" t="s">
        <v>80</v>
      </c>
      <c r="C21" s="995"/>
      <c r="D21" s="39"/>
      <c r="E21" s="36"/>
      <c r="F21" s="36"/>
      <c r="G21" s="36"/>
      <c r="H21" s="36"/>
      <c r="I21" s="36"/>
      <c r="J21" s="36"/>
      <c r="K21" s="36"/>
    </row>
    <row r="22" spans="2:11" ht="54" customHeight="1">
      <c r="B22" s="41" t="s">
        <v>73</v>
      </c>
      <c r="C22" s="38" t="s">
        <v>81</v>
      </c>
      <c r="D22" s="35"/>
      <c r="E22" s="36"/>
      <c r="F22" s="36"/>
      <c r="G22" s="36"/>
      <c r="H22" s="36"/>
      <c r="I22" s="36"/>
      <c r="J22" s="36"/>
      <c r="K22" s="36"/>
    </row>
    <row r="23" spans="2:11" ht="54" customHeight="1">
      <c r="B23" s="41" t="s">
        <v>73</v>
      </c>
      <c r="C23" s="38" t="s">
        <v>82</v>
      </c>
      <c r="D23" s="35"/>
      <c r="E23" s="36"/>
      <c r="F23" s="36"/>
      <c r="G23" s="36"/>
      <c r="H23" s="36"/>
      <c r="I23" s="36"/>
      <c r="J23" s="36"/>
      <c r="K23" s="36"/>
    </row>
    <row r="24" spans="2:11" ht="57.6" customHeight="1">
      <c r="B24" s="41" t="s">
        <v>73</v>
      </c>
      <c r="C24" s="38" t="s">
        <v>83</v>
      </c>
      <c r="D24" s="35"/>
      <c r="E24" s="36"/>
      <c r="F24" s="36"/>
      <c r="G24" s="36"/>
      <c r="H24" s="36"/>
      <c r="I24" s="36"/>
      <c r="J24" s="36"/>
      <c r="K24" s="36"/>
    </row>
    <row r="25" spans="2:11" ht="18" customHeight="1">
      <c r="B25" s="41" t="s">
        <v>73</v>
      </c>
      <c r="C25" s="38" t="s">
        <v>84</v>
      </c>
      <c r="D25" s="35"/>
      <c r="E25" s="36"/>
      <c r="F25" s="36"/>
      <c r="G25" s="36"/>
      <c r="H25" s="36"/>
      <c r="I25" s="36"/>
      <c r="J25" s="36"/>
      <c r="K25" s="36"/>
    </row>
    <row r="26" spans="2:11" ht="38.1" customHeight="1">
      <c r="B26" s="41" t="s">
        <v>73</v>
      </c>
      <c r="C26" s="38" t="s">
        <v>85</v>
      </c>
      <c r="D26" s="35"/>
      <c r="E26" s="36"/>
      <c r="F26" s="36"/>
      <c r="G26" s="36"/>
      <c r="H26" s="36"/>
      <c r="I26" s="36"/>
      <c r="J26" s="36"/>
      <c r="K26" s="36"/>
    </row>
    <row r="27" spans="2:11" ht="18" customHeight="1">
      <c r="B27" s="995" t="s">
        <v>86</v>
      </c>
      <c r="C27" s="995"/>
      <c r="D27" s="39"/>
      <c r="E27" s="36"/>
      <c r="F27" s="36"/>
      <c r="G27" s="36"/>
      <c r="H27" s="36"/>
      <c r="I27" s="36"/>
      <c r="J27" s="36"/>
      <c r="K27" s="36"/>
    </row>
    <row r="28" spans="2:11" ht="54" customHeight="1">
      <c r="B28" s="41" t="s">
        <v>73</v>
      </c>
      <c r="C28" s="38" t="s">
        <v>81</v>
      </c>
      <c r="D28" s="35"/>
      <c r="E28" s="36"/>
      <c r="F28" s="36"/>
      <c r="G28" s="36"/>
      <c r="H28" s="36"/>
      <c r="I28" s="36"/>
      <c r="J28" s="36"/>
      <c r="K28" s="36"/>
    </row>
    <row r="29" spans="2:11" ht="18" customHeight="1">
      <c r="B29" s="41" t="s">
        <v>73</v>
      </c>
      <c r="C29" s="38" t="s">
        <v>84</v>
      </c>
      <c r="D29" s="35"/>
      <c r="E29" s="36"/>
      <c r="F29" s="36"/>
      <c r="G29" s="36"/>
      <c r="H29" s="36"/>
      <c r="I29" s="36"/>
      <c r="J29" s="36"/>
      <c r="K29" s="36"/>
    </row>
    <row r="30" spans="2:11" ht="18" customHeight="1">
      <c r="B30" s="995" t="s">
        <v>87</v>
      </c>
      <c r="C30" s="995"/>
      <c r="D30" s="39"/>
    </row>
    <row r="31" spans="2:11" ht="54" customHeight="1">
      <c r="B31" s="41" t="s">
        <v>73</v>
      </c>
      <c r="C31" s="38" t="s">
        <v>81</v>
      </c>
      <c r="D31" s="35"/>
      <c r="E31" s="36"/>
      <c r="F31" s="36"/>
      <c r="G31" s="36"/>
      <c r="H31" s="36"/>
      <c r="I31" s="36"/>
      <c r="J31" s="36"/>
      <c r="K31" s="36"/>
    </row>
    <row r="32" spans="2:11" ht="18" customHeight="1">
      <c r="B32" s="41" t="s">
        <v>73</v>
      </c>
      <c r="C32" s="38" t="s">
        <v>84</v>
      </c>
      <c r="D32" s="35"/>
    </row>
    <row r="33" spans="2:11" ht="18" customHeight="1">
      <c r="B33" s="995" t="s">
        <v>88</v>
      </c>
      <c r="C33" s="995"/>
      <c r="D33" s="39"/>
    </row>
    <row r="34" spans="2:11" ht="18" customHeight="1">
      <c r="B34" s="41" t="s">
        <v>73</v>
      </c>
      <c r="C34" s="38" t="s">
        <v>89</v>
      </c>
      <c r="D34" s="35"/>
    </row>
    <row r="35" spans="2:11" ht="18" customHeight="1">
      <c r="B35" s="995" t="s">
        <v>90</v>
      </c>
      <c r="C35" s="995"/>
      <c r="D35" s="39"/>
    </row>
    <row r="36" spans="2:11" ht="66.599999999999994" customHeight="1">
      <c r="B36" s="41" t="s">
        <v>73</v>
      </c>
      <c r="C36" s="38" t="s">
        <v>91</v>
      </c>
      <c r="D36" s="35"/>
      <c r="E36" s="36"/>
      <c r="F36" s="36"/>
      <c r="G36" s="36"/>
      <c r="H36" s="36"/>
      <c r="I36" s="36"/>
      <c r="J36" s="36"/>
      <c r="K36" s="36"/>
    </row>
    <row r="37" spans="2:11" ht="146.1" customHeight="1">
      <c r="B37" s="41" t="s">
        <v>73</v>
      </c>
      <c r="C37" s="38" t="s">
        <v>92</v>
      </c>
      <c r="D37" s="35"/>
      <c r="E37" s="36"/>
      <c r="F37" s="36"/>
      <c r="G37" s="36"/>
      <c r="H37" s="36"/>
      <c r="I37" s="36"/>
      <c r="J37" s="36"/>
      <c r="K37" s="36"/>
    </row>
    <row r="38" spans="2:11" ht="164.1" customHeight="1">
      <c r="B38" s="41" t="s">
        <v>73</v>
      </c>
      <c r="C38" s="38" t="s">
        <v>93</v>
      </c>
      <c r="D38" s="35"/>
      <c r="E38" s="36"/>
      <c r="F38" s="36"/>
      <c r="G38" s="36"/>
      <c r="H38" s="36"/>
      <c r="I38" s="36"/>
      <c r="J38" s="36"/>
      <c r="K38" s="36"/>
    </row>
    <row r="39" spans="2:11" ht="75.900000000000006" customHeight="1">
      <c r="B39" s="41" t="s">
        <v>73</v>
      </c>
      <c r="C39" s="38" t="s">
        <v>94</v>
      </c>
      <c r="D39" s="35"/>
      <c r="E39" s="36"/>
      <c r="F39" s="36"/>
      <c r="G39" s="36"/>
      <c r="H39" s="36"/>
      <c r="I39" s="36"/>
      <c r="J39" s="36"/>
      <c r="K39" s="36"/>
    </row>
    <row r="40" spans="2:11" ht="38.1" customHeight="1">
      <c r="B40" s="41" t="s">
        <v>73</v>
      </c>
      <c r="C40" s="38" t="s">
        <v>95</v>
      </c>
    </row>
    <row r="41" spans="2:11" ht="18" customHeight="1">
      <c r="B41" s="995" t="s">
        <v>96</v>
      </c>
      <c r="C41" s="995"/>
    </row>
    <row r="42" spans="2:11" ht="38.1" customHeight="1">
      <c r="B42" s="41" t="s">
        <v>73</v>
      </c>
      <c r="C42" s="38" t="s">
        <v>97</v>
      </c>
    </row>
    <row r="43" spans="2:11" ht="18" customHeight="1">
      <c r="B43" s="41" t="s">
        <v>73</v>
      </c>
      <c r="C43" s="44" t="s">
        <v>98</v>
      </c>
    </row>
    <row r="44" spans="2:11" ht="18" customHeight="1">
      <c r="B44" s="995" t="s">
        <v>99</v>
      </c>
      <c r="C44" s="995"/>
    </row>
    <row r="45" spans="2:11" ht="38.1" customHeight="1">
      <c r="B45" s="41" t="s">
        <v>73</v>
      </c>
      <c r="C45" s="38" t="s">
        <v>100</v>
      </c>
    </row>
    <row r="46" spans="2:11" ht="18" customHeight="1">
      <c r="B46" s="41" t="s">
        <v>73</v>
      </c>
      <c r="C46" s="44" t="s">
        <v>98</v>
      </c>
    </row>
    <row r="47" spans="2:11" ht="18" customHeight="1">
      <c r="B47" s="995" t="s">
        <v>101</v>
      </c>
      <c r="C47" s="995" t="s">
        <v>102</v>
      </c>
    </row>
    <row r="48" spans="2:11" ht="48" customHeight="1">
      <c r="B48" s="41" t="s">
        <v>73</v>
      </c>
      <c r="C48" s="38" t="s">
        <v>103</v>
      </c>
    </row>
    <row r="49" spans="1:11" ht="18" customHeight="1">
      <c r="B49" s="41" t="s">
        <v>73</v>
      </c>
      <c r="C49" s="44" t="s">
        <v>98</v>
      </c>
    </row>
    <row r="50" spans="1:11" ht="18" customHeight="1">
      <c r="B50" s="995" t="s">
        <v>104</v>
      </c>
      <c r="C50" s="995"/>
    </row>
    <row r="51" spans="1:11" ht="38.1" customHeight="1">
      <c r="B51" s="41" t="s">
        <v>73</v>
      </c>
      <c r="C51" s="38" t="s">
        <v>105</v>
      </c>
    </row>
    <row r="52" spans="1:11" ht="38.1" customHeight="1">
      <c r="B52" s="41" t="s">
        <v>73</v>
      </c>
      <c r="C52" s="38" t="s">
        <v>106</v>
      </c>
    </row>
    <row r="53" spans="1:11" ht="18" customHeight="1">
      <c r="B53" s="995" t="s">
        <v>107</v>
      </c>
      <c r="C53" s="995"/>
    </row>
    <row r="54" spans="1:11" ht="18" customHeight="1">
      <c r="B54" s="41" t="s">
        <v>73</v>
      </c>
      <c r="C54" s="45" t="s">
        <v>108</v>
      </c>
    </row>
    <row r="55" spans="1:11" ht="18" customHeight="1">
      <c r="B55" s="41" t="s">
        <v>73</v>
      </c>
      <c r="C55" s="45" t="s">
        <v>109</v>
      </c>
    </row>
    <row r="56" spans="1:11" ht="18" customHeight="1">
      <c r="B56" s="995" t="s">
        <v>110</v>
      </c>
      <c r="C56" s="995"/>
    </row>
    <row r="57" spans="1:11" ht="18" customHeight="1">
      <c r="B57" s="41" t="s">
        <v>73</v>
      </c>
      <c r="C57" s="38" t="s">
        <v>111</v>
      </c>
      <c r="D57" s="35"/>
      <c r="E57" s="36"/>
      <c r="F57" s="36"/>
      <c r="G57" s="36"/>
      <c r="H57" s="36"/>
      <c r="I57" s="36"/>
      <c r="J57" s="36"/>
      <c r="K57" s="36"/>
    </row>
    <row r="58" spans="1:11" ht="18" customHeight="1">
      <c r="B58" s="41" t="s">
        <v>73</v>
      </c>
      <c r="C58" s="38" t="s">
        <v>112</v>
      </c>
      <c r="D58" s="35"/>
      <c r="E58" s="36"/>
      <c r="F58" s="36"/>
      <c r="G58" s="36"/>
      <c r="H58" s="36"/>
      <c r="I58" s="36"/>
      <c r="J58" s="36"/>
      <c r="K58" s="36"/>
    </row>
    <row r="59" spans="1:11" ht="36" customHeight="1">
      <c r="B59" s="41" t="s">
        <v>73</v>
      </c>
      <c r="C59" s="38" t="s">
        <v>113</v>
      </c>
      <c r="D59" s="35"/>
      <c r="E59" s="36"/>
      <c r="F59" s="36"/>
      <c r="G59" s="36"/>
      <c r="H59" s="36"/>
      <c r="I59" s="36"/>
      <c r="J59" s="36"/>
      <c r="K59" s="36"/>
    </row>
    <row r="60" spans="1:11" ht="18" customHeight="1">
      <c r="B60" s="41" t="s">
        <v>73</v>
      </c>
      <c r="C60" s="38" t="s">
        <v>114</v>
      </c>
      <c r="D60" s="35"/>
      <c r="E60" s="36"/>
      <c r="F60" s="36"/>
      <c r="G60" s="36"/>
      <c r="H60" s="36"/>
      <c r="I60" s="36"/>
      <c r="J60" s="36"/>
      <c r="K60" s="36"/>
    </row>
    <row r="61" spans="1:11" ht="18" customHeight="1">
      <c r="A61" s="31"/>
      <c r="C61" s="46"/>
    </row>
    <row r="62" spans="1:11" ht="18" customHeight="1">
      <c r="A62" s="996"/>
      <c r="B62" s="996"/>
      <c r="C62" s="996"/>
      <c r="D62" s="47"/>
    </row>
    <row r="63" spans="1:11" ht="18" customHeight="1">
      <c r="A63" s="993" t="s">
        <v>115</v>
      </c>
      <c r="B63" s="993"/>
      <c r="C63" s="993"/>
      <c r="D63" s="47"/>
    </row>
    <row r="64" spans="1:11" ht="36" customHeight="1">
      <c r="A64" s="994" t="s">
        <v>116</v>
      </c>
      <c r="B64" s="994"/>
      <c r="C64" s="994"/>
    </row>
    <row r="65" spans="2:3" ht="18" customHeight="1">
      <c r="B65" s="48"/>
      <c r="C65" s="48"/>
    </row>
    <row r="66" spans="2:3" ht="18" customHeight="1">
      <c r="C66" s="45"/>
    </row>
    <row r="67" spans="2:3" ht="18" customHeight="1">
      <c r="C67" s="46"/>
    </row>
    <row r="68" spans="2:3" ht="18" customHeight="1">
      <c r="C68" s="45"/>
    </row>
    <row r="69" spans="2:3" ht="18" customHeight="1">
      <c r="B69" s="46"/>
      <c r="C69" s="46"/>
    </row>
    <row r="70" spans="2:3" ht="18" customHeight="1">
      <c r="B70" s="46"/>
      <c r="C70" s="46"/>
    </row>
    <row r="71" spans="2:3" ht="18" customHeight="1">
      <c r="B71" s="46"/>
      <c r="C71" s="46"/>
    </row>
    <row r="72" spans="2:3" ht="18" customHeight="1">
      <c r="B72" s="46"/>
      <c r="C72" s="46"/>
    </row>
    <row r="73" spans="2:3" ht="18" customHeight="1">
      <c r="B73" s="46"/>
      <c r="C73" s="46"/>
    </row>
    <row r="74" spans="2:3" ht="18" customHeight="1">
      <c r="B74" s="46"/>
      <c r="C74" s="4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41FA9D67-020C-4823-83C1-8E592D62422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85" zoomScaleSheetLayoutView="85" workbookViewId="0">
      <selection activeCell="F27" sqref="F27"/>
    </sheetView>
  </sheetViews>
  <sheetFormatPr defaultColWidth="9.109375" defaultRowHeight="15.6"/>
  <cols>
    <col min="1" max="1" width="3.6640625" style="375" customWidth="1"/>
    <col min="2" max="2" width="32.5546875" style="374" customWidth="1"/>
    <col min="3" max="3" width="10.109375" style="374" customWidth="1"/>
    <col min="4" max="5" width="6.44140625" style="374" customWidth="1"/>
    <col min="6" max="6" width="9.21875" style="375" customWidth="1"/>
    <col min="7" max="7" width="34.44140625" style="375" customWidth="1"/>
    <col min="8" max="9" width="11.88671875" style="375" customWidth="1"/>
    <col min="10" max="25" width="11.88671875" style="375" hidden="1" customWidth="1"/>
    <col min="26" max="26" width="9.109375" style="375" hidden="1" customWidth="1"/>
    <col min="27" max="27" width="15.33203125" style="375" hidden="1" customWidth="1"/>
    <col min="28" max="29" width="0" style="375" hidden="1" customWidth="1"/>
    <col min="30" max="16384" width="9.109375" style="375"/>
  </cols>
  <sheetData>
    <row r="1" spans="1:29" s="523" customFormat="1" ht="83.4" customHeight="1">
      <c r="B1" s="1001" t="str">
        <f>Cover!$B$2</f>
        <v>400kV Transformer Package TR-43 for (i) 1×500 MVA, 400/220kV ICT at Kotputli S/S; and (ii) 5×500MVA, 400/220kV, ICT at Bikaner-II associated with Transmission system for evacuation of power from Rajasthan REZ Ph-IV (Part-1) (Bikaner Complex) PART-E.</v>
      </c>
      <c r="C1" s="1001"/>
      <c r="D1" s="1001"/>
      <c r="E1" s="1001"/>
      <c r="F1" s="1001"/>
      <c r="G1" s="1001"/>
      <c r="H1" s="524"/>
      <c r="I1" s="524"/>
      <c r="J1" s="524"/>
      <c r="K1" s="524"/>
      <c r="L1" s="524"/>
      <c r="M1" s="524"/>
      <c r="N1" s="524"/>
      <c r="O1" s="524"/>
      <c r="P1" s="524"/>
      <c r="Q1" s="524"/>
      <c r="R1" s="524"/>
      <c r="S1" s="524"/>
      <c r="T1" s="524"/>
      <c r="U1" s="524"/>
      <c r="V1" s="524"/>
      <c r="W1" s="524"/>
      <c r="X1" s="524"/>
      <c r="Y1" s="524"/>
      <c r="AA1" s="525"/>
      <c r="AB1" s="525"/>
      <c r="AC1" s="525"/>
    </row>
    <row r="2" spans="1:29" s="526" customFormat="1" ht="16.5" customHeight="1">
      <c r="B2" s="1002" t="str">
        <f>Cover!B3</f>
        <v>SPEC. NO.: CC/NT/TR/DOM/A00/22/00539</v>
      </c>
      <c r="C2" s="1002"/>
      <c r="D2" s="1002"/>
      <c r="E2" s="1002"/>
      <c r="F2" s="1002"/>
      <c r="G2" s="1002"/>
      <c r="H2" s="523"/>
      <c r="I2" s="523"/>
      <c r="J2" s="523"/>
      <c r="K2" s="523"/>
      <c r="L2" s="523"/>
      <c r="M2" s="523"/>
      <c r="N2" s="523"/>
      <c r="O2" s="523"/>
      <c r="P2" s="523"/>
      <c r="Q2" s="523"/>
      <c r="R2" s="523"/>
      <c r="S2" s="523"/>
      <c r="T2" s="523"/>
      <c r="U2" s="523"/>
      <c r="V2" s="523"/>
      <c r="W2" s="523"/>
      <c r="X2" s="523"/>
      <c r="Y2" s="523"/>
      <c r="AA2" s="526" t="s">
        <v>117</v>
      </c>
      <c r="AB2" s="527">
        <v>1</v>
      </c>
      <c r="AC2" s="528"/>
    </row>
    <row r="3" spans="1:29" s="526" customFormat="1" ht="12" customHeight="1">
      <c r="B3" s="529"/>
      <c r="C3" s="529"/>
      <c r="D3" s="529"/>
      <c r="E3" s="529"/>
      <c r="F3" s="523"/>
      <c r="G3" s="523"/>
      <c r="H3" s="523"/>
      <c r="I3" s="523"/>
      <c r="J3" s="523"/>
      <c r="K3" s="523"/>
      <c r="L3" s="523"/>
      <c r="M3" s="523"/>
      <c r="N3" s="523"/>
      <c r="O3" s="523"/>
      <c r="P3" s="523"/>
      <c r="Q3" s="523"/>
      <c r="R3" s="523"/>
      <c r="S3" s="523"/>
      <c r="T3" s="523"/>
      <c r="U3" s="523"/>
      <c r="V3" s="523"/>
      <c r="W3" s="523"/>
      <c r="X3" s="523"/>
      <c r="Y3" s="523"/>
      <c r="AA3" s="526" t="s">
        <v>118</v>
      </c>
      <c r="AB3" s="527" t="s">
        <v>119</v>
      </c>
      <c r="AC3" s="528"/>
    </row>
    <row r="4" spans="1:29" s="526" customFormat="1" ht="20.100000000000001" customHeight="1">
      <c r="B4" s="1003" t="s">
        <v>120</v>
      </c>
      <c r="C4" s="1003"/>
      <c r="D4" s="1003"/>
      <c r="E4" s="1003"/>
      <c r="F4" s="1003"/>
      <c r="G4" s="1003"/>
      <c r="H4" s="523"/>
      <c r="I4" s="523"/>
      <c r="J4" s="523"/>
      <c r="K4" s="523"/>
      <c r="L4" s="523"/>
      <c r="M4" s="523"/>
      <c r="N4" s="523"/>
      <c r="O4" s="523"/>
      <c r="P4" s="523"/>
      <c r="Q4" s="523"/>
      <c r="R4" s="523"/>
      <c r="S4" s="523"/>
      <c r="T4" s="523"/>
      <c r="U4" s="523"/>
      <c r="V4" s="523"/>
      <c r="W4" s="523"/>
      <c r="X4" s="523"/>
      <c r="Y4" s="523"/>
      <c r="AB4" s="527"/>
      <c r="AC4" s="528"/>
    </row>
    <row r="5" spans="1:29" s="526" customFormat="1" ht="12" customHeight="1">
      <c r="B5" s="530"/>
      <c r="C5" s="530"/>
      <c r="D5" s="523"/>
      <c r="E5" s="523"/>
      <c r="F5" s="523"/>
      <c r="G5" s="523"/>
      <c r="H5" s="523"/>
      <c r="I5" s="523"/>
      <c r="J5" s="523"/>
      <c r="K5" s="523"/>
      <c r="L5" s="523"/>
      <c r="M5" s="523"/>
      <c r="N5" s="523"/>
      <c r="O5" s="523"/>
      <c r="P5" s="523"/>
      <c r="Q5" s="523"/>
      <c r="R5" s="523"/>
      <c r="S5" s="523"/>
      <c r="T5" s="523"/>
      <c r="U5" s="523"/>
      <c r="V5" s="523"/>
      <c r="W5" s="523"/>
      <c r="X5" s="523"/>
      <c r="Y5" s="523"/>
      <c r="AA5" s="528"/>
      <c r="AB5" s="528"/>
      <c r="AC5" s="528"/>
    </row>
    <row r="6" spans="1:29" s="523" customFormat="1" ht="50.25" customHeight="1">
      <c r="B6" s="1008" t="s">
        <v>517</v>
      </c>
      <c r="C6" s="1008"/>
      <c r="D6" s="1004" t="s">
        <v>117</v>
      </c>
      <c r="E6" s="1004"/>
      <c r="F6" s="1004"/>
      <c r="G6" s="1004"/>
      <c r="H6" s="531"/>
      <c r="I6" s="531"/>
      <c r="J6" s="531"/>
      <c r="K6" s="532">
        <f>IF(D6="Sole Bidder", 1,2)</f>
        <v>1</v>
      </c>
      <c r="L6" s="531"/>
      <c r="M6" s="531"/>
      <c r="N6" s="531"/>
      <c r="O6" s="531"/>
      <c r="P6" s="531"/>
      <c r="Q6" s="531"/>
      <c r="R6" s="531"/>
      <c r="S6" s="531"/>
      <c r="U6" s="531"/>
      <c r="V6" s="531"/>
      <c r="W6" s="531"/>
      <c r="X6" s="531"/>
      <c r="Y6" s="531"/>
      <c r="AA6" s="533">
        <f>IF(D6= "Sole Bidder", 0, D7)</f>
        <v>0</v>
      </c>
      <c r="AB6" s="525"/>
      <c r="AC6" s="525"/>
    </row>
    <row r="7" spans="1:29" s="526" customFormat="1" ht="50.1" customHeight="1">
      <c r="A7" s="534"/>
      <c r="B7" s="535" t="str">
        <f>IF(D6= "JV (Joint Venture)", "Total Nos. of  Partners in the JV [excluding the Lead Partner]", "")</f>
        <v/>
      </c>
      <c r="C7" s="536"/>
      <c r="D7" s="1005"/>
      <c r="E7" s="1006"/>
      <c r="F7" s="1006"/>
      <c r="G7" s="1007"/>
      <c r="AA7" s="528"/>
      <c r="AB7" s="528"/>
      <c r="AC7" s="528"/>
    </row>
    <row r="8" spans="1:29" s="526" customFormat="1" ht="19.5" customHeight="1">
      <c r="B8" s="537"/>
      <c r="C8" s="537"/>
      <c r="D8" s="531"/>
      <c r="E8" s="523"/>
    </row>
    <row r="9" spans="1:29" s="526" customFormat="1" ht="20.100000000000001" customHeight="1">
      <c r="B9" s="538" t="str">
        <f>IF(D6= "Sole Bidder", "Name of Sole Bidder", "Name of Lead Partner")</f>
        <v>Name of Sole Bidder</v>
      </c>
      <c r="C9" s="539"/>
      <c r="D9" s="998"/>
      <c r="E9" s="999"/>
      <c r="F9" s="999"/>
      <c r="G9" s="1000"/>
    </row>
    <row r="10" spans="1:29" s="526" customFormat="1" ht="20.100000000000001" customHeight="1">
      <c r="B10" s="540" t="str">
        <f>IF(D6= "Sole Bidder", "Address of Sole Bidder", "Address of Lead Partner")</f>
        <v>Address of Sole Bidder</v>
      </c>
      <c r="C10" s="541"/>
      <c r="D10" s="998"/>
      <c r="E10" s="999"/>
      <c r="F10" s="999"/>
      <c r="G10" s="1000"/>
    </row>
    <row r="11" spans="1:29" s="526" customFormat="1" ht="20.100000000000001" customHeight="1">
      <c r="B11" s="542"/>
      <c r="C11" s="543"/>
      <c r="D11" s="998"/>
      <c r="E11" s="999"/>
      <c r="F11" s="999"/>
      <c r="G11" s="1000"/>
    </row>
    <row r="12" spans="1:29" s="526" customFormat="1" ht="20.100000000000001" customHeight="1">
      <c r="B12" s="544"/>
      <c r="C12" s="545"/>
      <c r="D12" s="998"/>
      <c r="E12" s="999"/>
      <c r="F12" s="999"/>
      <c r="G12" s="1000"/>
    </row>
    <row r="13" spans="1:29" s="526" customFormat="1" ht="20.100000000000001" customHeight="1">
      <c r="B13" s="523"/>
      <c r="C13" s="523"/>
      <c r="D13" s="523"/>
      <c r="E13" s="523"/>
    </row>
    <row r="14" spans="1:29" s="526" customFormat="1" ht="20.100000000000001" customHeight="1">
      <c r="B14" s="538" t="str">
        <f>IF(D6="JV (Joint Venture)", "Name of other Partner","Name of other Partner - 1")</f>
        <v>Name of other Partner - 1</v>
      </c>
      <c r="C14" s="539"/>
      <c r="D14" s="998"/>
      <c r="E14" s="999"/>
      <c r="F14" s="999"/>
      <c r="G14" s="1000"/>
    </row>
    <row r="15" spans="1:29" s="526" customFormat="1" ht="20.100000000000001" customHeight="1">
      <c r="B15" s="540" t="str">
        <f>IF(D6="JV (Joint Venture)", "Address of other Partner","Address of other Partner - 1")</f>
        <v>Address of other Partner - 1</v>
      </c>
      <c r="C15" s="541"/>
      <c r="D15" s="1012"/>
      <c r="E15" s="1013"/>
      <c r="F15" s="1013"/>
      <c r="G15" s="1014"/>
    </row>
    <row r="16" spans="1:29" s="526" customFormat="1" ht="20.100000000000001" customHeight="1">
      <c r="B16" s="542"/>
      <c r="C16" s="543"/>
      <c r="D16" s="1012"/>
      <c r="E16" s="1013"/>
      <c r="F16" s="1013"/>
      <c r="G16" s="1014"/>
    </row>
    <row r="17" spans="2:8" s="526" customFormat="1" ht="20.100000000000001" customHeight="1">
      <c r="B17" s="544"/>
      <c r="C17" s="545"/>
      <c r="D17" s="1012"/>
      <c r="E17" s="1013"/>
      <c r="F17" s="1013"/>
      <c r="G17" s="1014"/>
    </row>
    <row r="18" spans="2:8" s="526" customFormat="1" ht="20.100000000000001" customHeight="1">
      <c r="B18" s="523"/>
      <c r="C18" s="523"/>
      <c r="D18" s="523"/>
      <c r="E18" s="523"/>
    </row>
    <row r="19" spans="2:8" s="526" customFormat="1" ht="20.100000000000001" hidden="1" customHeight="1">
      <c r="B19" s="538" t="s">
        <v>122</v>
      </c>
      <c r="C19" s="539"/>
      <c r="D19" s="998" t="s">
        <v>121</v>
      </c>
      <c r="E19" s="999"/>
      <c r="F19" s="999"/>
      <c r="G19" s="1000"/>
    </row>
    <row r="20" spans="2:8" s="526" customFormat="1" ht="20.100000000000001" hidden="1" customHeight="1">
      <c r="B20" s="540" t="s">
        <v>123</v>
      </c>
      <c r="C20" s="541"/>
      <c r="D20" s="998" t="s">
        <v>121</v>
      </c>
      <c r="E20" s="999"/>
      <c r="F20" s="999"/>
      <c r="G20" s="1000"/>
    </row>
    <row r="21" spans="2:8" s="526" customFormat="1" ht="20.100000000000001" hidden="1" customHeight="1">
      <c r="B21" s="542"/>
      <c r="C21" s="543"/>
      <c r="D21" s="998" t="s">
        <v>121</v>
      </c>
      <c r="E21" s="999"/>
      <c r="F21" s="999"/>
      <c r="G21" s="1000"/>
    </row>
    <row r="22" spans="2:8" s="526" customFormat="1" ht="20.100000000000001" hidden="1" customHeight="1">
      <c r="B22" s="544"/>
      <c r="C22" s="545"/>
      <c r="D22" s="998" t="s">
        <v>121</v>
      </c>
      <c r="E22" s="999"/>
      <c r="F22" s="999"/>
      <c r="G22" s="1000"/>
    </row>
    <row r="23" spans="2:8" s="526" customFormat="1" ht="20.100000000000001" customHeight="1">
      <c r="B23" s="546"/>
      <c r="C23" s="546"/>
      <c r="D23" s="523"/>
      <c r="E23" s="523"/>
    </row>
    <row r="24" spans="2:8" s="526" customFormat="1" ht="21" customHeight="1">
      <c r="B24" s="547" t="s">
        <v>124</v>
      </c>
      <c r="C24" s="548"/>
      <c r="D24" s="1009"/>
      <c r="E24" s="1010"/>
      <c r="F24" s="1010"/>
      <c r="G24" s="1011"/>
    </row>
    <row r="25" spans="2:8" s="526" customFormat="1" ht="21" customHeight="1">
      <c r="B25" s="547" t="s">
        <v>125</v>
      </c>
      <c r="C25" s="548"/>
      <c r="D25" s="998"/>
      <c r="E25" s="1015"/>
      <c r="F25" s="1015"/>
      <c r="G25" s="1016"/>
    </row>
    <row r="26" spans="2:8" s="526" customFormat="1" ht="21" customHeight="1">
      <c r="B26" s="549"/>
      <c r="C26" s="549"/>
      <c r="D26" s="550"/>
      <c r="E26" s="523"/>
    </row>
    <row r="27" spans="2:8" s="523" customFormat="1" ht="21" customHeight="1">
      <c r="B27" s="547" t="s">
        <v>126</v>
      </c>
      <c r="C27" s="548"/>
      <c r="D27" s="551"/>
      <c r="E27" s="552"/>
      <c r="F27" s="551"/>
      <c r="G27" s="553" t="str">
        <f>IF(D27&gt;H27, "Invalid Date !", "")</f>
        <v/>
      </c>
      <c r="H27" s="525">
        <f>IF(E27="Feb",28,IF(OR(E27="Apr", E27="Jun", E27="Sep", E27="Nov"),30,31))</f>
        <v>31</v>
      </c>
    </row>
    <row r="28" spans="2:8" s="526" customFormat="1" ht="21" customHeight="1">
      <c r="B28" s="547" t="s">
        <v>127</v>
      </c>
      <c r="C28" s="548"/>
      <c r="D28" s="998"/>
      <c r="E28" s="1015"/>
      <c r="F28" s="1015"/>
      <c r="G28" s="1016"/>
    </row>
    <row r="29" spans="2:8">
      <c r="E29" s="375"/>
    </row>
  </sheetData>
  <sheetProtection password="CC6F" sheet="1" formatColumns="0" formatRows="0" selectLockedCells="1"/>
  <customSheetViews>
    <customSheetView guid="{41FA9D67-020C-4823-83C1-8E592D62422E}" scale="85" showGridLines="0" printArea="1" hiddenRows="1" hiddenColumns="1" view="pageBreakPreview">
      <selection activeCell="F27" sqref="F27"/>
      <pageMargins left="0.75" right="0.75" top="0.69" bottom="0.7" header="0.4" footer="0.37"/>
      <pageSetup scale="86" orientation="portrait" r:id="rId1"/>
      <headerFooter alignWithMargins="0"/>
    </customSheetView>
    <customSheetView guid="{CCA37BAE-906F-43D5-9FD9-B13563E4B9D7}" showGridLines="0" printArea="1" hiddenRows="1" hiddenColumns="1" view="pageBreakPreview" topLeftCell="A4">
      <selection activeCell="D24" sqref="D24:G24"/>
      <pageMargins left="0.75" right="0.75" top="0.69" bottom="0.7" header="0.4" footer="0.37"/>
      <pageSetup scale="86" orientation="portrait" r:id="rId2"/>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3"/>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4"/>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6"/>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7"/>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9"/>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11"/>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13"/>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34" priority="3" stopIfTrue="1">
      <formula>$AA$6&lt;2</formula>
    </cfRule>
  </conditionalFormatting>
  <conditionalFormatting sqref="B14:C17">
    <cfRule type="expression" dxfId="33" priority="4" stopIfTrue="1">
      <formula>$AA$6&lt;1</formula>
    </cfRule>
  </conditionalFormatting>
  <conditionalFormatting sqref="B7:G7">
    <cfRule type="expression" dxfId="32" priority="5" stopIfTrue="1">
      <formula>$D$6="Sole Bidder"</formula>
    </cfRule>
  </conditionalFormatting>
  <conditionalFormatting sqref="D14:G17">
    <cfRule type="expression" dxfId="31" priority="2" stopIfTrue="1">
      <formula>$AA$6&lt;1</formula>
    </cfRule>
  </conditionalFormatting>
  <conditionalFormatting sqref="D19:G22">
    <cfRule type="expression" dxfId="30" priority="1" stopIfTrue="1">
      <formula>$AA$6&lt;2</formula>
    </cfRule>
  </conditionalFormatting>
  <dataValidations count="5">
    <dataValidation type="list" allowBlank="1" showInputMessage="1" showErrorMessage="1" sqref="F27" xr:uid="{00000000-0002-0000-0300-000000000000}">
      <formula1>"2022,2023"</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91"/>
  <sheetViews>
    <sheetView tabSelected="1" view="pageBreakPreview" topLeftCell="A14" zoomScale="60" zoomScaleNormal="92" workbookViewId="0">
      <selection activeCell="M29" sqref="M29"/>
    </sheetView>
  </sheetViews>
  <sheetFormatPr defaultColWidth="9.109375" defaultRowHeight="15.6"/>
  <cols>
    <col min="1" max="1" width="4.6640625" style="558" customWidth="1"/>
    <col min="2" max="2" width="16.88671875" style="558" customWidth="1"/>
    <col min="3" max="3" width="8.5546875" style="558" customWidth="1"/>
    <col min="4" max="4" width="19.88671875" style="599" customWidth="1"/>
    <col min="5" max="5" width="14.44140625" style="558" customWidth="1"/>
    <col min="6" max="6" width="13" style="558" customWidth="1"/>
    <col min="7" max="7" width="19.44140625" style="558" customWidth="1"/>
    <col min="8" max="8" width="12.44140625" style="558" customWidth="1"/>
    <col min="9" max="9" width="19" style="558" customWidth="1"/>
    <col min="10" max="10" width="60.88671875" style="599" customWidth="1"/>
    <col min="11" max="11" width="9.6640625" style="558" customWidth="1"/>
    <col min="12" max="12" width="14" style="558" customWidth="1"/>
    <col min="13" max="13" width="21" style="558" customWidth="1"/>
    <col min="14" max="14" width="24.33203125" style="558" customWidth="1"/>
    <col min="15" max="15" width="14" style="558" hidden="1" customWidth="1"/>
    <col min="16" max="16" width="16.88671875" style="558" hidden="1" customWidth="1"/>
    <col min="17" max="17" width="13" style="558" hidden="1" customWidth="1"/>
    <col min="18" max="18" width="20.109375" style="558" hidden="1" customWidth="1"/>
    <col min="19" max="19" width="16.109375" style="558" hidden="1" customWidth="1"/>
    <col min="20" max="20" width="15" style="558" hidden="1" customWidth="1"/>
    <col min="21" max="21" width="9.109375" style="558" hidden="1" customWidth="1"/>
    <col min="22" max="22" width="25.109375" style="558" hidden="1" customWidth="1"/>
    <col min="23" max="23" width="33" style="558" hidden="1" customWidth="1"/>
    <col min="24" max="24" width="19.6640625" style="558" hidden="1" customWidth="1"/>
    <col min="25" max="25" width="14.109375" style="558" hidden="1" customWidth="1"/>
    <col min="26" max="26" width="18.109375" style="558" hidden="1" customWidth="1"/>
    <col min="27" max="27" width="15.5546875" style="558" hidden="1" customWidth="1"/>
    <col min="28" max="28" width="28.88671875" style="558" hidden="1" customWidth="1"/>
    <col min="29" max="30" width="23.44140625" style="558" hidden="1" customWidth="1"/>
    <col min="31" max="31" width="9.109375" style="558" hidden="1" customWidth="1"/>
    <col min="32" max="37" width="9.109375" style="558" customWidth="1"/>
    <col min="38" max="38" width="0.33203125" style="558" customWidth="1"/>
    <col min="39" max="44" width="9.109375" style="558" customWidth="1"/>
    <col min="45" max="16384" width="9.109375" style="558"/>
  </cols>
  <sheetData>
    <row r="1" spans="1:256" ht="22.5" customHeight="1">
      <c r="A1" s="554" t="str">
        <f>Basic!B5</f>
        <v>SPEC. NO.: CC/NT/TR/DOM/A00/22/00539</v>
      </c>
      <c r="B1" s="555"/>
      <c r="C1" s="555"/>
      <c r="D1" s="556"/>
      <c r="E1" s="555"/>
      <c r="F1" s="555"/>
      <c r="G1" s="555"/>
      <c r="H1" s="555"/>
      <c r="I1" s="555"/>
      <c r="J1" s="557"/>
      <c r="K1" s="555"/>
      <c r="L1" s="555"/>
      <c r="M1" s="555"/>
      <c r="N1" s="555" t="s">
        <v>471</v>
      </c>
    </row>
    <row r="2" spans="1:256">
      <c r="A2" s="559"/>
      <c r="B2" s="559"/>
      <c r="C2" s="559"/>
      <c r="D2" s="557"/>
      <c r="E2" s="559"/>
      <c r="F2" s="559"/>
      <c r="G2" s="559"/>
      <c r="H2" s="559"/>
      <c r="I2" s="559"/>
      <c r="J2" s="557"/>
      <c r="K2" s="559"/>
      <c r="L2" s="559"/>
      <c r="M2" s="559"/>
      <c r="N2" s="559"/>
    </row>
    <row r="3" spans="1:256" ht="88.5" customHeight="1">
      <c r="A3" s="1017" t="str">
        <f>Cover!$B$2</f>
        <v>400kV Transformer Package TR-43 for (i) 1×500 MVA, 400/220kV ICT at Kotputli S/S; and (ii) 5×500MVA, 400/220kV, ICT at Bikaner-II associated with Transmission system for evacuation of power from Rajasthan REZ Ph-IV (Part-1) (Bikaner Complex) PART-E.</v>
      </c>
      <c r="B3" s="1017"/>
      <c r="C3" s="1017"/>
      <c r="D3" s="1017"/>
      <c r="E3" s="1017"/>
      <c r="F3" s="1017"/>
      <c r="G3" s="1017"/>
      <c r="H3" s="1017"/>
      <c r="I3" s="1017"/>
      <c r="J3" s="1017"/>
      <c r="K3" s="1017"/>
      <c r="L3" s="1017"/>
      <c r="M3" s="1017"/>
      <c r="N3" s="1017"/>
    </row>
    <row r="4" spans="1:256">
      <c r="A4" s="1018" t="s">
        <v>0</v>
      </c>
      <c r="B4" s="1018"/>
      <c r="C4" s="1018"/>
      <c r="D4" s="1018"/>
      <c r="E4" s="1018"/>
      <c r="F4" s="1018"/>
      <c r="G4" s="1018"/>
      <c r="H4" s="1018"/>
      <c r="I4" s="1018"/>
      <c r="J4" s="1018"/>
      <c r="K4" s="1018"/>
      <c r="L4" s="1018"/>
      <c r="M4" s="1018"/>
      <c r="N4" s="1018"/>
    </row>
    <row r="5" spans="1:256" s="561" customFormat="1" ht="27" customHeight="1">
      <c r="A5" s="560"/>
      <c r="B5" s="560"/>
      <c r="C5" s="560"/>
      <c r="D5" s="560"/>
      <c r="E5" s="560"/>
      <c r="F5" s="560"/>
      <c r="G5" s="560"/>
      <c r="H5" s="560"/>
      <c r="I5" s="560"/>
      <c r="J5" s="560"/>
      <c r="K5" s="560"/>
      <c r="L5" s="560"/>
      <c r="M5" s="560"/>
      <c r="N5" s="560"/>
    </row>
    <row r="6" spans="1:256" ht="23.25" customHeight="1">
      <c r="A6" s="1019" t="s">
        <v>347</v>
      </c>
      <c r="B6" s="1019"/>
      <c r="C6" s="559"/>
      <c r="D6" s="557"/>
      <c r="E6" s="559"/>
      <c r="F6" s="559"/>
      <c r="G6" s="559"/>
      <c r="H6" s="559"/>
      <c r="I6" s="559"/>
      <c r="J6" s="557"/>
      <c r="K6" s="559"/>
      <c r="L6" s="559"/>
      <c r="M6" s="559"/>
      <c r="N6" s="559"/>
    </row>
    <row r="7" spans="1:256" ht="24" customHeight="1">
      <c r="A7" s="1024">
        <f>IF(Z7=1,Z8,"JOINT VENTURE OF "&amp;Z8&amp;" &amp; "&amp;Z9)</f>
        <v>0</v>
      </c>
      <c r="B7" s="1024"/>
      <c r="C7" s="1024"/>
      <c r="D7" s="1024"/>
      <c r="E7" s="1024"/>
      <c r="F7" s="1024"/>
      <c r="G7" s="1024"/>
      <c r="H7" s="1024"/>
      <c r="I7" s="1024"/>
      <c r="J7" s="562"/>
      <c r="K7" s="563" t="s">
        <v>1</v>
      </c>
      <c r="L7" s="564"/>
      <c r="N7" s="559"/>
      <c r="Z7" s="558">
        <f>'Names of Bidder'!K6</f>
        <v>1</v>
      </c>
    </row>
    <row r="8" spans="1:256" ht="24" customHeight="1">
      <c r="A8" s="1020" t="str">
        <f>"Bidder’s Name and Address  (" &amp; MID('Names of Bidder'!B9,9, 20) &amp; ") :"</f>
        <v>Bidder’s Name and Address  (Sole Bidder) :</v>
      </c>
      <c r="B8" s="1020"/>
      <c r="C8" s="1020"/>
      <c r="D8" s="1020"/>
      <c r="E8" s="1020"/>
      <c r="F8" s="1020"/>
      <c r="G8" s="1020"/>
      <c r="H8" s="565"/>
      <c r="I8" s="565"/>
      <c r="J8" s="565"/>
      <c r="K8" s="566" t="s">
        <v>2</v>
      </c>
      <c r="L8" s="565"/>
      <c r="N8" s="559"/>
      <c r="U8" s="567"/>
      <c r="Z8" s="1026">
        <f>'Names of Bidder'!D9</f>
        <v>0</v>
      </c>
      <c r="AA8" s="1026"/>
      <c r="AB8" s="1026"/>
      <c r="AC8" s="1026"/>
      <c r="AD8" s="1026"/>
      <c r="AE8" s="1026"/>
      <c r="AF8" s="1026"/>
      <c r="AG8" s="1026"/>
      <c r="AH8" s="1026"/>
      <c r="AI8" s="1026"/>
      <c r="AJ8" s="1026"/>
      <c r="AK8" s="1026"/>
      <c r="AL8" s="1026"/>
    </row>
    <row r="9" spans="1:256" ht="24" customHeight="1">
      <c r="A9" s="568" t="s">
        <v>12</v>
      </c>
      <c r="B9" s="569"/>
      <c r="C9" s="1023" t="str">
        <f>IF('Names of Bidder'!D9=0, "", 'Names of Bidder'!D9)</f>
        <v/>
      </c>
      <c r="D9" s="1023"/>
      <c r="E9" s="1023"/>
      <c r="F9" s="1023"/>
      <c r="G9" s="1023"/>
      <c r="H9" s="570"/>
      <c r="I9" s="570"/>
      <c r="J9" s="571"/>
      <c r="K9" s="566" t="s">
        <v>3</v>
      </c>
      <c r="N9" s="559"/>
      <c r="U9" s="567"/>
      <c r="Z9" s="1026">
        <f>'Names of Bidder'!D14</f>
        <v>0</v>
      </c>
      <c r="AA9" s="1026"/>
      <c r="AB9" s="1026"/>
      <c r="AC9" s="1026"/>
      <c r="AD9" s="1026"/>
      <c r="AE9" s="1026"/>
      <c r="AF9" s="1026"/>
      <c r="AG9" s="1026"/>
      <c r="AH9" s="1026"/>
      <c r="AI9" s="1026"/>
      <c r="AJ9" s="1026"/>
      <c r="AK9" s="1026"/>
      <c r="AL9" s="1026"/>
    </row>
    <row r="10" spans="1:256" ht="24" customHeight="1">
      <c r="A10" s="568" t="s">
        <v>11</v>
      </c>
      <c r="B10" s="569"/>
      <c r="C10" s="1022" t="str">
        <f>IF('Names of Bidder'!D10=0, "", 'Names of Bidder'!D10)</f>
        <v/>
      </c>
      <c r="D10" s="1022"/>
      <c r="E10" s="1022"/>
      <c r="F10" s="1022"/>
      <c r="G10" s="1022"/>
      <c r="H10" s="570"/>
      <c r="I10" s="570"/>
      <c r="J10" s="571"/>
      <c r="K10" s="566" t="s">
        <v>4</v>
      </c>
      <c r="N10" s="559"/>
      <c r="Z10" s="1026" t="str">
        <f>"JOINT VENTURE OF "&amp;Z8&amp;" &amp; "&amp;Z9</f>
        <v>JOINT VENTURE OF 0 &amp; 0</v>
      </c>
      <c r="AA10" s="1026"/>
      <c r="AB10" s="1026"/>
      <c r="AC10" s="1026"/>
      <c r="AD10" s="1026"/>
      <c r="AE10" s="1026"/>
      <c r="AF10" s="1026"/>
      <c r="AG10" s="1026"/>
      <c r="AH10" s="1026"/>
      <c r="AI10" s="1026"/>
      <c r="AJ10" s="1026"/>
      <c r="AK10" s="1026"/>
      <c r="AL10" s="1026"/>
    </row>
    <row r="11" spans="1:256" ht="24" customHeight="1">
      <c r="A11" s="570"/>
      <c r="B11" s="570"/>
      <c r="C11" s="1022" t="str">
        <f>IF('Names of Bidder'!D11=0, "", 'Names of Bidder'!D11)</f>
        <v/>
      </c>
      <c r="D11" s="1022"/>
      <c r="E11" s="1022"/>
      <c r="F11" s="1022"/>
      <c r="G11" s="1022"/>
      <c r="H11" s="570"/>
      <c r="I11" s="570"/>
      <c r="J11" s="571"/>
      <c r="K11" s="566" t="s">
        <v>5</v>
      </c>
      <c r="N11" s="559"/>
    </row>
    <row r="12" spans="1:256" ht="24" customHeight="1">
      <c r="A12" s="570"/>
      <c r="B12" s="570"/>
      <c r="C12" s="1022" t="str">
        <f>IF('Names of Bidder'!D12=0, "", 'Names of Bidder'!D12)</f>
        <v/>
      </c>
      <c r="D12" s="1022"/>
      <c r="E12" s="1022"/>
      <c r="F12" s="1022"/>
      <c r="G12" s="1022"/>
      <c r="H12" s="570"/>
      <c r="I12" s="570"/>
      <c r="J12" s="571"/>
      <c r="K12" s="566" t="s">
        <v>6</v>
      </c>
      <c r="N12" s="559"/>
    </row>
    <row r="13" spans="1:256" s="572" customFormat="1" ht="26.25" customHeight="1">
      <c r="A13" s="1025" t="s">
        <v>305</v>
      </c>
      <c r="B13" s="1025"/>
      <c r="C13" s="1025"/>
      <c r="D13" s="1025"/>
      <c r="E13" s="1025"/>
      <c r="F13" s="1025"/>
      <c r="G13" s="1025"/>
      <c r="H13" s="1025"/>
      <c r="I13" s="1025"/>
      <c r="J13" s="1025"/>
      <c r="K13" s="1025"/>
      <c r="L13" s="1025"/>
      <c r="M13" s="1025"/>
      <c r="N13" s="1025"/>
    </row>
    <row r="14" spans="1:256" ht="15.75" customHeight="1">
      <c r="A14" s="559"/>
      <c r="B14" s="559"/>
      <c r="C14" s="559"/>
      <c r="D14" s="557"/>
      <c r="E14" s="559"/>
      <c r="F14" s="559"/>
      <c r="G14" s="559"/>
      <c r="H14" s="559"/>
      <c r="I14" s="559"/>
      <c r="J14" s="557"/>
      <c r="K14" s="1021" t="s">
        <v>351</v>
      </c>
      <c r="L14" s="1021"/>
      <c r="M14" s="1021"/>
      <c r="N14" s="1021"/>
    </row>
    <row r="15" spans="1:256" ht="108" customHeight="1">
      <c r="A15" s="573" t="s">
        <v>7</v>
      </c>
      <c r="B15" s="573" t="s">
        <v>264</v>
      </c>
      <c r="C15" s="573" t="s">
        <v>276</v>
      </c>
      <c r="D15" s="573" t="s">
        <v>278</v>
      </c>
      <c r="E15" s="573" t="s">
        <v>13</v>
      </c>
      <c r="F15" s="573" t="s">
        <v>306</v>
      </c>
      <c r="G15" s="573" t="s">
        <v>309</v>
      </c>
      <c r="H15" s="573" t="s">
        <v>312</v>
      </c>
      <c r="I15" s="573" t="s">
        <v>310</v>
      </c>
      <c r="J15" s="573" t="s">
        <v>8</v>
      </c>
      <c r="K15" s="574" t="s">
        <v>9</v>
      </c>
      <c r="L15" s="574" t="s">
        <v>10</v>
      </c>
      <c r="M15" s="573" t="s">
        <v>350</v>
      </c>
      <c r="N15" s="573" t="s">
        <v>349</v>
      </c>
    </row>
    <row r="16" spans="1:256" s="577" customFormat="1">
      <c r="A16" s="575">
        <v>1</v>
      </c>
      <c r="B16" s="575">
        <v>2</v>
      </c>
      <c r="C16" s="575">
        <v>3</v>
      </c>
      <c r="D16" s="576">
        <v>4</v>
      </c>
      <c r="E16" s="575">
        <v>5</v>
      </c>
      <c r="F16" s="575">
        <v>6</v>
      </c>
      <c r="G16" s="575">
        <v>7</v>
      </c>
      <c r="H16" s="575">
        <v>8</v>
      </c>
      <c r="I16" s="575">
        <v>9</v>
      </c>
      <c r="J16" s="576">
        <v>10</v>
      </c>
      <c r="K16" s="575">
        <v>11</v>
      </c>
      <c r="L16" s="575">
        <v>12</v>
      </c>
      <c r="M16" s="575">
        <v>13</v>
      </c>
      <c r="N16" s="575" t="s">
        <v>348</v>
      </c>
      <c r="IV16" s="577">
        <f>SUM(A16:IU16)</f>
        <v>91</v>
      </c>
    </row>
    <row r="17" spans="1:30" s="582" customFormat="1" ht="23.25" customHeight="1">
      <c r="A17" s="578" t="s">
        <v>54</v>
      </c>
      <c r="B17" s="609" t="s">
        <v>530</v>
      </c>
      <c r="C17" s="578"/>
      <c r="D17" s="610"/>
      <c r="E17" s="610"/>
      <c r="F17" s="610"/>
      <c r="G17" s="610"/>
      <c r="H17" s="610"/>
      <c r="I17" s="610"/>
      <c r="J17" s="610"/>
      <c r="K17" s="610"/>
      <c r="L17" s="610"/>
      <c r="M17" s="610"/>
      <c r="N17" s="610"/>
      <c r="O17" s="579"/>
      <c r="P17" s="579"/>
      <c r="Q17" s="580"/>
      <c r="R17" s="580"/>
      <c r="S17" s="580"/>
      <c r="T17" s="581"/>
      <c r="V17" s="582" t="s">
        <v>504</v>
      </c>
      <c r="W17" s="583" t="s">
        <v>512</v>
      </c>
      <c r="X17" s="608" t="s">
        <v>505</v>
      </c>
      <c r="Y17" s="582" t="s">
        <v>506</v>
      </c>
      <c r="Z17" s="582" t="s">
        <v>507</v>
      </c>
      <c r="AA17" s="582" t="s">
        <v>508</v>
      </c>
      <c r="AB17" s="583" t="s">
        <v>509</v>
      </c>
      <c r="AC17" s="583" t="s">
        <v>510</v>
      </c>
      <c r="AD17" s="583" t="s">
        <v>511</v>
      </c>
    </row>
    <row r="18" spans="1:30" ht="43.5" customHeight="1">
      <c r="A18" s="590">
        <v>1</v>
      </c>
      <c r="B18" s="602">
        <v>7000020199</v>
      </c>
      <c r="C18" s="602">
        <v>10</v>
      </c>
      <c r="D18" s="602" t="s">
        <v>531</v>
      </c>
      <c r="E18" s="602">
        <v>1000004798</v>
      </c>
      <c r="F18" s="602">
        <v>85042340</v>
      </c>
      <c r="G18" s="603"/>
      <c r="H18" s="602">
        <v>18</v>
      </c>
      <c r="I18" s="604"/>
      <c r="J18" s="605" t="s">
        <v>533</v>
      </c>
      <c r="K18" s="602" t="s">
        <v>297</v>
      </c>
      <c r="L18" s="602">
        <v>1</v>
      </c>
      <c r="M18" s="606"/>
      <c r="N18" s="607" t="str">
        <f t="shared" ref="N18:N30" si="0">IF(M18=0, "INCLUDED", IF(ISERROR(M18*L18), M18, M18*L18))</f>
        <v>INCLUDED</v>
      </c>
      <c r="O18" s="586">
        <f t="shared" ref="O18:O30" si="1">IF(N18="Included",0,N18)</f>
        <v>0</v>
      </c>
      <c r="P18" s="586">
        <f t="shared" ref="P18:P30" si="2">IF( I18="",H18*(IF(N18="Included",0,N18))/100,I18*(IF(N18="Included",0,N18)))</f>
        <v>0</v>
      </c>
      <c r="Q18" s="587">
        <f>Discount!$H$36</f>
        <v>0</v>
      </c>
      <c r="R18" s="587">
        <f t="shared" ref="R18:R30" si="3">Q18*O18</f>
        <v>0</v>
      </c>
      <c r="S18" s="587">
        <f t="shared" ref="S18:S30" si="4">IF(I18="",H18*R18/100,I18*R18)</f>
        <v>0</v>
      </c>
      <c r="T18" s="588">
        <f t="shared" ref="T18:T30" si="5">M18*L18</f>
        <v>0</v>
      </c>
      <c r="V18" s="589">
        <f t="shared" ref="V18:V30" si="6">ROUND(M18,2)</f>
        <v>0</v>
      </c>
      <c r="W18" s="588">
        <f t="shared" ref="W18:W30" si="7">L18*V18</f>
        <v>0</v>
      </c>
      <c r="X18" s="588">
        <f t="shared" ref="X18:X30" si="8">IF(I18="",H18/100,I18)</f>
        <v>0.18</v>
      </c>
      <c r="Y18" s="588">
        <f t="shared" ref="Y18:Y30" si="9">IF(X18=0.12,0.12,0)</f>
        <v>0</v>
      </c>
      <c r="Z18" s="588">
        <f t="shared" ref="Z18:Z30" si="10">IF(X18=0.18,0.18,0)</f>
        <v>0.18</v>
      </c>
      <c r="AA18" s="588">
        <f t="shared" ref="AA18:AA30" si="11">IF(X18=0.28,0.28,0)</f>
        <v>0</v>
      </c>
      <c r="AB18" s="558">
        <f t="shared" ref="AB18:AB30" si="12">W18*Y18</f>
        <v>0</v>
      </c>
      <c r="AC18" s="558">
        <f t="shared" ref="AC18:AC30" si="13">W18*Z18</f>
        <v>0</v>
      </c>
      <c r="AD18" s="558">
        <f t="shared" ref="AD18:AD30" si="14">W18*AA18</f>
        <v>0</v>
      </c>
    </row>
    <row r="19" spans="1:30" ht="39" customHeight="1">
      <c r="A19" s="590">
        <v>2</v>
      </c>
      <c r="B19" s="602">
        <v>7000020199</v>
      </c>
      <c r="C19" s="602">
        <v>20</v>
      </c>
      <c r="D19" s="602" t="s">
        <v>531</v>
      </c>
      <c r="E19" s="602">
        <v>1000013986</v>
      </c>
      <c r="F19" s="602">
        <v>85049010</v>
      </c>
      <c r="G19" s="603"/>
      <c r="H19" s="602">
        <v>18</v>
      </c>
      <c r="I19" s="604"/>
      <c r="J19" s="605" t="s">
        <v>534</v>
      </c>
      <c r="K19" s="602" t="s">
        <v>298</v>
      </c>
      <c r="L19" s="602">
        <v>1</v>
      </c>
      <c r="M19" s="606"/>
      <c r="N19" s="607" t="str">
        <f t="shared" si="0"/>
        <v>INCLUDED</v>
      </c>
      <c r="O19" s="586">
        <f t="shared" si="1"/>
        <v>0</v>
      </c>
      <c r="P19" s="586">
        <f t="shared" si="2"/>
        <v>0</v>
      </c>
      <c r="Q19" s="587">
        <f>Discount!$H$36</f>
        <v>0</v>
      </c>
      <c r="R19" s="587">
        <f t="shared" si="3"/>
        <v>0</v>
      </c>
      <c r="S19" s="587">
        <f t="shared" si="4"/>
        <v>0</v>
      </c>
      <c r="T19" s="588">
        <f t="shared" si="5"/>
        <v>0</v>
      </c>
      <c r="V19" s="589">
        <f t="shared" si="6"/>
        <v>0</v>
      </c>
      <c r="W19" s="588">
        <f t="shared" si="7"/>
        <v>0</v>
      </c>
      <c r="X19" s="588">
        <f t="shared" si="8"/>
        <v>0.18</v>
      </c>
      <c r="Y19" s="588">
        <f t="shared" si="9"/>
        <v>0</v>
      </c>
      <c r="Z19" s="588">
        <f t="shared" si="10"/>
        <v>0.18</v>
      </c>
      <c r="AA19" s="588">
        <f t="shared" si="11"/>
        <v>0</v>
      </c>
      <c r="AB19" s="558">
        <f t="shared" si="12"/>
        <v>0</v>
      </c>
      <c r="AC19" s="558">
        <f t="shared" si="13"/>
        <v>0</v>
      </c>
      <c r="AD19" s="558">
        <f t="shared" si="14"/>
        <v>0</v>
      </c>
    </row>
    <row r="20" spans="1:30" ht="43.5" customHeight="1">
      <c r="A20" s="590">
        <v>3</v>
      </c>
      <c r="B20" s="602">
        <v>7000020199</v>
      </c>
      <c r="C20" s="602">
        <v>30</v>
      </c>
      <c r="D20" s="602" t="s">
        <v>531</v>
      </c>
      <c r="E20" s="602">
        <v>1000032821</v>
      </c>
      <c r="F20" s="602">
        <v>85049010</v>
      </c>
      <c r="G20" s="603"/>
      <c r="H20" s="602">
        <v>18</v>
      </c>
      <c r="I20" s="604"/>
      <c r="J20" s="605" t="s">
        <v>516</v>
      </c>
      <c r="K20" s="602" t="s">
        <v>297</v>
      </c>
      <c r="L20" s="602">
        <v>4</v>
      </c>
      <c r="M20" s="606"/>
      <c r="N20" s="607" t="str">
        <f t="shared" si="0"/>
        <v>INCLUDED</v>
      </c>
      <c r="O20" s="586">
        <f t="shared" si="1"/>
        <v>0</v>
      </c>
      <c r="P20" s="586">
        <f t="shared" si="2"/>
        <v>0</v>
      </c>
      <c r="Q20" s="587">
        <f>Discount!$H$36</f>
        <v>0</v>
      </c>
      <c r="R20" s="587">
        <f t="shared" si="3"/>
        <v>0</v>
      </c>
      <c r="S20" s="587">
        <f t="shared" si="4"/>
        <v>0</v>
      </c>
      <c r="T20" s="588">
        <f t="shared" si="5"/>
        <v>0</v>
      </c>
      <c r="V20" s="589">
        <f t="shared" si="6"/>
        <v>0</v>
      </c>
      <c r="W20" s="588">
        <f t="shared" si="7"/>
        <v>0</v>
      </c>
      <c r="X20" s="588">
        <f t="shared" si="8"/>
        <v>0.18</v>
      </c>
      <c r="Y20" s="588">
        <f t="shared" si="9"/>
        <v>0</v>
      </c>
      <c r="Z20" s="588">
        <f t="shared" si="10"/>
        <v>0.18</v>
      </c>
      <c r="AA20" s="588">
        <f t="shared" si="11"/>
        <v>0</v>
      </c>
      <c r="AB20" s="558">
        <f t="shared" si="12"/>
        <v>0</v>
      </c>
      <c r="AC20" s="558">
        <f t="shared" si="13"/>
        <v>0</v>
      </c>
      <c r="AD20" s="558">
        <f t="shared" si="14"/>
        <v>0</v>
      </c>
    </row>
    <row r="21" spans="1:30" ht="42.75" customHeight="1">
      <c r="A21" s="590">
        <v>4</v>
      </c>
      <c r="B21" s="602">
        <v>7000020199</v>
      </c>
      <c r="C21" s="602">
        <v>40</v>
      </c>
      <c r="D21" s="602" t="s">
        <v>532</v>
      </c>
      <c r="E21" s="602">
        <v>1000030932</v>
      </c>
      <c r="F21" s="602">
        <v>85049010</v>
      </c>
      <c r="G21" s="603"/>
      <c r="H21" s="602">
        <v>18</v>
      </c>
      <c r="I21" s="604"/>
      <c r="J21" s="605" t="s">
        <v>535</v>
      </c>
      <c r="K21" s="602" t="s">
        <v>297</v>
      </c>
      <c r="L21" s="602">
        <v>1</v>
      </c>
      <c r="M21" s="606"/>
      <c r="N21" s="607" t="str">
        <f t="shared" si="0"/>
        <v>INCLUDED</v>
      </c>
      <c r="O21" s="586">
        <f t="shared" si="1"/>
        <v>0</v>
      </c>
      <c r="P21" s="586">
        <f t="shared" si="2"/>
        <v>0</v>
      </c>
      <c r="Q21" s="587">
        <f>Discount!$H$36</f>
        <v>0</v>
      </c>
      <c r="R21" s="587">
        <f t="shared" si="3"/>
        <v>0</v>
      </c>
      <c r="S21" s="587">
        <f t="shared" si="4"/>
        <v>0</v>
      </c>
      <c r="T21" s="588">
        <f t="shared" si="5"/>
        <v>0</v>
      </c>
      <c r="V21" s="589">
        <f t="shared" si="6"/>
        <v>0</v>
      </c>
      <c r="W21" s="588">
        <f t="shared" si="7"/>
        <v>0</v>
      </c>
      <c r="X21" s="588">
        <f t="shared" si="8"/>
        <v>0.18</v>
      </c>
      <c r="Y21" s="588">
        <f t="shared" si="9"/>
        <v>0</v>
      </c>
      <c r="Z21" s="588">
        <f t="shared" si="10"/>
        <v>0.18</v>
      </c>
      <c r="AA21" s="588">
        <f t="shared" si="11"/>
        <v>0</v>
      </c>
      <c r="AB21" s="558">
        <f t="shared" si="12"/>
        <v>0</v>
      </c>
      <c r="AC21" s="558">
        <f t="shared" si="13"/>
        <v>0</v>
      </c>
      <c r="AD21" s="558">
        <f t="shared" si="14"/>
        <v>0</v>
      </c>
    </row>
    <row r="22" spans="1:30" ht="39" customHeight="1">
      <c r="A22" s="590">
        <v>5</v>
      </c>
      <c r="B22" s="602">
        <v>7000020199</v>
      </c>
      <c r="C22" s="602">
        <v>50</v>
      </c>
      <c r="D22" s="602" t="s">
        <v>532</v>
      </c>
      <c r="E22" s="602">
        <v>1000030923</v>
      </c>
      <c r="F22" s="602">
        <v>85049010</v>
      </c>
      <c r="G22" s="603"/>
      <c r="H22" s="602">
        <v>18</v>
      </c>
      <c r="I22" s="604"/>
      <c r="J22" s="605" t="s">
        <v>536</v>
      </c>
      <c r="K22" s="602" t="s">
        <v>297</v>
      </c>
      <c r="L22" s="602">
        <v>1</v>
      </c>
      <c r="M22" s="606"/>
      <c r="N22" s="607" t="str">
        <f t="shared" si="0"/>
        <v>INCLUDED</v>
      </c>
      <c r="O22" s="586">
        <f t="shared" si="1"/>
        <v>0</v>
      </c>
      <c r="P22" s="586">
        <f t="shared" si="2"/>
        <v>0</v>
      </c>
      <c r="Q22" s="587">
        <f>Discount!$H$36</f>
        <v>0</v>
      </c>
      <c r="R22" s="587">
        <f t="shared" si="3"/>
        <v>0</v>
      </c>
      <c r="S22" s="587">
        <f t="shared" si="4"/>
        <v>0</v>
      </c>
      <c r="T22" s="588">
        <f t="shared" si="5"/>
        <v>0</v>
      </c>
      <c r="V22" s="589">
        <f t="shared" si="6"/>
        <v>0</v>
      </c>
      <c r="W22" s="588">
        <f t="shared" si="7"/>
        <v>0</v>
      </c>
      <c r="X22" s="588">
        <f t="shared" si="8"/>
        <v>0.18</v>
      </c>
      <c r="Y22" s="588">
        <f t="shared" si="9"/>
        <v>0</v>
      </c>
      <c r="Z22" s="588">
        <f t="shared" si="10"/>
        <v>0.18</v>
      </c>
      <c r="AA22" s="588">
        <f t="shared" si="11"/>
        <v>0</v>
      </c>
      <c r="AB22" s="558">
        <f t="shared" si="12"/>
        <v>0</v>
      </c>
      <c r="AC22" s="558">
        <f t="shared" si="13"/>
        <v>0</v>
      </c>
      <c r="AD22" s="558">
        <f t="shared" si="14"/>
        <v>0</v>
      </c>
    </row>
    <row r="23" spans="1:30" ht="43.5" customHeight="1">
      <c r="A23" s="590">
        <v>6</v>
      </c>
      <c r="B23" s="602">
        <v>7000020199</v>
      </c>
      <c r="C23" s="602">
        <v>60</v>
      </c>
      <c r="D23" s="602" t="s">
        <v>532</v>
      </c>
      <c r="E23" s="602">
        <v>1000002071</v>
      </c>
      <c r="F23" s="602">
        <v>85049010</v>
      </c>
      <c r="G23" s="603"/>
      <c r="H23" s="602">
        <v>18</v>
      </c>
      <c r="I23" s="604"/>
      <c r="J23" s="605" t="s">
        <v>537</v>
      </c>
      <c r="K23" s="602" t="s">
        <v>297</v>
      </c>
      <c r="L23" s="602">
        <v>1</v>
      </c>
      <c r="M23" s="606"/>
      <c r="N23" s="607" t="str">
        <f t="shared" si="0"/>
        <v>INCLUDED</v>
      </c>
      <c r="O23" s="586">
        <f t="shared" si="1"/>
        <v>0</v>
      </c>
      <c r="P23" s="586">
        <f t="shared" si="2"/>
        <v>0</v>
      </c>
      <c r="Q23" s="587">
        <f>Discount!$H$36</f>
        <v>0</v>
      </c>
      <c r="R23" s="587">
        <f t="shared" si="3"/>
        <v>0</v>
      </c>
      <c r="S23" s="587">
        <f t="shared" si="4"/>
        <v>0</v>
      </c>
      <c r="T23" s="588">
        <f t="shared" si="5"/>
        <v>0</v>
      </c>
      <c r="V23" s="589">
        <f t="shared" si="6"/>
        <v>0</v>
      </c>
      <c r="W23" s="588">
        <f t="shared" si="7"/>
        <v>0</v>
      </c>
      <c r="X23" s="588">
        <f t="shared" si="8"/>
        <v>0.18</v>
      </c>
      <c r="Y23" s="588">
        <f t="shared" si="9"/>
        <v>0</v>
      </c>
      <c r="Z23" s="588">
        <f t="shared" si="10"/>
        <v>0.18</v>
      </c>
      <c r="AA23" s="588">
        <f t="shared" si="11"/>
        <v>0</v>
      </c>
      <c r="AB23" s="558">
        <f t="shared" si="12"/>
        <v>0</v>
      </c>
      <c r="AC23" s="558">
        <f t="shared" si="13"/>
        <v>0</v>
      </c>
      <c r="AD23" s="558">
        <f t="shared" si="14"/>
        <v>0</v>
      </c>
    </row>
    <row r="24" spans="1:30" ht="42.75" customHeight="1">
      <c r="A24" s="590">
        <v>7</v>
      </c>
      <c r="B24" s="602">
        <v>7000020199</v>
      </c>
      <c r="C24" s="602">
        <v>70</v>
      </c>
      <c r="D24" s="602" t="s">
        <v>532</v>
      </c>
      <c r="E24" s="602">
        <v>1000016676</v>
      </c>
      <c r="F24" s="602">
        <v>85049010</v>
      </c>
      <c r="G24" s="603"/>
      <c r="H24" s="602">
        <v>18</v>
      </c>
      <c r="I24" s="604"/>
      <c r="J24" s="605" t="s">
        <v>538</v>
      </c>
      <c r="K24" s="602" t="s">
        <v>298</v>
      </c>
      <c r="L24" s="602">
        <v>1</v>
      </c>
      <c r="M24" s="606"/>
      <c r="N24" s="607" t="str">
        <f t="shared" si="0"/>
        <v>INCLUDED</v>
      </c>
      <c r="O24" s="586">
        <f t="shared" si="1"/>
        <v>0</v>
      </c>
      <c r="P24" s="586">
        <f t="shared" si="2"/>
        <v>0</v>
      </c>
      <c r="Q24" s="587">
        <f>Discount!$H$36</f>
        <v>0</v>
      </c>
      <c r="R24" s="587">
        <f t="shared" si="3"/>
        <v>0</v>
      </c>
      <c r="S24" s="587">
        <f t="shared" si="4"/>
        <v>0</v>
      </c>
      <c r="T24" s="588">
        <f t="shared" si="5"/>
        <v>0</v>
      </c>
      <c r="V24" s="589">
        <f t="shared" si="6"/>
        <v>0</v>
      </c>
      <c r="W24" s="588">
        <f t="shared" si="7"/>
        <v>0</v>
      </c>
      <c r="X24" s="588">
        <f t="shared" si="8"/>
        <v>0.18</v>
      </c>
      <c r="Y24" s="588">
        <f t="shared" si="9"/>
        <v>0</v>
      </c>
      <c r="Z24" s="588">
        <f t="shared" si="10"/>
        <v>0.18</v>
      </c>
      <c r="AA24" s="588">
        <f t="shared" si="11"/>
        <v>0</v>
      </c>
      <c r="AB24" s="558">
        <f t="shared" si="12"/>
        <v>0</v>
      </c>
      <c r="AC24" s="558">
        <f t="shared" si="13"/>
        <v>0</v>
      </c>
      <c r="AD24" s="558">
        <f t="shared" si="14"/>
        <v>0</v>
      </c>
    </row>
    <row r="25" spans="1:30" ht="39" customHeight="1">
      <c r="A25" s="590">
        <v>8</v>
      </c>
      <c r="B25" s="602">
        <v>7000020199</v>
      </c>
      <c r="C25" s="602">
        <v>80</v>
      </c>
      <c r="D25" s="602" t="s">
        <v>532</v>
      </c>
      <c r="E25" s="602">
        <v>1000009731</v>
      </c>
      <c r="F25" s="602">
        <v>85049010</v>
      </c>
      <c r="G25" s="603"/>
      <c r="H25" s="602">
        <v>18</v>
      </c>
      <c r="I25" s="604"/>
      <c r="J25" s="605" t="s">
        <v>539</v>
      </c>
      <c r="K25" s="602" t="s">
        <v>297</v>
      </c>
      <c r="L25" s="602">
        <v>1</v>
      </c>
      <c r="M25" s="606"/>
      <c r="N25" s="607" t="str">
        <f t="shared" si="0"/>
        <v>INCLUDED</v>
      </c>
      <c r="O25" s="586">
        <f t="shared" si="1"/>
        <v>0</v>
      </c>
      <c r="P25" s="586">
        <f t="shared" si="2"/>
        <v>0</v>
      </c>
      <c r="Q25" s="587">
        <f>Discount!$H$36</f>
        <v>0</v>
      </c>
      <c r="R25" s="587">
        <f t="shared" si="3"/>
        <v>0</v>
      </c>
      <c r="S25" s="587">
        <f t="shared" si="4"/>
        <v>0</v>
      </c>
      <c r="T25" s="588">
        <f t="shared" si="5"/>
        <v>0</v>
      </c>
      <c r="V25" s="589">
        <f t="shared" si="6"/>
        <v>0</v>
      </c>
      <c r="W25" s="588">
        <f t="shared" si="7"/>
        <v>0</v>
      </c>
      <c r="X25" s="588">
        <f t="shared" si="8"/>
        <v>0.18</v>
      </c>
      <c r="Y25" s="588">
        <f t="shared" si="9"/>
        <v>0</v>
      </c>
      <c r="Z25" s="588">
        <f t="shared" si="10"/>
        <v>0.18</v>
      </c>
      <c r="AA25" s="588">
        <f t="shared" si="11"/>
        <v>0</v>
      </c>
      <c r="AB25" s="558">
        <f t="shared" si="12"/>
        <v>0</v>
      </c>
      <c r="AC25" s="558">
        <f t="shared" si="13"/>
        <v>0</v>
      </c>
      <c r="AD25" s="558">
        <f t="shared" si="14"/>
        <v>0</v>
      </c>
    </row>
    <row r="26" spans="1:30" ht="43.5" customHeight="1">
      <c r="A26" s="590">
        <v>9</v>
      </c>
      <c r="B26" s="602">
        <v>7000020199</v>
      </c>
      <c r="C26" s="602">
        <v>90</v>
      </c>
      <c r="D26" s="602" t="s">
        <v>532</v>
      </c>
      <c r="E26" s="602">
        <v>1000028774</v>
      </c>
      <c r="F26" s="602">
        <v>85049010</v>
      </c>
      <c r="G26" s="603"/>
      <c r="H26" s="602">
        <v>18</v>
      </c>
      <c r="I26" s="604"/>
      <c r="J26" s="605" t="s">
        <v>540</v>
      </c>
      <c r="K26" s="602" t="s">
        <v>297</v>
      </c>
      <c r="L26" s="602">
        <v>1</v>
      </c>
      <c r="M26" s="606"/>
      <c r="N26" s="607" t="str">
        <f t="shared" si="0"/>
        <v>INCLUDED</v>
      </c>
      <c r="O26" s="586">
        <f t="shared" si="1"/>
        <v>0</v>
      </c>
      <c r="P26" s="586">
        <f t="shared" si="2"/>
        <v>0</v>
      </c>
      <c r="Q26" s="587">
        <f>Discount!$H$36</f>
        <v>0</v>
      </c>
      <c r="R26" s="587">
        <f t="shared" si="3"/>
        <v>0</v>
      </c>
      <c r="S26" s="587">
        <f t="shared" si="4"/>
        <v>0</v>
      </c>
      <c r="T26" s="588">
        <f t="shared" si="5"/>
        <v>0</v>
      </c>
      <c r="V26" s="589">
        <f t="shared" si="6"/>
        <v>0</v>
      </c>
      <c r="W26" s="588">
        <f t="shared" si="7"/>
        <v>0</v>
      </c>
      <c r="X26" s="588">
        <f t="shared" si="8"/>
        <v>0.18</v>
      </c>
      <c r="Y26" s="588">
        <f t="shared" si="9"/>
        <v>0</v>
      </c>
      <c r="Z26" s="588">
        <f t="shared" si="10"/>
        <v>0.18</v>
      </c>
      <c r="AA26" s="588">
        <f t="shared" si="11"/>
        <v>0</v>
      </c>
      <c r="AB26" s="558">
        <f t="shared" si="12"/>
        <v>0</v>
      </c>
      <c r="AC26" s="558">
        <f t="shared" si="13"/>
        <v>0</v>
      </c>
      <c r="AD26" s="558">
        <f t="shared" si="14"/>
        <v>0</v>
      </c>
    </row>
    <row r="27" spans="1:30" ht="42.75" customHeight="1">
      <c r="A27" s="590">
        <v>10</v>
      </c>
      <c r="B27" s="602">
        <v>7000020199</v>
      </c>
      <c r="C27" s="602">
        <v>100</v>
      </c>
      <c r="D27" s="602" t="s">
        <v>532</v>
      </c>
      <c r="E27" s="602">
        <v>1000026245</v>
      </c>
      <c r="F27" s="602">
        <v>85049010</v>
      </c>
      <c r="G27" s="603"/>
      <c r="H27" s="602">
        <v>18</v>
      </c>
      <c r="I27" s="604"/>
      <c r="J27" s="605" t="s">
        <v>541</v>
      </c>
      <c r="K27" s="602" t="s">
        <v>298</v>
      </c>
      <c r="L27" s="602">
        <v>1</v>
      </c>
      <c r="M27" s="606"/>
      <c r="N27" s="607" t="str">
        <f t="shared" si="0"/>
        <v>INCLUDED</v>
      </c>
      <c r="O27" s="586">
        <f t="shared" si="1"/>
        <v>0</v>
      </c>
      <c r="P27" s="586">
        <f t="shared" si="2"/>
        <v>0</v>
      </c>
      <c r="Q27" s="587">
        <f>Discount!$H$36</f>
        <v>0</v>
      </c>
      <c r="R27" s="587">
        <f t="shared" si="3"/>
        <v>0</v>
      </c>
      <c r="S27" s="587">
        <f t="shared" si="4"/>
        <v>0</v>
      </c>
      <c r="T27" s="588">
        <f t="shared" si="5"/>
        <v>0</v>
      </c>
      <c r="V27" s="589">
        <f t="shared" si="6"/>
        <v>0</v>
      </c>
      <c r="W27" s="588">
        <f t="shared" si="7"/>
        <v>0</v>
      </c>
      <c r="X27" s="588">
        <f t="shared" si="8"/>
        <v>0.18</v>
      </c>
      <c r="Y27" s="588">
        <f t="shared" si="9"/>
        <v>0</v>
      </c>
      <c r="Z27" s="588">
        <f t="shared" si="10"/>
        <v>0.18</v>
      </c>
      <c r="AA27" s="588">
        <f t="shared" si="11"/>
        <v>0</v>
      </c>
      <c r="AB27" s="558">
        <f t="shared" si="12"/>
        <v>0</v>
      </c>
      <c r="AC27" s="558">
        <f t="shared" si="13"/>
        <v>0</v>
      </c>
      <c r="AD27" s="558">
        <f t="shared" si="14"/>
        <v>0</v>
      </c>
    </row>
    <row r="28" spans="1:30" ht="39" customHeight="1">
      <c r="A28" s="590">
        <v>11</v>
      </c>
      <c r="B28" s="602">
        <v>7000020199</v>
      </c>
      <c r="C28" s="602">
        <v>110</v>
      </c>
      <c r="D28" s="602" t="s">
        <v>532</v>
      </c>
      <c r="E28" s="602">
        <v>1000016694</v>
      </c>
      <c r="F28" s="602">
        <v>85049010</v>
      </c>
      <c r="G28" s="603"/>
      <c r="H28" s="602">
        <v>18</v>
      </c>
      <c r="I28" s="604"/>
      <c r="J28" s="605" t="s">
        <v>542</v>
      </c>
      <c r="K28" s="602" t="s">
        <v>298</v>
      </c>
      <c r="L28" s="602">
        <v>1</v>
      </c>
      <c r="M28" s="606"/>
      <c r="N28" s="607" t="str">
        <f t="shared" si="0"/>
        <v>INCLUDED</v>
      </c>
      <c r="O28" s="586">
        <f t="shared" si="1"/>
        <v>0</v>
      </c>
      <c r="P28" s="586">
        <f t="shared" si="2"/>
        <v>0</v>
      </c>
      <c r="Q28" s="587">
        <f>Discount!$H$36</f>
        <v>0</v>
      </c>
      <c r="R28" s="587">
        <f t="shared" si="3"/>
        <v>0</v>
      </c>
      <c r="S28" s="587">
        <f t="shared" si="4"/>
        <v>0</v>
      </c>
      <c r="T28" s="588">
        <f t="shared" si="5"/>
        <v>0</v>
      </c>
      <c r="V28" s="589">
        <f t="shared" si="6"/>
        <v>0</v>
      </c>
      <c r="W28" s="588">
        <f t="shared" si="7"/>
        <v>0</v>
      </c>
      <c r="X28" s="588">
        <f t="shared" si="8"/>
        <v>0.18</v>
      </c>
      <c r="Y28" s="588">
        <f t="shared" si="9"/>
        <v>0</v>
      </c>
      <c r="Z28" s="588">
        <f t="shared" si="10"/>
        <v>0.18</v>
      </c>
      <c r="AA28" s="588">
        <f t="shared" si="11"/>
        <v>0</v>
      </c>
      <c r="AB28" s="558">
        <f t="shared" si="12"/>
        <v>0</v>
      </c>
      <c r="AC28" s="558">
        <f t="shared" si="13"/>
        <v>0</v>
      </c>
      <c r="AD28" s="558">
        <f t="shared" si="14"/>
        <v>0</v>
      </c>
    </row>
    <row r="29" spans="1:30" ht="43.5" customHeight="1">
      <c r="A29" s="590">
        <v>12</v>
      </c>
      <c r="B29" s="602">
        <v>7000020199</v>
      </c>
      <c r="C29" s="602">
        <v>120</v>
      </c>
      <c r="D29" s="602" t="s">
        <v>532</v>
      </c>
      <c r="E29" s="602">
        <v>1000007922</v>
      </c>
      <c r="F29" s="602">
        <v>85049010</v>
      </c>
      <c r="G29" s="603"/>
      <c r="H29" s="602">
        <v>18</v>
      </c>
      <c r="I29" s="604"/>
      <c r="J29" s="605" t="s">
        <v>543</v>
      </c>
      <c r="K29" s="602" t="s">
        <v>298</v>
      </c>
      <c r="L29" s="602">
        <v>1</v>
      </c>
      <c r="M29" s="606"/>
      <c r="N29" s="607" t="str">
        <f t="shared" si="0"/>
        <v>INCLUDED</v>
      </c>
      <c r="O29" s="586">
        <f t="shared" si="1"/>
        <v>0</v>
      </c>
      <c r="P29" s="586">
        <f t="shared" si="2"/>
        <v>0</v>
      </c>
      <c r="Q29" s="587">
        <f>Discount!$H$36</f>
        <v>0</v>
      </c>
      <c r="R29" s="587">
        <f t="shared" si="3"/>
        <v>0</v>
      </c>
      <c r="S29" s="587">
        <f t="shared" si="4"/>
        <v>0</v>
      </c>
      <c r="T29" s="588">
        <f t="shared" si="5"/>
        <v>0</v>
      </c>
      <c r="V29" s="589">
        <f t="shared" si="6"/>
        <v>0</v>
      </c>
      <c r="W29" s="588">
        <f t="shared" si="7"/>
        <v>0</v>
      </c>
      <c r="X29" s="588">
        <f t="shared" si="8"/>
        <v>0.18</v>
      </c>
      <c r="Y29" s="588">
        <f t="shared" si="9"/>
        <v>0</v>
      </c>
      <c r="Z29" s="588">
        <f t="shared" si="10"/>
        <v>0.18</v>
      </c>
      <c r="AA29" s="588">
        <f t="shared" si="11"/>
        <v>0</v>
      </c>
      <c r="AB29" s="558">
        <f t="shared" si="12"/>
        <v>0</v>
      </c>
      <c r="AC29" s="558">
        <f t="shared" si="13"/>
        <v>0</v>
      </c>
      <c r="AD29" s="558">
        <f t="shared" si="14"/>
        <v>0</v>
      </c>
    </row>
    <row r="30" spans="1:30" ht="42.75" customHeight="1">
      <c r="A30" s="590">
        <v>13</v>
      </c>
      <c r="B30" s="602">
        <v>7000020199</v>
      </c>
      <c r="C30" s="602">
        <v>130</v>
      </c>
      <c r="D30" s="602" t="s">
        <v>532</v>
      </c>
      <c r="E30" s="602">
        <v>1000028280</v>
      </c>
      <c r="F30" s="602">
        <v>85049010</v>
      </c>
      <c r="G30" s="603"/>
      <c r="H30" s="602">
        <v>18</v>
      </c>
      <c r="I30" s="604"/>
      <c r="J30" s="605" t="s">
        <v>544</v>
      </c>
      <c r="K30" s="602" t="s">
        <v>297</v>
      </c>
      <c r="L30" s="602">
        <v>1</v>
      </c>
      <c r="M30" s="606"/>
      <c r="N30" s="607" t="str">
        <f t="shared" si="0"/>
        <v>INCLUDED</v>
      </c>
      <c r="O30" s="586">
        <f t="shared" si="1"/>
        <v>0</v>
      </c>
      <c r="P30" s="586">
        <f t="shared" si="2"/>
        <v>0</v>
      </c>
      <c r="Q30" s="587">
        <f>Discount!$H$36</f>
        <v>0</v>
      </c>
      <c r="R30" s="587">
        <f t="shared" si="3"/>
        <v>0</v>
      </c>
      <c r="S30" s="587">
        <f t="shared" si="4"/>
        <v>0</v>
      </c>
      <c r="T30" s="588">
        <f t="shared" si="5"/>
        <v>0</v>
      </c>
      <c r="V30" s="589">
        <f t="shared" si="6"/>
        <v>0</v>
      </c>
      <c r="W30" s="588">
        <f t="shared" si="7"/>
        <v>0</v>
      </c>
      <c r="X30" s="588">
        <f t="shared" si="8"/>
        <v>0.18</v>
      </c>
      <c r="Y30" s="588">
        <f t="shared" si="9"/>
        <v>0</v>
      </c>
      <c r="Z30" s="588">
        <f t="shared" si="10"/>
        <v>0.18</v>
      </c>
      <c r="AA30" s="588">
        <f t="shared" si="11"/>
        <v>0</v>
      </c>
      <c r="AB30" s="558">
        <f t="shared" si="12"/>
        <v>0</v>
      </c>
      <c r="AC30" s="558">
        <f t="shared" si="13"/>
        <v>0</v>
      </c>
      <c r="AD30" s="558">
        <f t="shared" si="14"/>
        <v>0</v>
      </c>
    </row>
    <row r="31" spans="1:30" ht="39" customHeight="1">
      <c r="A31" s="590">
        <v>14</v>
      </c>
      <c r="B31" s="602">
        <v>7000020199</v>
      </c>
      <c r="C31" s="602">
        <v>140</v>
      </c>
      <c r="D31" s="602" t="s">
        <v>532</v>
      </c>
      <c r="E31" s="602">
        <v>1000009586</v>
      </c>
      <c r="F31" s="602">
        <v>85049010</v>
      </c>
      <c r="G31" s="603"/>
      <c r="H31" s="602">
        <v>18</v>
      </c>
      <c r="I31" s="604"/>
      <c r="J31" s="605" t="s">
        <v>545</v>
      </c>
      <c r="K31" s="602" t="s">
        <v>298</v>
      </c>
      <c r="L31" s="602">
        <v>1</v>
      </c>
      <c r="M31" s="606"/>
      <c r="N31" s="607" t="str">
        <f t="shared" ref="N31:N42" si="15">IF(M31=0, "INCLUDED", IF(ISERROR(M31*L31), M31, M31*L31))</f>
        <v>INCLUDED</v>
      </c>
      <c r="O31" s="586">
        <f t="shared" ref="O31:O42" si="16">IF(N31="Included",0,N31)</f>
        <v>0</v>
      </c>
      <c r="P31" s="586">
        <f t="shared" ref="P31:P42" si="17">IF( I31="",H31*(IF(N31="Included",0,N31))/100,I31*(IF(N31="Included",0,N31)))</f>
        <v>0</v>
      </c>
      <c r="Q31" s="587">
        <f>Discount!$H$36</f>
        <v>0</v>
      </c>
      <c r="R31" s="587">
        <f t="shared" ref="R31:R42" si="18">Q31*O31</f>
        <v>0</v>
      </c>
      <c r="S31" s="587">
        <f t="shared" ref="S31:S42" si="19">IF(I31="",H31*R31/100,I31*R31)</f>
        <v>0</v>
      </c>
      <c r="T31" s="588">
        <f t="shared" ref="T31:T42" si="20">M31*L31</f>
        <v>0</v>
      </c>
      <c r="V31" s="589">
        <f t="shared" ref="V31:V42" si="21">ROUND(M31,2)</f>
        <v>0</v>
      </c>
      <c r="W31" s="588">
        <f t="shared" ref="W31:W42" si="22">L31*V31</f>
        <v>0</v>
      </c>
      <c r="X31" s="588">
        <f t="shared" ref="X31:X42" si="23">IF(I31="",H31/100,I31)</f>
        <v>0.18</v>
      </c>
      <c r="Y31" s="588">
        <f t="shared" ref="Y31:Y42" si="24">IF(X31=0.12,0.12,0)</f>
        <v>0</v>
      </c>
      <c r="Z31" s="588">
        <f t="shared" ref="Z31:Z42" si="25">IF(X31=0.18,0.18,0)</f>
        <v>0.18</v>
      </c>
      <c r="AA31" s="588">
        <f t="shared" ref="AA31:AA42" si="26">IF(X31=0.28,0.28,0)</f>
        <v>0</v>
      </c>
      <c r="AB31" s="558">
        <f t="shared" ref="AB31:AB42" si="27">W31*Y31</f>
        <v>0</v>
      </c>
      <c r="AC31" s="558">
        <f t="shared" ref="AC31:AC42" si="28">W31*Z31</f>
        <v>0</v>
      </c>
      <c r="AD31" s="558">
        <f t="shared" ref="AD31:AD42" si="29">W31*AA31</f>
        <v>0</v>
      </c>
    </row>
    <row r="32" spans="1:30" ht="43.5" customHeight="1">
      <c r="A32" s="590">
        <v>15</v>
      </c>
      <c r="B32" s="602">
        <v>7000020199</v>
      </c>
      <c r="C32" s="602">
        <v>150</v>
      </c>
      <c r="D32" s="602" t="s">
        <v>532</v>
      </c>
      <c r="E32" s="602">
        <v>1000032089</v>
      </c>
      <c r="F32" s="602">
        <v>85049010</v>
      </c>
      <c r="G32" s="603"/>
      <c r="H32" s="602">
        <v>18</v>
      </c>
      <c r="I32" s="604"/>
      <c r="J32" s="605" t="s">
        <v>546</v>
      </c>
      <c r="K32" s="602" t="s">
        <v>547</v>
      </c>
      <c r="L32" s="602">
        <v>10</v>
      </c>
      <c r="M32" s="606"/>
      <c r="N32" s="607" t="str">
        <f t="shared" si="15"/>
        <v>INCLUDED</v>
      </c>
      <c r="O32" s="586">
        <f t="shared" si="16"/>
        <v>0</v>
      </c>
      <c r="P32" s="586">
        <f t="shared" si="17"/>
        <v>0</v>
      </c>
      <c r="Q32" s="587">
        <f>Discount!$H$36</f>
        <v>0</v>
      </c>
      <c r="R32" s="587">
        <f t="shared" si="18"/>
        <v>0</v>
      </c>
      <c r="S32" s="587">
        <f t="shared" si="19"/>
        <v>0</v>
      </c>
      <c r="T32" s="588">
        <f t="shared" si="20"/>
        <v>0</v>
      </c>
      <c r="V32" s="589">
        <f t="shared" si="21"/>
        <v>0</v>
      </c>
      <c r="W32" s="588">
        <f t="shared" si="22"/>
        <v>0</v>
      </c>
      <c r="X32" s="588">
        <f t="shared" si="23"/>
        <v>0.18</v>
      </c>
      <c r="Y32" s="588">
        <f t="shared" si="24"/>
        <v>0</v>
      </c>
      <c r="Z32" s="588">
        <f t="shared" si="25"/>
        <v>0.18</v>
      </c>
      <c r="AA32" s="588">
        <f t="shared" si="26"/>
        <v>0</v>
      </c>
      <c r="AB32" s="558">
        <f t="shared" si="27"/>
        <v>0</v>
      </c>
      <c r="AC32" s="558">
        <f t="shared" si="28"/>
        <v>0</v>
      </c>
      <c r="AD32" s="558">
        <f t="shared" si="29"/>
        <v>0</v>
      </c>
    </row>
    <row r="33" spans="1:30" ht="42.75" customHeight="1">
      <c r="A33" s="590">
        <v>16</v>
      </c>
      <c r="B33" s="602">
        <v>7000020199</v>
      </c>
      <c r="C33" s="602">
        <v>160</v>
      </c>
      <c r="D33" s="602" t="s">
        <v>532</v>
      </c>
      <c r="E33" s="602">
        <v>1000004920</v>
      </c>
      <c r="F33" s="602">
        <v>85049010</v>
      </c>
      <c r="G33" s="603"/>
      <c r="H33" s="602">
        <v>18</v>
      </c>
      <c r="I33" s="604"/>
      <c r="J33" s="605" t="s">
        <v>548</v>
      </c>
      <c r="K33" s="602" t="s">
        <v>297</v>
      </c>
      <c r="L33" s="602">
        <v>1</v>
      </c>
      <c r="M33" s="606"/>
      <c r="N33" s="607" t="str">
        <f t="shared" si="15"/>
        <v>INCLUDED</v>
      </c>
      <c r="O33" s="586">
        <f t="shared" si="16"/>
        <v>0</v>
      </c>
      <c r="P33" s="586">
        <f t="shared" si="17"/>
        <v>0</v>
      </c>
      <c r="Q33" s="587">
        <f>Discount!$H$36</f>
        <v>0</v>
      </c>
      <c r="R33" s="587">
        <f t="shared" si="18"/>
        <v>0</v>
      </c>
      <c r="S33" s="587">
        <f t="shared" si="19"/>
        <v>0</v>
      </c>
      <c r="T33" s="588">
        <f t="shared" si="20"/>
        <v>0</v>
      </c>
      <c r="V33" s="589">
        <f t="shared" si="21"/>
        <v>0</v>
      </c>
      <c r="W33" s="588">
        <f t="shared" si="22"/>
        <v>0</v>
      </c>
      <c r="X33" s="588">
        <f t="shared" si="23"/>
        <v>0.18</v>
      </c>
      <c r="Y33" s="588">
        <f t="shared" si="24"/>
        <v>0</v>
      </c>
      <c r="Z33" s="588">
        <f t="shared" si="25"/>
        <v>0.18</v>
      </c>
      <c r="AA33" s="588">
        <f t="shared" si="26"/>
        <v>0</v>
      </c>
      <c r="AB33" s="558">
        <f t="shared" si="27"/>
        <v>0</v>
      </c>
      <c r="AC33" s="558">
        <f t="shared" si="28"/>
        <v>0</v>
      </c>
      <c r="AD33" s="558">
        <f t="shared" si="29"/>
        <v>0</v>
      </c>
    </row>
    <row r="34" spans="1:30" ht="39" customHeight="1">
      <c r="A34" s="578" t="s">
        <v>68</v>
      </c>
      <c r="B34" s="609" t="s">
        <v>549</v>
      </c>
      <c r="C34" s="578"/>
      <c r="D34" s="610"/>
      <c r="E34" s="610"/>
      <c r="F34" s="610"/>
      <c r="G34" s="610"/>
      <c r="H34" s="610"/>
      <c r="I34" s="610"/>
      <c r="J34" s="610"/>
      <c r="K34" s="610"/>
      <c r="L34" s="610"/>
      <c r="M34" s="610"/>
      <c r="N34" s="610"/>
      <c r="O34" s="586">
        <f t="shared" si="16"/>
        <v>0</v>
      </c>
      <c r="P34" s="586">
        <f t="shared" si="17"/>
        <v>0</v>
      </c>
      <c r="Q34" s="587">
        <f>Discount!$H$36</f>
        <v>0</v>
      </c>
      <c r="R34" s="587">
        <f t="shared" si="18"/>
        <v>0</v>
      </c>
      <c r="S34" s="587">
        <f t="shared" si="19"/>
        <v>0</v>
      </c>
      <c r="T34" s="588">
        <f t="shared" si="20"/>
        <v>0</v>
      </c>
      <c r="V34" s="589">
        <f t="shared" si="21"/>
        <v>0</v>
      </c>
      <c r="W34" s="588">
        <f t="shared" si="22"/>
        <v>0</v>
      </c>
      <c r="X34" s="588">
        <f t="shared" si="23"/>
        <v>0</v>
      </c>
      <c r="Y34" s="588">
        <f t="shared" si="24"/>
        <v>0</v>
      </c>
      <c r="Z34" s="588">
        <f t="shared" si="25"/>
        <v>0</v>
      </c>
      <c r="AA34" s="588">
        <f t="shared" si="26"/>
        <v>0</v>
      </c>
      <c r="AB34" s="558">
        <f t="shared" si="27"/>
        <v>0</v>
      </c>
      <c r="AC34" s="558">
        <f t="shared" si="28"/>
        <v>0</v>
      </c>
      <c r="AD34" s="558">
        <f t="shared" si="29"/>
        <v>0</v>
      </c>
    </row>
    <row r="35" spans="1:30" ht="43.5" customHeight="1">
      <c r="A35" s="590">
        <v>1</v>
      </c>
      <c r="B35" s="602">
        <v>7000020199</v>
      </c>
      <c r="C35" s="602">
        <v>180</v>
      </c>
      <c r="D35" s="602" t="s">
        <v>531</v>
      </c>
      <c r="E35" s="602">
        <v>1000004798</v>
      </c>
      <c r="F35" s="602">
        <v>85042340</v>
      </c>
      <c r="G35" s="603"/>
      <c r="H35" s="602">
        <v>18</v>
      </c>
      <c r="I35" s="604"/>
      <c r="J35" s="605" t="s">
        <v>533</v>
      </c>
      <c r="K35" s="602" t="s">
        <v>297</v>
      </c>
      <c r="L35" s="602">
        <v>5</v>
      </c>
      <c r="M35" s="606"/>
      <c r="N35" s="607" t="str">
        <f t="shared" si="15"/>
        <v>INCLUDED</v>
      </c>
      <c r="O35" s="586">
        <f t="shared" si="16"/>
        <v>0</v>
      </c>
      <c r="P35" s="586">
        <f t="shared" si="17"/>
        <v>0</v>
      </c>
      <c r="Q35" s="587">
        <f>Discount!$H$36</f>
        <v>0</v>
      </c>
      <c r="R35" s="587">
        <f t="shared" si="18"/>
        <v>0</v>
      </c>
      <c r="S35" s="587">
        <f t="shared" si="19"/>
        <v>0</v>
      </c>
      <c r="T35" s="588">
        <f t="shared" si="20"/>
        <v>0</v>
      </c>
      <c r="V35" s="589">
        <f t="shared" si="21"/>
        <v>0</v>
      </c>
      <c r="W35" s="588">
        <f t="shared" si="22"/>
        <v>0</v>
      </c>
      <c r="X35" s="588">
        <f t="shared" si="23"/>
        <v>0.18</v>
      </c>
      <c r="Y35" s="588">
        <f t="shared" si="24"/>
        <v>0</v>
      </c>
      <c r="Z35" s="588">
        <f t="shared" si="25"/>
        <v>0.18</v>
      </c>
      <c r="AA35" s="588">
        <f t="shared" si="26"/>
        <v>0</v>
      </c>
      <c r="AB35" s="558">
        <f t="shared" si="27"/>
        <v>0</v>
      </c>
      <c r="AC35" s="558">
        <f t="shared" si="28"/>
        <v>0</v>
      </c>
      <c r="AD35" s="558">
        <f t="shared" si="29"/>
        <v>0</v>
      </c>
    </row>
    <row r="36" spans="1:30" ht="42.75" customHeight="1">
      <c r="A36" s="590">
        <v>2</v>
      </c>
      <c r="B36" s="602">
        <v>7000020199</v>
      </c>
      <c r="C36" s="602">
        <v>190</v>
      </c>
      <c r="D36" s="602" t="s">
        <v>531</v>
      </c>
      <c r="E36" s="602">
        <v>1000013986</v>
      </c>
      <c r="F36" s="602">
        <v>85049010</v>
      </c>
      <c r="G36" s="603"/>
      <c r="H36" s="602">
        <v>18</v>
      </c>
      <c r="I36" s="604"/>
      <c r="J36" s="605" t="s">
        <v>534</v>
      </c>
      <c r="K36" s="602" t="s">
        <v>298</v>
      </c>
      <c r="L36" s="602">
        <v>5</v>
      </c>
      <c r="M36" s="606"/>
      <c r="N36" s="607" t="str">
        <f t="shared" si="15"/>
        <v>INCLUDED</v>
      </c>
      <c r="O36" s="586">
        <f t="shared" si="16"/>
        <v>0</v>
      </c>
      <c r="P36" s="586">
        <f t="shared" si="17"/>
        <v>0</v>
      </c>
      <c r="Q36" s="587">
        <f>Discount!$H$36</f>
        <v>0</v>
      </c>
      <c r="R36" s="587">
        <f t="shared" si="18"/>
        <v>0</v>
      </c>
      <c r="S36" s="587">
        <f t="shared" si="19"/>
        <v>0</v>
      </c>
      <c r="T36" s="588">
        <f t="shared" si="20"/>
        <v>0</v>
      </c>
      <c r="V36" s="589">
        <f t="shared" si="21"/>
        <v>0</v>
      </c>
      <c r="W36" s="588">
        <f t="shared" si="22"/>
        <v>0</v>
      </c>
      <c r="X36" s="588">
        <f t="shared" si="23"/>
        <v>0.18</v>
      </c>
      <c r="Y36" s="588">
        <f t="shared" si="24"/>
        <v>0</v>
      </c>
      <c r="Z36" s="588">
        <f t="shared" si="25"/>
        <v>0.18</v>
      </c>
      <c r="AA36" s="588">
        <f t="shared" si="26"/>
        <v>0</v>
      </c>
      <c r="AB36" s="558">
        <f t="shared" si="27"/>
        <v>0</v>
      </c>
      <c r="AC36" s="558">
        <f t="shared" si="28"/>
        <v>0</v>
      </c>
      <c r="AD36" s="558">
        <f t="shared" si="29"/>
        <v>0</v>
      </c>
    </row>
    <row r="37" spans="1:30" ht="39" customHeight="1">
      <c r="A37" s="590">
        <v>3</v>
      </c>
      <c r="B37" s="602">
        <v>7000020199</v>
      </c>
      <c r="C37" s="602">
        <v>200</v>
      </c>
      <c r="D37" s="602" t="s">
        <v>531</v>
      </c>
      <c r="E37" s="602">
        <v>1000032821</v>
      </c>
      <c r="F37" s="602">
        <v>85049010</v>
      </c>
      <c r="G37" s="603"/>
      <c r="H37" s="602">
        <v>18</v>
      </c>
      <c r="I37" s="604"/>
      <c r="J37" s="605" t="s">
        <v>516</v>
      </c>
      <c r="K37" s="602" t="s">
        <v>297</v>
      </c>
      <c r="L37" s="602">
        <v>6</v>
      </c>
      <c r="M37" s="606"/>
      <c r="N37" s="607" t="str">
        <f t="shared" si="15"/>
        <v>INCLUDED</v>
      </c>
      <c r="O37" s="586">
        <f t="shared" si="16"/>
        <v>0</v>
      </c>
      <c r="P37" s="586">
        <f t="shared" si="17"/>
        <v>0</v>
      </c>
      <c r="Q37" s="587">
        <f>Discount!$H$36</f>
        <v>0</v>
      </c>
      <c r="R37" s="587">
        <f t="shared" si="18"/>
        <v>0</v>
      </c>
      <c r="S37" s="587">
        <f t="shared" si="19"/>
        <v>0</v>
      </c>
      <c r="T37" s="588">
        <f t="shared" si="20"/>
        <v>0</v>
      </c>
      <c r="V37" s="589">
        <f t="shared" si="21"/>
        <v>0</v>
      </c>
      <c r="W37" s="588">
        <f t="shared" si="22"/>
        <v>0</v>
      </c>
      <c r="X37" s="588">
        <f t="shared" si="23"/>
        <v>0.18</v>
      </c>
      <c r="Y37" s="588">
        <f t="shared" si="24"/>
        <v>0</v>
      </c>
      <c r="Z37" s="588">
        <f t="shared" si="25"/>
        <v>0.18</v>
      </c>
      <c r="AA37" s="588">
        <f t="shared" si="26"/>
        <v>0</v>
      </c>
      <c r="AB37" s="558">
        <f t="shared" si="27"/>
        <v>0</v>
      </c>
      <c r="AC37" s="558">
        <f t="shared" si="28"/>
        <v>0</v>
      </c>
      <c r="AD37" s="558">
        <f t="shared" si="29"/>
        <v>0</v>
      </c>
    </row>
    <row r="38" spans="1:30" ht="43.5" customHeight="1">
      <c r="A38" s="590">
        <v>4</v>
      </c>
      <c r="B38" s="602">
        <v>7000020199</v>
      </c>
      <c r="C38" s="602">
        <v>210</v>
      </c>
      <c r="D38" s="602" t="s">
        <v>532</v>
      </c>
      <c r="E38" s="602">
        <v>1000030932</v>
      </c>
      <c r="F38" s="602">
        <v>85049010</v>
      </c>
      <c r="G38" s="603"/>
      <c r="H38" s="602">
        <v>18</v>
      </c>
      <c r="I38" s="604"/>
      <c r="J38" s="605" t="s">
        <v>535</v>
      </c>
      <c r="K38" s="602" t="s">
        <v>297</v>
      </c>
      <c r="L38" s="602">
        <v>1</v>
      </c>
      <c r="M38" s="606"/>
      <c r="N38" s="607" t="str">
        <f t="shared" si="15"/>
        <v>INCLUDED</v>
      </c>
      <c r="O38" s="586">
        <f t="shared" si="16"/>
        <v>0</v>
      </c>
      <c r="P38" s="586">
        <f t="shared" si="17"/>
        <v>0</v>
      </c>
      <c r="Q38" s="587">
        <f>Discount!$H$36</f>
        <v>0</v>
      </c>
      <c r="R38" s="587">
        <f t="shared" si="18"/>
        <v>0</v>
      </c>
      <c r="S38" s="587">
        <f t="shared" si="19"/>
        <v>0</v>
      </c>
      <c r="T38" s="588">
        <f t="shared" si="20"/>
        <v>0</v>
      </c>
      <c r="V38" s="589">
        <f t="shared" si="21"/>
        <v>0</v>
      </c>
      <c r="W38" s="588">
        <f t="shared" si="22"/>
        <v>0</v>
      </c>
      <c r="X38" s="588">
        <f t="shared" si="23"/>
        <v>0.18</v>
      </c>
      <c r="Y38" s="588">
        <f t="shared" si="24"/>
        <v>0</v>
      </c>
      <c r="Z38" s="588">
        <f t="shared" si="25"/>
        <v>0.18</v>
      </c>
      <c r="AA38" s="588">
        <f t="shared" si="26"/>
        <v>0</v>
      </c>
      <c r="AB38" s="558">
        <f t="shared" si="27"/>
        <v>0</v>
      </c>
      <c r="AC38" s="558">
        <f t="shared" si="28"/>
        <v>0</v>
      </c>
      <c r="AD38" s="558">
        <f t="shared" si="29"/>
        <v>0</v>
      </c>
    </row>
    <row r="39" spans="1:30" ht="42.75" customHeight="1">
      <c r="A39" s="590">
        <v>5</v>
      </c>
      <c r="B39" s="602">
        <v>7000020199</v>
      </c>
      <c r="C39" s="602">
        <v>220</v>
      </c>
      <c r="D39" s="602" t="s">
        <v>532</v>
      </c>
      <c r="E39" s="602">
        <v>1000030923</v>
      </c>
      <c r="F39" s="602">
        <v>85049010</v>
      </c>
      <c r="G39" s="603"/>
      <c r="H39" s="602">
        <v>18</v>
      </c>
      <c r="I39" s="604"/>
      <c r="J39" s="605" t="s">
        <v>536</v>
      </c>
      <c r="K39" s="602" t="s">
        <v>297</v>
      </c>
      <c r="L39" s="602">
        <v>1</v>
      </c>
      <c r="M39" s="606"/>
      <c r="N39" s="607" t="str">
        <f t="shared" si="15"/>
        <v>INCLUDED</v>
      </c>
      <c r="O39" s="586">
        <f t="shared" si="16"/>
        <v>0</v>
      </c>
      <c r="P39" s="586">
        <f t="shared" si="17"/>
        <v>0</v>
      </c>
      <c r="Q39" s="587">
        <f>Discount!$H$36</f>
        <v>0</v>
      </c>
      <c r="R39" s="587">
        <f t="shared" si="18"/>
        <v>0</v>
      </c>
      <c r="S39" s="587">
        <f t="shared" si="19"/>
        <v>0</v>
      </c>
      <c r="T39" s="588">
        <f t="shared" si="20"/>
        <v>0</v>
      </c>
      <c r="V39" s="589">
        <f t="shared" si="21"/>
        <v>0</v>
      </c>
      <c r="W39" s="588">
        <f t="shared" si="22"/>
        <v>0</v>
      </c>
      <c r="X39" s="588">
        <f t="shared" si="23"/>
        <v>0.18</v>
      </c>
      <c r="Y39" s="588">
        <f t="shared" si="24"/>
        <v>0</v>
      </c>
      <c r="Z39" s="588">
        <f t="shared" si="25"/>
        <v>0.18</v>
      </c>
      <c r="AA39" s="588">
        <f t="shared" si="26"/>
        <v>0</v>
      </c>
      <c r="AB39" s="558">
        <f t="shared" si="27"/>
        <v>0</v>
      </c>
      <c r="AC39" s="558">
        <f t="shared" si="28"/>
        <v>0</v>
      </c>
      <c r="AD39" s="558">
        <f t="shared" si="29"/>
        <v>0</v>
      </c>
    </row>
    <row r="40" spans="1:30" ht="39" customHeight="1">
      <c r="A40" s="590">
        <v>6</v>
      </c>
      <c r="B40" s="602">
        <v>7000020199</v>
      </c>
      <c r="C40" s="602">
        <v>230</v>
      </c>
      <c r="D40" s="602" t="s">
        <v>532</v>
      </c>
      <c r="E40" s="602">
        <v>1000002071</v>
      </c>
      <c r="F40" s="602">
        <v>85049010</v>
      </c>
      <c r="G40" s="603"/>
      <c r="H40" s="602">
        <v>18</v>
      </c>
      <c r="I40" s="604"/>
      <c r="J40" s="605" t="s">
        <v>537</v>
      </c>
      <c r="K40" s="602" t="s">
        <v>297</v>
      </c>
      <c r="L40" s="602">
        <v>1</v>
      </c>
      <c r="M40" s="606"/>
      <c r="N40" s="607" t="str">
        <f t="shared" si="15"/>
        <v>INCLUDED</v>
      </c>
      <c r="O40" s="586">
        <f t="shared" si="16"/>
        <v>0</v>
      </c>
      <c r="P40" s="586">
        <f t="shared" si="17"/>
        <v>0</v>
      </c>
      <c r="Q40" s="587">
        <f>Discount!$H$36</f>
        <v>0</v>
      </c>
      <c r="R40" s="587">
        <f t="shared" si="18"/>
        <v>0</v>
      </c>
      <c r="S40" s="587">
        <f t="shared" si="19"/>
        <v>0</v>
      </c>
      <c r="T40" s="588">
        <f t="shared" si="20"/>
        <v>0</v>
      </c>
      <c r="V40" s="589">
        <f t="shared" si="21"/>
        <v>0</v>
      </c>
      <c r="W40" s="588">
        <f t="shared" si="22"/>
        <v>0</v>
      </c>
      <c r="X40" s="588">
        <f t="shared" si="23"/>
        <v>0.18</v>
      </c>
      <c r="Y40" s="588">
        <f t="shared" si="24"/>
        <v>0</v>
      </c>
      <c r="Z40" s="588">
        <f t="shared" si="25"/>
        <v>0.18</v>
      </c>
      <c r="AA40" s="588">
        <f t="shared" si="26"/>
        <v>0</v>
      </c>
      <c r="AB40" s="558">
        <f t="shared" si="27"/>
        <v>0</v>
      </c>
      <c r="AC40" s="558">
        <f t="shared" si="28"/>
        <v>0</v>
      </c>
      <c r="AD40" s="558">
        <f t="shared" si="29"/>
        <v>0</v>
      </c>
    </row>
    <row r="41" spans="1:30" ht="43.5" customHeight="1">
      <c r="A41" s="590">
        <v>7</v>
      </c>
      <c r="B41" s="602">
        <v>7000020199</v>
      </c>
      <c r="C41" s="602">
        <v>240</v>
      </c>
      <c r="D41" s="602" t="s">
        <v>532</v>
      </c>
      <c r="E41" s="602">
        <v>1000016676</v>
      </c>
      <c r="F41" s="602">
        <v>85049010</v>
      </c>
      <c r="G41" s="603"/>
      <c r="H41" s="602">
        <v>18</v>
      </c>
      <c r="I41" s="604"/>
      <c r="J41" s="605" t="s">
        <v>538</v>
      </c>
      <c r="K41" s="602" t="s">
        <v>298</v>
      </c>
      <c r="L41" s="602">
        <v>1</v>
      </c>
      <c r="M41" s="606"/>
      <c r="N41" s="607" t="str">
        <f t="shared" si="15"/>
        <v>INCLUDED</v>
      </c>
      <c r="O41" s="586">
        <f t="shared" si="16"/>
        <v>0</v>
      </c>
      <c r="P41" s="586">
        <f t="shared" si="17"/>
        <v>0</v>
      </c>
      <c r="Q41" s="587">
        <f>Discount!$H$36</f>
        <v>0</v>
      </c>
      <c r="R41" s="587">
        <f t="shared" si="18"/>
        <v>0</v>
      </c>
      <c r="S41" s="587">
        <f t="shared" si="19"/>
        <v>0</v>
      </c>
      <c r="T41" s="588">
        <f t="shared" si="20"/>
        <v>0</v>
      </c>
      <c r="V41" s="589">
        <f t="shared" si="21"/>
        <v>0</v>
      </c>
      <c r="W41" s="588">
        <f t="shared" si="22"/>
        <v>0</v>
      </c>
      <c r="X41" s="588">
        <f t="shared" si="23"/>
        <v>0.18</v>
      </c>
      <c r="Y41" s="588">
        <f t="shared" si="24"/>
        <v>0</v>
      </c>
      <c r="Z41" s="588">
        <f t="shared" si="25"/>
        <v>0.18</v>
      </c>
      <c r="AA41" s="588">
        <f t="shared" si="26"/>
        <v>0</v>
      </c>
      <c r="AB41" s="558">
        <f t="shared" si="27"/>
        <v>0</v>
      </c>
      <c r="AC41" s="558">
        <f t="shared" si="28"/>
        <v>0</v>
      </c>
      <c r="AD41" s="558">
        <f t="shared" si="29"/>
        <v>0</v>
      </c>
    </row>
    <row r="42" spans="1:30" ht="42.75" customHeight="1">
      <c r="A42" s="590">
        <v>8</v>
      </c>
      <c r="B42" s="602">
        <v>7000020199</v>
      </c>
      <c r="C42" s="602">
        <v>250</v>
      </c>
      <c r="D42" s="602" t="s">
        <v>532</v>
      </c>
      <c r="E42" s="602">
        <v>1000009731</v>
      </c>
      <c r="F42" s="602">
        <v>85049010</v>
      </c>
      <c r="G42" s="603"/>
      <c r="H42" s="602">
        <v>18</v>
      </c>
      <c r="I42" s="604"/>
      <c r="J42" s="605" t="s">
        <v>539</v>
      </c>
      <c r="K42" s="602" t="s">
        <v>297</v>
      </c>
      <c r="L42" s="602">
        <v>1</v>
      </c>
      <c r="M42" s="606"/>
      <c r="N42" s="607" t="str">
        <f t="shared" si="15"/>
        <v>INCLUDED</v>
      </c>
      <c r="O42" s="586">
        <f t="shared" si="16"/>
        <v>0</v>
      </c>
      <c r="P42" s="586">
        <f t="shared" si="17"/>
        <v>0</v>
      </c>
      <c r="Q42" s="587">
        <f>Discount!$H$36</f>
        <v>0</v>
      </c>
      <c r="R42" s="587">
        <f t="shared" si="18"/>
        <v>0</v>
      </c>
      <c r="S42" s="587">
        <f t="shared" si="19"/>
        <v>0</v>
      </c>
      <c r="T42" s="588">
        <f t="shared" si="20"/>
        <v>0</v>
      </c>
      <c r="V42" s="589">
        <f t="shared" si="21"/>
        <v>0</v>
      </c>
      <c r="W42" s="588">
        <f t="shared" si="22"/>
        <v>0</v>
      </c>
      <c r="X42" s="588">
        <f t="shared" si="23"/>
        <v>0.18</v>
      </c>
      <c r="Y42" s="588">
        <f t="shared" si="24"/>
        <v>0</v>
      </c>
      <c r="Z42" s="588">
        <f t="shared" si="25"/>
        <v>0.18</v>
      </c>
      <c r="AA42" s="588">
        <f t="shared" si="26"/>
        <v>0</v>
      </c>
      <c r="AB42" s="558">
        <f t="shared" si="27"/>
        <v>0</v>
      </c>
      <c r="AC42" s="558">
        <f t="shared" si="28"/>
        <v>0</v>
      </c>
      <c r="AD42" s="558">
        <f t="shared" si="29"/>
        <v>0</v>
      </c>
    </row>
    <row r="43" spans="1:30" ht="39" customHeight="1">
      <c r="A43" s="590">
        <v>9</v>
      </c>
      <c r="B43" s="602">
        <v>7000020199</v>
      </c>
      <c r="C43" s="602">
        <v>260</v>
      </c>
      <c r="D43" s="602" t="s">
        <v>532</v>
      </c>
      <c r="E43" s="602">
        <v>1000028774</v>
      </c>
      <c r="F43" s="602">
        <v>85049010</v>
      </c>
      <c r="G43" s="603"/>
      <c r="H43" s="602">
        <v>18</v>
      </c>
      <c r="I43" s="604"/>
      <c r="J43" s="605" t="s">
        <v>540</v>
      </c>
      <c r="K43" s="602" t="s">
        <v>297</v>
      </c>
      <c r="L43" s="602">
        <v>1</v>
      </c>
      <c r="M43" s="606"/>
      <c r="N43" s="607" t="str">
        <f t="shared" ref="N43:N49" si="30">IF(M43=0, "INCLUDED", IF(ISERROR(M43*L43), M43, M43*L43))</f>
        <v>INCLUDED</v>
      </c>
      <c r="O43" s="586">
        <f t="shared" ref="O43:O49" si="31">IF(N43="Included",0,N43)</f>
        <v>0</v>
      </c>
      <c r="P43" s="586">
        <f t="shared" ref="P43:P49" si="32">IF( I43="",H43*(IF(N43="Included",0,N43))/100,I43*(IF(N43="Included",0,N43)))</f>
        <v>0</v>
      </c>
      <c r="Q43" s="587">
        <f>Discount!$H$36</f>
        <v>0</v>
      </c>
      <c r="R43" s="587">
        <f t="shared" ref="R43:R49" si="33">Q43*O43</f>
        <v>0</v>
      </c>
      <c r="S43" s="587">
        <f t="shared" ref="S43:S49" si="34">IF(I43="",H43*R43/100,I43*R43)</f>
        <v>0</v>
      </c>
      <c r="T43" s="588">
        <f t="shared" ref="T43:T49" si="35">M43*L43</f>
        <v>0</v>
      </c>
      <c r="V43" s="589">
        <f t="shared" ref="V43:V49" si="36">ROUND(M43,2)</f>
        <v>0</v>
      </c>
      <c r="W43" s="588">
        <f t="shared" ref="W43:W49" si="37">L43*V43</f>
        <v>0</v>
      </c>
      <c r="X43" s="588">
        <f t="shared" ref="X43:X49" si="38">IF(I43="",H43/100,I43)</f>
        <v>0.18</v>
      </c>
      <c r="Y43" s="588">
        <f t="shared" ref="Y43:Y49" si="39">IF(X43=0.12,0.12,0)</f>
        <v>0</v>
      </c>
      <c r="Z43" s="588">
        <f t="shared" ref="Z43:Z49" si="40">IF(X43=0.18,0.18,0)</f>
        <v>0.18</v>
      </c>
      <c r="AA43" s="588">
        <f t="shared" ref="AA43:AA49" si="41">IF(X43=0.28,0.28,0)</f>
        <v>0</v>
      </c>
      <c r="AB43" s="558">
        <f t="shared" ref="AB43:AB49" si="42">W43*Y43</f>
        <v>0</v>
      </c>
      <c r="AC43" s="558">
        <f t="shared" ref="AC43:AC49" si="43">W43*Z43</f>
        <v>0</v>
      </c>
      <c r="AD43" s="558">
        <f t="shared" ref="AD43:AD49" si="44">W43*AA43</f>
        <v>0</v>
      </c>
    </row>
    <row r="44" spans="1:30" ht="43.5" customHeight="1">
      <c r="A44" s="590">
        <v>10</v>
      </c>
      <c r="B44" s="602">
        <v>7000020199</v>
      </c>
      <c r="C44" s="602">
        <v>270</v>
      </c>
      <c r="D44" s="602" t="s">
        <v>532</v>
      </c>
      <c r="E44" s="602">
        <v>1000026245</v>
      </c>
      <c r="F44" s="602">
        <v>85049010</v>
      </c>
      <c r="G44" s="603"/>
      <c r="H44" s="602">
        <v>18</v>
      </c>
      <c r="I44" s="604"/>
      <c r="J44" s="605" t="s">
        <v>541</v>
      </c>
      <c r="K44" s="602" t="s">
        <v>298</v>
      </c>
      <c r="L44" s="602">
        <v>1</v>
      </c>
      <c r="M44" s="606"/>
      <c r="N44" s="607" t="str">
        <f t="shared" si="30"/>
        <v>INCLUDED</v>
      </c>
      <c r="O44" s="586">
        <f t="shared" si="31"/>
        <v>0</v>
      </c>
      <c r="P44" s="586">
        <f t="shared" si="32"/>
        <v>0</v>
      </c>
      <c r="Q44" s="587">
        <f>Discount!$H$36</f>
        <v>0</v>
      </c>
      <c r="R44" s="587">
        <f t="shared" si="33"/>
        <v>0</v>
      </c>
      <c r="S44" s="587">
        <f t="shared" si="34"/>
        <v>0</v>
      </c>
      <c r="T44" s="588">
        <f t="shared" si="35"/>
        <v>0</v>
      </c>
      <c r="V44" s="589">
        <f t="shared" si="36"/>
        <v>0</v>
      </c>
      <c r="W44" s="588">
        <f t="shared" si="37"/>
        <v>0</v>
      </c>
      <c r="X44" s="588">
        <f t="shared" si="38"/>
        <v>0.18</v>
      </c>
      <c r="Y44" s="588">
        <f t="shared" si="39"/>
        <v>0</v>
      </c>
      <c r="Z44" s="588">
        <f t="shared" si="40"/>
        <v>0.18</v>
      </c>
      <c r="AA44" s="588">
        <f t="shared" si="41"/>
        <v>0</v>
      </c>
      <c r="AB44" s="558">
        <f t="shared" si="42"/>
        <v>0</v>
      </c>
      <c r="AC44" s="558">
        <f t="shared" si="43"/>
        <v>0</v>
      </c>
      <c r="AD44" s="558">
        <f t="shared" si="44"/>
        <v>0</v>
      </c>
    </row>
    <row r="45" spans="1:30" ht="42.75" customHeight="1">
      <c r="A45" s="590">
        <v>11</v>
      </c>
      <c r="B45" s="602">
        <v>7000020199</v>
      </c>
      <c r="C45" s="602">
        <v>280</v>
      </c>
      <c r="D45" s="602" t="s">
        <v>532</v>
      </c>
      <c r="E45" s="602">
        <v>1000016694</v>
      </c>
      <c r="F45" s="602">
        <v>85049010</v>
      </c>
      <c r="G45" s="603"/>
      <c r="H45" s="602">
        <v>18</v>
      </c>
      <c r="I45" s="604"/>
      <c r="J45" s="605" t="s">
        <v>542</v>
      </c>
      <c r="K45" s="602" t="s">
        <v>298</v>
      </c>
      <c r="L45" s="602">
        <v>1</v>
      </c>
      <c r="M45" s="606"/>
      <c r="N45" s="607" t="str">
        <f t="shared" si="30"/>
        <v>INCLUDED</v>
      </c>
      <c r="O45" s="586">
        <f t="shared" si="31"/>
        <v>0</v>
      </c>
      <c r="P45" s="586">
        <f t="shared" si="32"/>
        <v>0</v>
      </c>
      <c r="Q45" s="587">
        <f>Discount!$H$36</f>
        <v>0</v>
      </c>
      <c r="R45" s="587">
        <f t="shared" si="33"/>
        <v>0</v>
      </c>
      <c r="S45" s="587">
        <f t="shared" si="34"/>
        <v>0</v>
      </c>
      <c r="T45" s="588">
        <f t="shared" si="35"/>
        <v>0</v>
      </c>
      <c r="V45" s="589">
        <f t="shared" si="36"/>
        <v>0</v>
      </c>
      <c r="W45" s="588">
        <f t="shared" si="37"/>
        <v>0</v>
      </c>
      <c r="X45" s="588">
        <f t="shared" si="38"/>
        <v>0.18</v>
      </c>
      <c r="Y45" s="588">
        <f t="shared" si="39"/>
        <v>0</v>
      </c>
      <c r="Z45" s="588">
        <f t="shared" si="40"/>
        <v>0.18</v>
      </c>
      <c r="AA45" s="588">
        <f t="shared" si="41"/>
        <v>0</v>
      </c>
      <c r="AB45" s="558">
        <f t="shared" si="42"/>
        <v>0</v>
      </c>
      <c r="AC45" s="558">
        <f t="shared" si="43"/>
        <v>0</v>
      </c>
      <c r="AD45" s="558">
        <f t="shared" si="44"/>
        <v>0</v>
      </c>
    </row>
    <row r="46" spans="1:30" ht="39" customHeight="1">
      <c r="A46" s="590">
        <v>12</v>
      </c>
      <c r="B46" s="602">
        <v>7000020199</v>
      </c>
      <c r="C46" s="602">
        <v>290</v>
      </c>
      <c r="D46" s="602" t="s">
        <v>532</v>
      </c>
      <c r="E46" s="602">
        <v>1000007922</v>
      </c>
      <c r="F46" s="602">
        <v>85049010</v>
      </c>
      <c r="G46" s="603"/>
      <c r="H46" s="602">
        <v>18</v>
      </c>
      <c r="I46" s="604"/>
      <c r="J46" s="605" t="s">
        <v>543</v>
      </c>
      <c r="K46" s="602" t="s">
        <v>298</v>
      </c>
      <c r="L46" s="602">
        <v>1</v>
      </c>
      <c r="M46" s="606"/>
      <c r="N46" s="607" t="str">
        <f t="shared" si="30"/>
        <v>INCLUDED</v>
      </c>
      <c r="O46" s="586">
        <f t="shared" si="31"/>
        <v>0</v>
      </c>
      <c r="P46" s="586">
        <f t="shared" si="32"/>
        <v>0</v>
      </c>
      <c r="Q46" s="587">
        <f>Discount!$H$36</f>
        <v>0</v>
      </c>
      <c r="R46" s="587">
        <f t="shared" si="33"/>
        <v>0</v>
      </c>
      <c r="S46" s="587">
        <f t="shared" si="34"/>
        <v>0</v>
      </c>
      <c r="T46" s="588">
        <f t="shared" si="35"/>
        <v>0</v>
      </c>
      <c r="V46" s="589">
        <f t="shared" si="36"/>
        <v>0</v>
      </c>
      <c r="W46" s="588">
        <f t="shared" si="37"/>
        <v>0</v>
      </c>
      <c r="X46" s="588">
        <f t="shared" si="38"/>
        <v>0.18</v>
      </c>
      <c r="Y46" s="588">
        <f t="shared" si="39"/>
        <v>0</v>
      </c>
      <c r="Z46" s="588">
        <f t="shared" si="40"/>
        <v>0.18</v>
      </c>
      <c r="AA46" s="588">
        <f t="shared" si="41"/>
        <v>0</v>
      </c>
      <c r="AB46" s="558">
        <f t="shared" si="42"/>
        <v>0</v>
      </c>
      <c r="AC46" s="558">
        <f t="shared" si="43"/>
        <v>0</v>
      </c>
      <c r="AD46" s="558">
        <f t="shared" si="44"/>
        <v>0</v>
      </c>
    </row>
    <row r="47" spans="1:30" ht="43.5" customHeight="1">
      <c r="A47" s="590">
        <v>13</v>
      </c>
      <c r="B47" s="602">
        <v>7000020199</v>
      </c>
      <c r="C47" s="602">
        <v>300</v>
      </c>
      <c r="D47" s="602" t="s">
        <v>532</v>
      </c>
      <c r="E47" s="602">
        <v>1000028280</v>
      </c>
      <c r="F47" s="602">
        <v>85049010</v>
      </c>
      <c r="G47" s="603"/>
      <c r="H47" s="602">
        <v>18</v>
      </c>
      <c r="I47" s="604"/>
      <c r="J47" s="605" t="s">
        <v>544</v>
      </c>
      <c r="K47" s="602" t="s">
        <v>297</v>
      </c>
      <c r="L47" s="602">
        <v>1</v>
      </c>
      <c r="M47" s="606"/>
      <c r="N47" s="607" t="str">
        <f t="shared" si="30"/>
        <v>INCLUDED</v>
      </c>
      <c r="O47" s="586">
        <f t="shared" si="31"/>
        <v>0</v>
      </c>
      <c r="P47" s="586">
        <f t="shared" si="32"/>
        <v>0</v>
      </c>
      <c r="Q47" s="587">
        <f>Discount!$H$36</f>
        <v>0</v>
      </c>
      <c r="R47" s="587">
        <f t="shared" si="33"/>
        <v>0</v>
      </c>
      <c r="S47" s="587">
        <f t="shared" si="34"/>
        <v>0</v>
      </c>
      <c r="T47" s="588">
        <f t="shared" si="35"/>
        <v>0</v>
      </c>
      <c r="V47" s="589">
        <f t="shared" si="36"/>
        <v>0</v>
      </c>
      <c r="W47" s="588">
        <f t="shared" si="37"/>
        <v>0</v>
      </c>
      <c r="X47" s="588">
        <f t="shared" si="38"/>
        <v>0.18</v>
      </c>
      <c r="Y47" s="588">
        <f t="shared" si="39"/>
        <v>0</v>
      </c>
      <c r="Z47" s="588">
        <f t="shared" si="40"/>
        <v>0.18</v>
      </c>
      <c r="AA47" s="588">
        <f t="shared" si="41"/>
        <v>0</v>
      </c>
      <c r="AB47" s="558">
        <f t="shared" si="42"/>
        <v>0</v>
      </c>
      <c r="AC47" s="558">
        <f t="shared" si="43"/>
        <v>0</v>
      </c>
      <c r="AD47" s="558">
        <f t="shared" si="44"/>
        <v>0</v>
      </c>
    </row>
    <row r="48" spans="1:30" ht="42.75" customHeight="1">
      <c r="A48" s="590">
        <v>14</v>
      </c>
      <c r="B48" s="602">
        <v>7000020199</v>
      </c>
      <c r="C48" s="602">
        <v>310</v>
      </c>
      <c r="D48" s="602" t="s">
        <v>532</v>
      </c>
      <c r="E48" s="602">
        <v>1000009586</v>
      </c>
      <c r="F48" s="602">
        <v>85049010</v>
      </c>
      <c r="G48" s="603"/>
      <c r="H48" s="602">
        <v>18</v>
      </c>
      <c r="I48" s="604"/>
      <c r="J48" s="605" t="s">
        <v>545</v>
      </c>
      <c r="K48" s="602" t="s">
        <v>298</v>
      </c>
      <c r="L48" s="602">
        <v>1</v>
      </c>
      <c r="M48" s="606"/>
      <c r="N48" s="607" t="str">
        <f t="shared" si="30"/>
        <v>INCLUDED</v>
      </c>
      <c r="O48" s="586">
        <f t="shared" si="31"/>
        <v>0</v>
      </c>
      <c r="P48" s="586">
        <f t="shared" si="32"/>
        <v>0</v>
      </c>
      <c r="Q48" s="587">
        <f>Discount!$H$36</f>
        <v>0</v>
      </c>
      <c r="R48" s="587">
        <f t="shared" si="33"/>
        <v>0</v>
      </c>
      <c r="S48" s="587">
        <f t="shared" si="34"/>
        <v>0</v>
      </c>
      <c r="T48" s="588">
        <f t="shared" si="35"/>
        <v>0</v>
      </c>
      <c r="V48" s="589">
        <f t="shared" si="36"/>
        <v>0</v>
      </c>
      <c r="W48" s="588">
        <f t="shared" si="37"/>
        <v>0</v>
      </c>
      <c r="X48" s="588">
        <f t="shared" si="38"/>
        <v>0.18</v>
      </c>
      <c r="Y48" s="588">
        <f t="shared" si="39"/>
        <v>0</v>
      </c>
      <c r="Z48" s="588">
        <f t="shared" si="40"/>
        <v>0.18</v>
      </c>
      <c r="AA48" s="588">
        <f t="shared" si="41"/>
        <v>0</v>
      </c>
      <c r="AB48" s="558">
        <f t="shared" si="42"/>
        <v>0</v>
      </c>
      <c r="AC48" s="558">
        <f t="shared" si="43"/>
        <v>0</v>
      </c>
      <c r="AD48" s="558">
        <f t="shared" si="44"/>
        <v>0</v>
      </c>
    </row>
    <row r="49" spans="1:30" ht="39" customHeight="1">
      <c r="A49" s="590">
        <v>15</v>
      </c>
      <c r="B49" s="602">
        <v>7000020199</v>
      </c>
      <c r="C49" s="602">
        <v>320</v>
      </c>
      <c r="D49" s="602" t="s">
        <v>532</v>
      </c>
      <c r="E49" s="602">
        <v>1000032089</v>
      </c>
      <c r="F49" s="602">
        <v>85049010</v>
      </c>
      <c r="G49" s="603"/>
      <c r="H49" s="602">
        <v>18</v>
      </c>
      <c r="I49" s="604"/>
      <c r="J49" s="605" t="s">
        <v>546</v>
      </c>
      <c r="K49" s="602" t="s">
        <v>547</v>
      </c>
      <c r="L49" s="602">
        <v>10</v>
      </c>
      <c r="M49" s="606"/>
      <c r="N49" s="607" t="str">
        <f t="shared" si="30"/>
        <v>INCLUDED</v>
      </c>
      <c r="O49" s="586">
        <f t="shared" si="31"/>
        <v>0</v>
      </c>
      <c r="P49" s="586">
        <f t="shared" si="32"/>
        <v>0</v>
      </c>
      <c r="Q49" s="587">
        <f>Discount!$H$36</f>
        <v>0</v>
      </c>
      <c r="R49" s="587">
        <f t="shared" si="33"/>
        <v>0</v>
      </c>
      <c r="S49" s="587">
        <f t="shared" si="34"/>
        <v>0</v>
      </c>
      <c r="T49" s="588">
        <f t="shared" si="35"/>
        <v>0</v>
      </c>
      <c r="V49" s="589">
        <f t="shared" si="36"/>
        <v>0</v>
      </c>
      <c r="W49" s="588">
        <f t="shared" si="37"/>
        <v>0</v>
      </c>
      <c r="X49" s="588">
        <f t="shared" si="38"/>
        <v>0.18</v>
      </c>
      <c r="Y49" s="588">
        <f t="shared" si="39"/>
        <v>0</v>
      </c>
      <c r="Z49" s="588">
        <f t="shared" si="40"/>
        <v>0.18</v>
      </c>
      <c r="AA49" s="588">
        <f t="shared" si="41"/>
        <v>0</v>
      </c>
      <c r="AB49" s="558">
        <f t="shared" si="42"/>
        <v>0</v>
      </c>
      <c r="AC49" s="558">
        <f t="shared" si="43"/>
        <v>0</v>
      </c>
      <c r="AD49" s="558">
        <f t="shared" si="44"/>
        <v>0</v>
      </c>
    </row>
    <row r="50" spans="1:30" ht="42.75" customHeight="1">
      <c r="A50" s="590">
        <v>16</v>
      </c>
      <c r="B50" s="602">
        <v>7000020199</v>
      </c>
      <c r="C50" s="602">
        <v>330</v>
      </c>
      <c r="D50" s="602" t="s">
        <v>532</v>
      </c>
      <c r="E50" s="602">
        <v>1000004920</v>
      </c>
      <c r="F50" s="602">
        <v>85049010</v>
      </c>
      <c r="G50" s="603"/>
      <c r="H50" s="602">
        <v>18</v>
      </c>
      <c r="I50" s="604"/>
      <c r="J50" s="605" t="s">
        <v>548</v>
      </c>
      <c r="K50" s="602" t="s">
        <v>297</v>
      </c>
      <c r="L50" s="602">
        <v>1</v>
      </c>
      <c r="M50" s="606"/>
      <c r="N50" s="607" t="str">
        <f t="shared" ref="N50" si="45">IF(M50=0, "INCLUDED", IF(ISERROR(M50*L50), M50, M50*L50))</f>
        <v>INCLUDED</v>
      </c>
      <c r="O50" s="586">
        <f t="shared" ref="O50" si="46">IF(N50="Included",0,N50)</f>
        <v>0</v>
      </c>
      <c r="P50" s="586">
        <f t="shared" ref="P50" si="47">IF( I50="",H50*(IF(N50="Included",0,N50))/100,I50*(IF(N50="Included",0,N50)))</f>
        <v>0</v>
      </c>
      <c r="Q50" s="587">
        <f>Discount!$H$36</f>
        <v>0</v>
      </c>
      <c r="R50" s="587">
        <f t="shared" ref="R50" si="48">Q50*O50</f>
        <v>0</v>
      </c>
      <c r="S50" s="587">
        <f t="shared" ref="S50" si="49">IF(I50="",H50*R50/100,I50*R50)</f>
        <v>0</v>
      </c>
      <c r="T50" s="588">
        <f t="shared" ref="T50" si="50">M50*L50</f>
        <v>0</v>
      </c>
      <c r="V50" s="589">
        <f t="shared" ref="V50" si="51">ROUND(M50,2)</f>
        <v>0</v>
      </c>
      <c r="W50" s="588">
        <f t="shared" ref="W50" si="52">L50*V50</f>
        <v>0</v>
      </c>
      <c r="X50" s="588">
        <f t="shared" ref="X50" si="53">IF(I50="",H50/100,I50)</f>
        <v>0.18</v>
      </c>
      <c r="Y50" s="588">
        <f t="shared" ref="Y50" si="54">IF(X50=0.12,0.12,0)</f>
        <v>0</v>
      </c>
      <c r="Z50" s="588">
        <f t="shared" ref="Z50" si="55">IF(X50=0.18,0.18,0)</f>
        <v>0.18</v>
      </c>
      <c r="AA50" s="588">
        <f t="shared" ref="AA50" si="56">IF(X50=0.28,0.28,0)</f>
        <v>0</v>
      </c>
      <c r="AB50" s="558">
        <f t="shared" ref="AB50" si="57">W50*Y50</f>
        <v>0</v>
      </c>
      <c r="AC50" s="558">
        <f t="shared" ref="AC50" si="58">W50*Z50</f>
        <v>0</v>
      </c>
      <c r="AD50" s="558">
        <f t="shared" ref="AD50" si="59">W50*AA50</f>
        <v>0</v>
      </c>
    </row>
    <row r="51" spans="1:30">
      <c r="A51" s="590"/>
      <c r="B51" s="584"/>
      <c r="C51" s="590"/>
      <c r="D51" s="584"/>
      <c r="E51" s="584"/>
      <c r="F51" s="584"/>
      <c r="G51" s="584"/>
      <c r="H51" s="584"/>
      <c r="I51" s="584"/>
      <c r="J51" s="584"/>
      <c r="K51" s="584"/>
      <c r="L51" s="584"/>
      <c r="M51" s="584"/>
      <c r="N51" s="584"/>
      <c r="O51" s="586"/>
      <c r="P51" s="586"/>
      <c r="Q51" s="587"/>
      <c r="R51" s="587"/>
      <c r="S51" s="587"/>
      <c r="T51" s="588"/>
    </row>
    <row r="52" spans="1:30" ht="26.25" customHeight="1">
      <c r="A52" s="1027" t="s">
        <v>469</v>
      </c>
      <c r="B52" s="1027"/>
      <c r="C52" s="1027"/>
      <c r="D52" s="1027"/>
      <c r="E52" s="1027"/>
      <c r="F52" s="1027"/>
      <c r="G52" s="1027"/>
      <c r="H52" s="1027"/>
      <c r="I52" s="1027"/>
      <c r="J52" s="1027"/>
      <c r="K52" s="1027"/>
      <c r="L52" s="1027"/>
      <c r="M52" s="1027"/>
      <c r="N52" s="591">
        <f>SUM(N18:N51)</f>
        <v>0</v>
      </c>
      <c r="O52" s="592"/>
      <c r="P52" s="593">
        <f>SUM(P17:P51)</f>
        <v>0</v>
      </c>
      <c r="Q52" s="594"/>
      <c r="R52" s="595">
        <f>SUM(R17:R51)</f>
        <v>0</v>
      </c>
      <c r="S52" s="596">
        <f>SUM(S17:S51)</f>
        <v>0</v>
      </c>
      <c r="T52" s="588">
        <f>SUM(T17:T51)</f>
        <v>0</v>
      </c>
      <c r="W52" s="588">
        <f>SUM(W18:W50)</f>
        <v>0</v>
      </c>
      <c r="AB52" s="588">
        <f>SUM(AB18:AB50)</f>
        <v>0</v>
      </c>
      <c r="AC52" s="588">
        <f>SUM(AC18:AC50)</f>
        <v>0</v>
      </c>
      <c r="AD52" s="588">
        <f>SUM(AD18:AD50)</f>
        <v>0</v>
      </c>
    </row>
    <row r="53" spans="1:30" ht="26.25" customHeight="1">
      <c r="A53" s="1027" t="s">
        <v>269</v>
      </c>
      <c r="B53" s="1027"/>
      <c r="C53" s="1027"/>
      <c r="D53" s="1027"/>
      <c r="E53" s="1027"/>
      <c r="F53" s="1027"/>
      <c r="G53" s="1027"/>
      <c r="H53" s="1027"/>
      <c r="I53" s="1027"/>
      <c r="J53" s="1027"/>
      <c r="K53" s="1027"/>
      <c r="L53" s="1027"/>
      <c r="M53" s="1027"/>
      <c r="N53" s="591" t="s">
        <v>336</v>
      </c>
      <c r="O53" s="597"/>
      <c r="P53" s="597"/>
      <c r="Q53" s="598"/>
      <c r="R53" s="598"/>
      <c r="S53" s="598"/>
      <c r="W53" s="572" t="str">
        <f>W17</f>
        <v>Total Corrected Price (excl. GST)</v>
      </c>
      <c r="X53" s="572"/>
      <c r="Y53" s="572"/>
      <c r="Z53" s="572"/>
      <c r="AA53" s="572"/>
      <c r="AB53" s="572" t="str">
        <f>AB17</f>
        <v>GST amount @12%</v>
      </c>
      <c r="AC53" s="572" t="str">
        <f>AC17</f>
        <v>GST amount @18%</v>
      </c>
      <c r="AD53" s="572" t="str">
        <f>AD17</f>
        <v>GST amount @28%</v>
      </c>
    </row>
    <row r="54" spans="1:30" ht="26.25" customHeight="1">
      <c r="A54" s="1027" t="s">
        <v>470</v>
      </c>
      <c r="B54" s="1027"/>
      <c r="C54" s="1027"/>
      <c r="D54" s="1027"/>
      <c r="E54" s="1027"/>
      <c r="F54" s="1027"/>
      <c r="G54" s="1027"/>
      <c r="H54" s="1027"/>
      <c r="I54" s="1027"/>
      <c r="J54" s="1027"/>
      <c r="K54" s="1027"/>
      <c r="L54" s="1027"/>
      <c r="M54" s="1027"/>
      <c r="N54" s="591">
        <f>N52</f>
        <v>0</v>
      </c>
      <c r="O54" s="597"/>
      <c r="P54" s="597"/>
      <c r="Q54" s="598"/>
      <c r="R54" s="598"/>
      <c r="S54" s="598"/>
    </row>
    <row r="55" spans="1:30" ht="32.25" customHeight="1">
      <c r="B55" s="1029" t="s">
        <v>308</v>
      </c>
      <c r="C55" s="1029"/>
      <c r="D55" s="1029"/>
      <c r="E55" s="1029"/>
      <c r="F55" s="1029"/>
      <c r="G55" s="1029"/>
      <c r="H55" s="1029"/>
      <c r="I55" s="1029"/>
      <c r="J55" s="1029"/>
      <c r="K55" s="1029"/>
      <c r="L55" s="1029"/>
      <c r="M55" s="1029"/>
      <c r="N55" s="1029"/>
      <c r="O55" s="597"/>
      <c r="P55" s="597"/>
      <c r="Q55" s="598"/>
      <c r="R55" s="598"/>
      <c r="S55" s="598"/>
    </row>
    <row r="56" spans="1:30">
      <c r="O56" s="598"/>
      <c r="P56" s="598"/>
      <c r="Q56" s="598"/>
      <c r="R56" s="598"/>
      <c r="S56" s="598"/>
    </row>
    <row r="57" spans="1:30" ht="23.4" customHeight="1">
      <c r="B57" s="961" t="s">
        <v>518</v>
      </c>
      <c r="C57" s="1031" t="str">
        <f>'Names of Bidder'!D27&amp;" "&amp;'Names of Bidder'!E27&amp;" "&amp;'Names of Bidder'!F27</f>
        <v xml:space="preserve">  </v>
      </c>
      <c r="D57" s="1028"/>
      <c r="I57" s="600"/>
      <c r="J57" s="962" t="s">
        <v>520</v>
      </c>
      <c r="K57" s="1030" t="str">
        <f>IF('Names of Bidder'!D24="","",'Names of Bidder'!D24)</f>
        <v/>
      </c>
      <c r="L57" s="1030"/>
      <c r="M57" s="1030"/>
      <c r="N57" s="1030"/>
      <c r="O57" s="598"/>
      <c r="P57" s="598"/>
      <c r="Q57" s="598"/>
      <c r="R57" s="598"/>
      <c r="S57" s="598"/>
    </row>
    <row r="58" spans="1:30" ht="23.4" customHeight="1">
      <c r="B58" s="961" t="s">
        <v>519</v>
      </c>
      <c r="C58" s="1028" t="str">
        <f>IF('Names of Bidder'!D28="","",'Names of Bidder'!D28)</f>
        <v/>
      </c>
      <c r="D58" s="1028"/>
      <c r="I58" s="600"/>
      <c r="J58" s="962" t="s">
        <v>521</v>
      </c>
      <c r="K58" s="1030" t="str">
        <f>IF('Names of Bidder'!D25="","",'Names of Bidder'!D25)</f>
        <v/>
      </c>
      <c r="L58" s="1030"/>
      <c r="M58" s="1030"/>
      <c r="N58" s="1030"/>
      <c r="O58" s="598"/>
      <c r="P58" s="598"/>
      <c r="Q58" s="598"/>
      <c r="R58" s="598"/>
      <c r="S58" s="598"/>
    </row>
    <row r="59" spans="1:30">
      <c r="O59" s="598"/>
      <c r="P59" s="598"/>
      <c r="Q59" s="598"/>
      <c r="R59" s="598"/>
      <c r="S59" s="598"/>
    </row>
    <row r="60" spans="1:30">
      <c r="G60" s="599"/>
      <c r="H60" s="599"/>
      <c r="I60" s="599"/>
    </row>
    <row r="61" spans="1:30">
      <c r="G61" s="599"/>
      <c r="H61" s="599"/>
      <c r="I61" s="599"/>
    </row>
    <row r="62" spans="1:30">
      <c r="G62" s="599"/>
      <c r="H62" s="599"/>
      <c r="I62" s="599"/>
    </row>
    <row r="63" spans="1:30">
      <c r="G63" s="599"/>
      <c r="H63" s="599"/>
      <c r="I63" s="599"/>
      <c r="M63" s="601"/>
    </row>
    <row r="64" spans="1:30">
      <c r="G64" s="599"/>
      <c r="H64" s="599"/>
      <c r="I64" s="599"/>
    </row>
    <row r="65" spans="7:15">
      <c r="G65" s="599"/>
      <c r="H65" s="599"/>
      <c r="I65" s="599"/>
    </row>
    <row r="66" spans="7:15">
      <c r="G66" s="599"/>
      <c r="H66" s="599"/>
      <c r="I66" s="599"/>
      <c r="O66" s="601"/>
    </row>
    <row r="67" spans="7:15">
      <c r="G67" s="599"/>
      <c r="H67" s="599"/>
      <c r="I67" s="599"/>
    </row>
    <row r="68" spans="7:15">
      <c r="G68" s="599"/>
      <c r="H68" s="599"/>
      <c r="I68" s="599"/>
    </row>
    <row r="69" spans="7:15">
      <c r="G69" s="599"/>
      <c r="H69" s="599"/>
      <c r="I69" s="599"/>
    </row>
    <row r="70" spans="7:15">
      <c r="G70" s="599"/>
      <c r="H70" s="599"/>
      <c r="I70" s="599"/>
    </row>
    <row r="71" spans="7:15">
      <c r="G71" s="599"/>
      <c r="H71" s="599"/>
      <c r="I71" s="599"/>
    </row>
    <row r="72" spans="7:15">
      <c r="G72" s="599"/>
      <c r="H72" s="599"/>
      <c r="I72" s="599"/>
    </row>
    <row r="73" spans="7:15">
      <c r="G73" s="599"/>
      <c r="H73" s="599"/>
      <c r="I73" s="599"/>
    </row>
    <row r="74" spans="7:15">
      <c r="G74" s="599"/>
      <c r="H74" s="599"/>
      <c r="I74" s="599"/>
    </row>
    <row r="75" spans="7:15">
      <c r="G75" s="599"/>
      <c r="H75" s="599"/>
      <c r="I75" s="599"/>
    </row>
    <row r="76" spans="7:15">
      <c r="G76" s="599"/>
      <c r="H76" s="599"/>
      <c r="I76" s="599"/>
    </row>
    <row r="77" spans="7:15">
      <c r="G77" s="599"/>
      <c r="H77" s="599"/>
      <c r="I77" s="599"/>
    </row>
    <row r="78" spans="7:15">
      <c r="G78" s="599"/>
      <c r="H78" s="599"/>
      <c r="I78" s="599"/>
    </row>
    <row r="79" spans="7:15">
      <c r="G79" s="599"/>
      <c r="H79" s="599"/>
      <c r="I79" s="599"/>
    </row>
    <row r="80" spans="7:15">
      <c r="G80" s="599"/>
      <c r="H80" s="599"/>
      <c r="I80" s="599"/>
    </row>
    <row r="81" spans="7:9">
      <c r="G81" s="599"/>
      <c r="H81" s="599"/>
      <c r="I81" s="599"/>
    </row>
    <row r="82" spans="7:9">
      <c r="G82" s="599"/>
      <c r="H82" s="599"/>
      <c r="I82" s="599"/>
    </row>
    <row r="83" spans="7:9">
      <c r="G83" s="599"/>
      <c r="H83" s="599"/>
      <c r="I83" s="599"/>
    </row>
    <row r="84" spans="7:9">
      <c r="G84" s="599"/>
      <c r="H84" s="599"/>
      <c r="I84" s="599"/>
    </row>
    <row r="85" spans="7:9">
      <c r="G85" s="599"/>
      <c r="H85" s="599"/>
      <c r="I85" s="599"/>
    </row>
    <row r="86" spans="7:9">
      <c r="G86" s="599"/>
      <c r="H86" s="599"/>
      <c r="I86" s="599"/>
    </row>
    <row r="87" spans="7:9">
      <c r="G87" s="599"/>
      <c r="H87" s="599"/>
      <c r="I87" s="599"/>
    </row>
    <row r="88" spans="7:9">
      <c r="G88" s="599"/>
      <c r="H88" s="599"/>
      <c r="I88" s="599"/>
    </row>
    <row r="89" spans="7:9">
      <c r="G89" s="599"/>
      <c r="H89" s="599"/>
      <c r="I89" s="599"/>
    </row>
    <row r="90" spans="7:9">
      <c r="G90" s="599"/>
      <c r="H90" s="599"/>
      <c r="I90" s="599"/>
    </row>
    <row r="91" spans="7:9">
      <c r="G91" s="599"/>
      <c r="H91" s="599"/>
      <c r="I91" s="599"/>
    </row>
  </sheetData>
  <sheetProtection password="CC6F" sheet="1" formatColumns="0" formatRows="0" selectLockedCells="1"/>
  <customSheetViews>
    <customSheetView guid="{41FA9D67-020C-4823-83C1-8E592D62422E}" scale="60" showPageBreaks="1" printArea="1" hiddenColumns="1" view="pageBreakPreview" topLeftCell="A14">
      <selection activeCell="M29" sqref="M29"/>
      <pageMargins left="0.25" right="0.25" top="0.75" bottom="0.5" header="0.3" footer="0.5"/>
      <printOptions horizontalCentered="1"/>
      <pageSetup paperSize="9" scale="55" orientation="landscape" r:id="rId1"/>
      <headerFooter>
        <oddHeader>&amp;RSchedule-1
Page &amp;P of &amp;N</oddHeader>
      </headerFooter>
    </customSheetView>
    <customSheetView guid="{CCA37BAE-906F-43D5-9FD9-B13563E4B9D7}" scale="80" showPageBreaks="1" printArea="1" hiddenColumns="1" view="pageBreakPreview" topLeftCell="A29">
      <selection activeCell="M43" sqref="M43"/>
      <pageMargins left="0.25" right="0.25" top="0.75" bottom="0.5" header="0.3" footer="0.5"/>
      <printOptions horizontalCentered="1"/>
      <pageSetup paperSize="9" scale="55" orientation="landscape" r:id="rId2"/>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3"/>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4"/>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6"/>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7"/>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8"/>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9"/>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10"/>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11"/>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12"/>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13"/>
      <headerFooter>
        <oddHeader>&amp;RSchedule-1
Page &amp;P of &amp;N</oddHeader>
      </headerFooter>
    </customSheetView>
  </customSheetViews>
  <mergeCells count="22">
    <mergeCell ref="Z10:AL10"/>
    <mergeCell ref="Z8:AL8"/>
    <mergeCell ref="Z9:AL9"/>
    <mergeCell ref="A52:M52"/>
    <mergeCell ref="C58:D58"/>
    <mergeCell ref="B55:N55"/>
    <mergeCell ref="K58:N58"/>
    <mergeCell ref="K57:N57"/>
    <mergeCell ref="A53:M53"/>
    <mergeCell ref="A54:M54"/>
    <mergeCell ref="C57:D57"/>
    <mergeCell ref="A3:N3"/>
    <mergeCell ref="A4:N4"/>
    <mergeCell ref="A6:B6"/>
    <mergeCell ref="A8:G8"/>
    <mergeCell ref="K14:N14"/>
    <mergeCell ref="C12:G12"/>
    <mergeCell ref="C10:G10"/>
    <mergeCell ref="C9:G9"/>
    <mergeCell ref="A7:I7"/>
    <mergeCell ref="A13:N13"/>
    <mergeCell ref="C11:G11"/>
  </mergeCells>
  <conditionalFormatting sqref="I18 I50">
    <cfRule type="expression" dxfId="29" priority="35" stopIfTrue="1">
      <formula>H18&gt;0</formula>
    </cfRule>
  </conditionalFormatting>
  <conditionalFormatting sqref="I49">
    <cfRule type="expression" dxfId="28" priority="22" stopIfTrue="1">
      <formula>H49&gt;0</formula>
    </cfRule>
  </conditionalFormatting>
  <conditionalFormatting sqref="I46">
    <cfRule type="expression" dxfId="27" priority="20" stopIfTrue="1">
      <formula>H46&gt;0</formula>
    </cfRule>
  </conditionalFormatting>
  <conditionalFormatting sqref="I47:I48">
    <cfRule type="expression" dxfId="26" priority="19" stopIfTrue="1">
      <formula>H47&gt;0</formula>
    </cfRule>
  </conditionalFormatting>
  <conditionalFormatting sqref="I43">
    <cfRule type="expression" dxfId="25" priority="18" stopIfTrue="1">
      <formula>H43&gt;0</formula>
    </cfRule>
  </conditionalFormatting>
  <conditionalFormatting sqref="I44:I45">
    <cfRule type="expression" dxfId="24" priority="17" stopIfTrue="1">
      <formula>H44&gt;0</formula>
    </cfRule>
  </conditionalFormatting>
  <conditionalFormatting sqref="I40">
    <cfRule type="expression" dxfId="23" priority="16" stopIfTrue="1">
      <formula>H40&gt;0</formula>
    </cfRule>
  </conditionalFormatting>
  <conditionalFormatting sqref="I41:I42">
    <cfRule type="expression" dxfId="22" priority="15" stopIfTrue="1">
      <formula>H41&gt;0</formula>
    </cfRule>
  </conditionalFormatting>
  <conditionalFormatting sqref="I37">
    <cfRule type="expression" dxfId="21" priority="14" stopIfTrue="1">
      <formula>H37&gt;0</formula>
    </cfRule>
  </conditionalFormatting>
  <conditionalFormatting sqref="I38:I39">
    <cfRule type="expression" dxfId="20" priority="13" stopIfTrue="1">
      <formula>H38&gt;0</formula>
    </cfRule>
  </conditionalFormatting>
  <conditionalFormatting sqref="I35:I36">
    <cfRule type="expression" dxfId="19" priority="11" stopIfTrue="1">
      <formula>H35&gt;0</formula>
    </cfRule>
  </conditionalFormatting>
  <conditionalFormatting sqref="I31">
    <cfRule type="expression" dxfId="18" priority="10" stopIfTrue="1">
      <formula>H31&gt;0</formula>
    </cfRule>
  </conditionalFormatting>
  <conditionalFormatting sqref="I32:I33">
    <cfRule type="expression" dxfId="17" priority="9" stopIfTrue="1">
      <formula>H32&gt;0</formula>
    </cfRule>
  </conditionalFormatting>
  <conditionalFormatting sqref="I28">
    <cfRule type="expression" dxfId="16" priority="8" stopIfTrue="1">
      <formula>H28&gt;0</formula>
    </cfRule>
  </conditionalFormatting>
  <conditionalFormatting sqref="I29:I30">
    <cfRule type="expression" dxfId="15" priority="7" stopIfTrue="1">
      <formula>H29&gt;0</formula>
    </cfRule>
  </conditionalFormatting>
  <conditionalFormatting sqref="I25">
    <cfRule type="expression" dxfId="14" priority="6" stopIfTrue="1">
      <formula>H25&gt;0</formula>
    </cfRule>
  </conditionalFormatting>
  <conditionalFormatting sqref="I26:I27">
    <cfRule type="expression" dxfId="13" priority="5" stopIfTrue="1">
      <formula>H26&gt;0</formula>
    </cfRule>
  </conditionalFormatting>
  <conditionalFormatting sqref="I22">
    <cfRule type="expression" dxfId="12" priority="4" stopIfTrue="1">
      <formula>H22&gt;0</formula>
    </cfRule>
  </conditionalFormatting>
  <conditionalFormatting sqref="I23:I24">
    <cfRule type="expression" dxfId="11" priority="3" stopIfTrue="1">
      <formula>H23&gt;0</formula>
    </cfRule>
  </conditionalFormatting>
  <conditionalFormatting sqref="I19">
    <cfRule type="expression" dxfId="10" priority="2" stopIfTrue="1">
      <formula>H19&gt;0</formula>
    </cfRule>
  </conditionalFormatting>
  <conditionalFormatting sqref="I20:I21">
    <cfRule type="expression" dxfId="9" priority="1" stopIfTrue="1">
      <formula>H20&gt;0</formula>
    </cfRule>
  </conditionalFormatting>
  <dataValidations count="3">
    <dataValidation type="list" operator="greaterThan" allowBlank="1" showInputMessage="1" showErrorMessage="1" sqref="I18:I33 I35:I50" xr:uid="{00000000-0002-0000-0400-000000000000}">
      <formula1>"0%,5%,12%,18%,28%"</formula1>
    </dataValidation>
    <dataValidation type="whole" operator="greaterThan" allowBlank="1" showInputMessage="1" showErrorMessage="1" sqref="G18:G33 G35:G50" xr:uid="{00000000-0002-0000-0400-000001000000}">
      <formula1>0</formula1>
    </dataValidation>
    <dataValidation type="decimal" operator="greaterThanOrEqual" allowBlank="1" showInputMessage="1" showErrorMessage="1" sqref="M18:M33 M35:M50" xr:uid="{00000000-0002-0000-0400-000002000000}">
      <formula1>0</formula1>
    </dataValidation>
  </dataValidations>
  <hyperlinks>
    <hyperlink ref="X17" r:id="rId14" display="GST@18%" xr:uid="{5AA0DA08-000E-4FD4-A26E-296A0C1626B8}"/>
  </hyperlinks>
  <printOptions horizontalCentered="1"/>
  <pageMargins left="0.25" right="0.25" top="0.75" bottom="0.5" header="0.3" footer="0.5"/>
  <pageSetup paperSize="9" scale="55" orientation="landscape" r:id="rId15"/>
  <headerFooter>
    <oddHeader>&amp;RSchedule-1
Page &amp;P of &amp;N</oddHeader>
  </headerFooter>
  <drawing r:id="rId16"/>
  <extLst>
    <ext xmlns:x14="http://schemas.microsoft.com/office/spreadsheetml/2009/9/main" uri="{CCE6A557-97BC-4b89-ADB6-D9C93CAAB3DF}">
      <x14:dataValidations xmlns:xm="http://schemas.microsoft.com/office/excel/2006/main" count="1">
        <x14:dataValidation type="list" allowBlank="1" showInputMessage="1" showErrorMessage="1" xr:uid="{A67FEF3D-6722-4837-AE28-D5A2C37E16FA}">
          <x14:formula1>
            <xm:f>'F:\satendra\G5 work\TR-35\Bidding Documents\[DCBFina4.xlsx]Basic'!#REF!</xm:f>
          </x14:formula1>
          <xm:sqref>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58"/>
  <sheetViews>
    <sheetView view="pageBreakPreview" topLeftCell="A25" zoomScale="80" zoomScaleNormal="100" zoomScaleSheetLayoutView="80" workbookViewId="0">
      <selection activeCell="I35" sqref="I35"/>
    </sheetView>
  </sheetViews>
  <sheetFormatPr defaultColWidth="9.109375" defaultRowHeight="15.6"/>
  <cols>
    <col min="1" max="1" width="6.109375" style="622" customWidth="1"/>
    <col min="2" max="2" width="16.109375" style="622" customWidth="1"/>
    <col min="3" max="3" width="10.6640625" style="622" customWidth="1"/>
    <col min="4" max="4" width="23.88671875" style="622" customWidth="1"/>
    <col min="5" max="5" width="17.33203125" style="622" customWidth="1"/>
    <col min="6" max="6" width="85.5546875" style="623" customWidth="1"/>
    <col min="7" max="7" width="11.33203125" style="622" customWidth="1"/>
    <col min="8" max="8" width="16.5546875" style="622" customWidth="1"/>
    <col min="9" max="9" width="21" style="624" customWidth="1"/>
    <col min="10" max="10" width="24.33203125" style="622" customWidth="1"/>
    <col min="11" max="12" width="18.109375" style="616" hidden="1" customWidth="1"/>
    <col min="13" max="13" width="10.33203125" style="616" customWidth="1"/>
    <col min="14" max="14" width="9.109375" style="616" customWidth="1"/>
    <col min="15" max="17" width="9.109375" style="616"/>
    <col min="18" max="28" width="9.109375" style="617"/>
    <col min="29" max="16384" width="9.109375" style="618"/>
  </cols>
  <sheetData>
    <row r="1" spans="1:32" ht="27.75" customHeight="1">
      <c r="A1" s="611" t="str">
        <f>Basic!B5</f>
        <v>SPEC. NO.: CC/NT/TR/DOM/A00/22/00539</v>
      </c>
      <c r="B1" s="611"/>
      <c r="C1" s="611"/>
      <c r="D1" s="612"/>
      <c r="E1" s="612"/>
      <c r="F1" s="612"/>
      <c r="G1" s="613"/>
      <c r="H1" s="613"/>
      <c r="I1" s="614"/>
      <c r="J1" s="615" t="s">
        <v>14</v>
      </c>
    </row>
    <row r="2" spans="1:32" ht="21.75" customHeight="1">
      <c r="A2" s="619"/>
      <c r="B2" s="619"/>
      <c r="C2" s="619"/>
      <c r="D2" s="619"/>
      <c r="E2" s="619"/>
      <c r="F2" s="619"/>
      <c r="G2" s="557"/>
      <c r="H2" s="557"/>
      <c r="I2" s="620"/>
      <c r="J2" s="557"/>
    </row>
    <row r="3" spans="1:32" ht="60" customHeight="1">
      <c r="A3" s="1017" t="str">
        <f>Cover!$B$2</f>
        <v>400kV Transformer Package TR-43 for (i) 1×500 MVA, 400/220kV ICT at Kotputli S/S; and (ii) 5×500MVA, 400/220kV, ICT at Bikaner-II associated with Transmission system for evacuation of power from Rajasthan REZ Ph-IV (Part-1) (Bikaner Complex) PART-E.</v>
      </c>
      <c r="B3" s="1017"/>
      <c r="C3" s="1017"/>
      <c r="D3" s="1017"/>
      <c r="E3" s="1017"/>
      <c r="F3" s="1017"/>
      <c r="G3" s="1017"/>
      <c r="H3" s="1017"/>
      <c r="I3" s="1017"/>
      <c r="J3" s="1017"/>
      <c r="K3" s="621"/>
      <c r="N3" s="1038"/>
      <c r="O3" s="1038"/>
      <c r="R3" s="616"/>
      <c r="S3" s="616"/>
      <c r="T3" s="616"/>
      <c r="U3" s="616"/>
      <c r="V3" s="616"/>
      <c r="W3" s="616"/>
      <c r="X3" s="616"/>
      <c r="Y3" s="616"/>
      <c r="Z3" s="616"/>
      <c r="AA3" s="616"/>
      <c r="AC3" s="617"/>
      <c r="AD3" s="617"/>
      <c r="AE3" s="617"/>
      <c r="AF3" s="617"/>
    </row>
    <row r="4" spans="1:32" ht="21.9" customHeight="1">
      <c r="A4" s="1039" t="s">
        <v>0</v>
      </c>
      <c r="B4" s="1039"/>
      <c r="C4" s="1039"/>
      <c r="D4" s="1039"/>
      <c r="E4" s="1039"/>
      <c r="F4" s="1039"/>
      <c r="G4" s="1039"/>
      <c r="H4" s="1039"/>
      <c r="I4" s="1039"/>
      <c r="J4" s="1039"/>
    </row>
    <row r="5" spans="1:32" ht="15" customHeight="1">
      <c r="J5" s="557"/>
    </row>
    <row r="6" spans="1:32" ht="22.5" customHeight="1">
      <c r="A6" s="1019" t="s">
        <v>347</v>
      </c>
      <c r="B6" s="1019"/>
      <c r="C6" s="559"/>
      <c r="D6" s="557"/>
      <c r="E6" s="559"/>
      <c r="F6" s="559"/>
      <c r="G6" s="559"/>
      <c r="H6" s="559"/>
      <c r="I6" s="559"/>
      <c r="J6" s="557"/>
    </row>
    <row r="7" spans="1:32" ht="25.5" customHeight="1">
      <c r="A7" s="1042">
        <f>'Sch-1'!A7</f>
        <v>0</v>
      </c>
      <c r="B7" s="1042"/>
      <c r="C7" s="1042"/>
      <c r="D7" s="1042"/>
      <c r="E7" s="1042"/>
      <c r="F7" s="1042"/>
      <c r="G7" s="625"/>
      <c r="H7" s="563" t="s">
        <v>1</v>
      </c>
      <c r="I7" s="625"/>
      <c r="J7" s="557"/>
    </row>
    <row r="8" spans="1:32" ht="29.25" customHeight="1">
      <c r="A8" s="1020" t="str">
        <f>"Bidder’s Name and Address  (" &amp; MID('Names of Bidder'!B9,9, 20) &amp; ") :"</f>
        <v>Bidder’s Name and Address  (Sole Bidder) :</v>
      </c>
      <c r="B8" s="1020"/>
      <c r="C8" s="1020"/>
      <c r="D8" s="1020"/>
      <c r="E8" s="1020"/>
      <c r="F8" s="1020"/>
      <c r="G8" s="1020"/>
      <c r="H8" s="566" t="s">
        <v>2</v>
      </c>
      <c r="I8" s="565"/>
      <c r="J8" s="557"/>
    </row>
    <row r="9" spans="1:32" ht="26.25" customHeight="1">
      <c r="A9" s="626" t="s">
        <v>12</v>
      </c>
      <c r="B9" s="627"/>
      <c r="C9" s="1044" t="str">
        <f>IF('Names of Bidder'!D9=0, "", 'Names of Bidder'!D9)</f>
        <v/>
      </c>
      <c r="D9" s="1044"/>
      <c r="E9" s="1044"/>
      <c r="F9" s="628"/>
      <c r="G9" s="628"/>
      <c r="H9" s="566" t="s">
        <v>3</v>
      </c>
      <c r="I9" s="629"/>
      <c r="J9" s="557"/>
    </row>
    <row r="10" spans="1:32" ht="17.25" customHeight="1">
      <c r="A10" s="626" t="s">
        <v>11</v>
      </c>
      <c r="B10" s="627"/>
      <c r="C10" s="1043" t="str">
        <f>IF('Names of Bidder'!D10=0, "", 'Names of Bidder'!D10)</f>
        <v/>
      </c>
      <c r="D10" s="1043"/>
      <c r="E10" s="1043"/>
      <c r="F10" s="628"/>
      <c r="G10" s="628"/>
      <c r="H10" s="566" t="s">
        <v>4</v>
      </c>
      <c r="I10" s="629"/>
      <c r="J10" s="557"/>
    </row>
    <row r="11" spans="1:32" ht="18" customHeight="1">
      <c r="A11" s="629"/>
      <c r="B11" s="629"/>
      <c r="C11" s="1043" t="str">
        <f>IF('Names of Bidder'!D11=0, "", 'Names of Bidder'!D11)</f>
        <v/>
      </c>
      <c r="D11" s="1043"/>
      <c r="E11" s="1043"/>
      <c r="F11" s="628"/>
      <c r="G11" s="628"/>
      <c r="H11" s="566" t="s">
        <v>5</v>
      </c>
      <c r="I11" s="629"/>
      <c r="J11" s="557"/>
    </row>
    <row r="12" spans="1:32" ht="18" customHeight="1">
      <c r="A12" s="629"/>
      <c r="B12" s="629"/>
      <c r="C12" s="1043" t="str">
        <f>IF('Names of Bidder'!D12=0, "", 'Names of Bidder'!D12)</f>
        <v/>
      </c>
      <c r="D12" s="1043"/>
      <c r="E12" s="1043"/>
      <c r="F12" s="628"/>
      <c r="G12" s="628"/>
      <c r="H12" s="566" t="s">
        <v>6</v>
      </c>
      <c r="I12" s="629"/>
      <c r="J12" s="557"/>
    </row>
    <row r="13" spans="1:32" s="632" customFormat="1" ht="26.4" customHeight="1">
      <c r="A13" s="1032" t="s">
        <v>360</v>
      </c>
      <c r="B13" s="1032"/>
      <c r="C13" s="1032"/>
      <c r="D13" s="1032"/>
      <c r="E13" s="1032"/>
      <c r="F13" s="1032"/>
      <c r="G13" s="1032"/>
      <c r="H13" s="1032"/>
      <c r="I13" s="1032"/>
      <c r="J13" s="1032"/>
      <c r="K13" s="630"/>
      <c r="L13" s="630"/>
      <c r="M13" s="630"/>
      <c r="N13" s="630"/>
      <c r="O13" s="630"/>
      <c r="P13" s="630"/>
      <c r="Q13" s="630"/>
      <c r="R13" s="631"/>
      <c r="S13" s="631"/>
      <c r="T13" s="631"/>
      <c r="U13" s="631"/>
      <c r="V13" s="631"/>
      <c r="W13" s="631"/>
      <c r="X13" s="631"/>
      <c r="Y13" s="631"/>
      <c r="Z13" s="631"/>
      <c r="AA13" s="631"/>
      <c r="AB13" s="631"/>
    </row>
    <row r="14" spans="1:32" ht="20.25" customHeight="1" thickBot="1">
      <c r="A14" s="633"/>
      <c r="B14" s="633"/>
      <c r="C14" s="633"/>
      <c r="D14" s="633"/>
      <c r="E14" s="633"/>
      <c r="F14" s="634"/>
      <c r="G14" s="635"/>
      <c r="H14" s="635"/>
      <c r="I14" s="1041" t="s">
        <v>351</v>
      </c>
      <c r="J14" s="1041"/>
    </row>
    <row r="15" spans="1:32" ht="96" customHeight="1">
      <c r="A15" s="636" t="s">
        <v>7</v>
      </c>
      <c r="B15" s="637" t="s">
        <v>264</v>
      </c>
      <c r="C15" s="637" t="s">
        <v>276</v>
      </c>
      <c r="D15" s="637" t="s">
        <v>278</v>
      </c>
      <c r="E15" s="637" t="s">
        <v>13</v>
      </c>
      <c r="F15" s="638" t="s">
        <v>15</v>
      </c>
      <c r="G15" s="638" t="s">
        <v>9</v>
      </c>
      <c r="H15" s="638" t="s">
        <v>16</v>
      </c>
      <c r="I15" s="638" t="s">
        <v>359</v>
      </c>
      <c r="J15" s="639" t="s">
        <v>358</v>
      </c>
    </row>
    <row r="16" spans="1:32" s="642" customFormat="1">
      <c r="A16" s="576">
        <v>1</v>
      </c>
      <c r="B16" s="576">
        <v>2</v>
      </c>
      <c r="C16" s="576">
        <v>3</v>
      </c>
      <c r="D16" s="576">
        <v>4</v>
      </c>
      <c r="E16" s="576">
        <v>5</v>
      </c>
      <c r="F16" s="576">
        <v>6</v>
      </c>
      <c r="G16" s="576">
        <v>7</v>
      </c>
      <c r="H16" s="576">
        <v>8</v>
      </c>
      <c r="I16" s="576">
        <v>9</v>
      </c>
      <c r="J16" s="576" t="s">
        <v>352</v>
      </c>
      <c r="K16" s="640"/>
      <c r="L16" s="640"/>
      <c r="M16" s="640"/>
      <c r="N16" s="640"/>
      <c r="O16" s="640"/>
      <c r="P16" s="640"/>
      <c r="Q16" s="640"/>
      <c r="R16" s="641"/>
      <c r="S16" s="641"/>
      <c r="T16" s="641"/>
      <c r="U16" s="641"/>
      <c r="V16" s="641"/>
      <c r="W16" s="641"/>
      <c r="X16" s="641"/>
      <c r="Y16" s="641"/>
      <c r="Z16" s="641"/>
      <c r="AA16" s="641"/>
      <c r="AB16" s="641"/>
    </row>
    <row r="17" spans="1:28" s="650" customFormat="1" ht="20.25" customHeight="1">
      <c r="A17" s="643" t="str">
        <f>+'Sch-1'!A17</f>
        <v>I</v>
      </c>
      <c r="B17" s="1035" t="str">
        <f>'Sch-1'!B17</f>
        <v>TR-43-Kotputli</v>
      </c>
      <c r="C17" s="1036"/>
      <c r="D17" s="1036"/>
      <c r="E17" s="1037"/>
      <c r="F17" s="644"/>
      <c r="G17" s="645"/>
      <c r="H17" s="645"/>
      <c r="I17" s="645"/>
      <c r="J17" s="646"/>
      <c r="K17" s="647" t="s">
        <v>504</v>
      </c>
      <c r="L17" s="648" t="s">
        <v>512</v>
      </c>
      <c r="M17" s="649"/>
      <c r="N17" s="649"/>
      <c r="O17" s="649"/>
      <c r="P17" s="649"/>
      <c r="Q17" s="649"/>
      <c r="R17" s="649"/>
      <c r="S17" s="649"/>
      <c r="T17" s="649"/>
      <c r="U17" s="649"/>
      <c r="V17" s="649"/>
      <c r="W17" s="649"/>
      <c r="X17" s="649"/>
      <c r="Y17" s="649"/>
      <c r="Z17" s="649"/>
      <c r="AA17" s="649"/>
      <c r="AB17" s="649"/>
    </row>
    <row r="18" spans="1:28" s="655" customFormat="1" ht="34.200000000000003" customHeight="1">
      <c r="A18" s="960">
        <v>1</v>
      </c>
      <c r="B18" s="602">
        <v>7000020199</v>
      </c>
      <c r="C18" s="602">
        <v>10</v>
      </c>
      <c r="D18" s="602" t="s">
        <v>531</v>
      </c>
      <c r="E18" s="602">
        <v>1000004798</v>
      </c>
      <c r="F18" s="605" t="s">
        <v>533</v>
      </c>
      <c r="G18" s="602" t="s">
        <v>297</v>
      </c>
      <c r="H18" s="602">
        <v>1</v>
      </c>
      <c r="I18" s="606"/>
      <c r="J18" s="607" t="str">
        <f t="shared" ref="J18" si="0">IF(I18=0, "INCLUDED", IF(ISERROR(I18*H18), I18, I18*H18))</f>
        <v>INCLUDED</v>
      </c>
      <c r="K18" s="652">
        <f t="shared" ref="K18" si="1">ROUND(I18,2)</f>
        <v>0</v>
      </c>
      <c r="L18" s="653">
        <f t="shared" ref="L18" si="2">H18*K18</f>
        <v>0</v>
      </c>
      <c r="M18" s="654"/>
      <c r="N18" s="654"/>
      <c r="O18" s="654"/>
      <c r="P18" s="654"/>
      <c r="Q18" s="654"/>
      <c r="R18" s="654"/>
      <c r="S18" s="654"/>
      <c r="T18" s="654"/>
      <c r="U18" s="654"/>
      <c r="V18" s="654"/>
      <c r="W18" s="654"/>
      <c r="X18" s="654"/>
      <c r="Y18" s="654"/>
      <c r="Z18" s="654"/>
      <c r="AA18" s="654"/>
      <c r="AB18" s="654"/>
    </row>
    <row r="19" spans="1:28" s="655" customFormat="1" ht="34.200000000000003" customHeight="1">
      <c r="A19" s="960">
        <v>2</v>
      </c>
      <c r="B19" s="602">
        <v>7000020199</v>
      </c>
      <c r="C19" s="602">
        <v>20</v>
      </c>
      <c r="D19" s="602" t="s">
        <v>531</v>
      </c>
      <c r="E19" s="602">
        <v>1000013986</v>
      </c>
      <c r="F19" s="605" t="s">
        <v>534</v>
      </c>
      <c r="G19" s="602" t="s">
        <v>298</v>
      </c>
      <c r="H19" s="602">
        <v>1</v>
      </c>
      <c r="I19" s="606"/>
      <c r="J19" s="607" t="str">
        <f t="shared" ref="J19:J33" si="3">IF(I19=0, "INCLUDED", IF(ISERROR(I19*H19), I19, I19*H19))</f>
        <v>INCLUDED</v>
      </c>
      <c r="K19" s="652">
        <f t="shared" ref="K19:K33" si="4">ROUND(I19,2)</f>
        <v>0</v>
      </c>
      <c r="L19" s="653">
        <f t="shared" ref="L19:L33" si="5">H19*K19</f>
        <v>0</v>
      </c>
      <c r="M19" s="654"/>
      <c r="N19" s="654"/>
      <c r="O19" s="654"/>
      <c r="P19" s="654"/>
      <c r="Q19" s="654"/>
      <c r="R19" s="654"/>
      <c r="S19" s="654"/>
      <c r="T19" s="654"/>
      <c r="U19" s="654"/>
      <c r="V19" s="654"/>
      <c r="W19" s="654"/>
      <c r="X19" s="654"/>
      <c r="Y19" s="654"/>
      <c r="Z19" s="654"/>
      <c r="AA19" s="654"/>
      <c r="AB19" s="654"/>
    </row>
    <row r="20" spans="1:28" s="655" customFormat="1" ht="34.200000000000003" customHeight="1">
      <c r="A20" s="960">
        <v>3</v>
      </c>
      <c r="B20" s="602">
        <v>7000020199</v>
      </c>
      <c r="C20" s="602">
        <v>30</v>
      </c>
      <c r="D20" s="602" t="s">
        <v>531</v>
      </c>
      <c r="E20" s="602">
        <v>1000032821</v>
      </c>
      <c r="F20" s="605" t="s">
        <v>516</v>
      </c>
      <c r="G20" s="602" t="s">
        <v>297</v>
      </c>
      <c r="H20" s="602">
        <v>4</v>
      </c>
      <c r="I20" s="606"/>
      <c r="J20" s="607" t="str">
        <f t="shared" si="3"/>
        <v>INCLUDED</v>
      </c>
      <c r="K20" s="652">
        <f t="shared" si="4"/>
        <v>0</v>
      </c>
      <c r="L20" s="653">
        <f t="shared" si="5"/>
        <v>0</v>
      </c>
      <c r="M20" s="654"/>
      <c r="N20" s="654"/>
      <c r="O20" s="654"/>
      <c r="P20" s="654"/>
      <c r="Q20" s="654"/>
      <c r="R20" s="654"/>
      <c r="S20" s="654"/>
      <c r="T20" s="654"/>
      <c r="U20" s="654"/>
      <c r="V20" s="654"/>
      <c r="W20" s="654"/>
      <c r="X20" s="654"/>
      <c r="Y20" s="654"/>
      <c r="Z20" s="654"/>
      <c r="AA20" s="654"/>
      <c r="AB20" s="654"/>
    </row>
    <row r="21" spans="1:28" s="655" customFormat="1" ht="34.200000000000003" customHeight="1">
      <c r="A21" s="960">
        <v>4</v>
      </c>
      <c r="B21" s="602">
        <v>7000020199</v>
      </c>
      <c r="C21" s="602">
        <v>40</v>
      </c>
      <c r="D21" s="602" t="s">
        <v>532</v>
      </c>
      <c r="E21" s="602">
        <v>1000030932</v>
      </c>
      <c r="F21" s="605" t="s">
        <v>535</v>
      </c>
      <c r="G21" s="602" t="s">
        <v>297</v>
      </c>
      <c r="H21" s="602">
        <v>1</v>
      </c>
      <c r="I21" s="606"/>
      <c r="J21" s="607" t="str">
        <f t="shared" si="3"/>
        <v>INCLUDED</v>
      </c>
      <c r="K21" s="652">
        <f t="shared" si="4"/>
        <v>0</v>
      </c>
      <c r="L21" s="653">
        <f t="shared" si="5"/>
        <v>0</v>
      </c>
      <c r="M21" s="654"/>
      <c r="N21" s="654"/>
      <c r="O21" s="654"/>
      <c r="P21" s="654"/>
      <c r="Q21" s="654"/>
      <c r="R21" s="654"/>
      <c r="S21" s="654"/>
      <c r="T21" s="654"/>
      <c r="U21" s="654"/>
      <c r="V21" s="654"/>
      <c r="W21" s="654"/>
      <c r="X21" s="654"/>
      <c r="Y21" s="654"/>
      <c r="Z21" s="654"/>
      <c r="AA21" s="654"/>
      <c r="AB21" s="654"/>
    </row>
    <row r="22" spans="1:28" s="655" customFormat="1" ht="34.200000000000003" customHeight="1">
      <c r="A22" s="960">
        <v>5</v>
      </c>
      <c r="B22" s="602">
        <v>7000020199</v>
      </c>
      <c r="C22" s="602">
        <v>50</v>
      </c>
      <c r="D22" s="602" t="s">
        <v>532</v>
      </c>
      <c r="E22" s="602">
        <v>1000030923</v>
      </c>
      <c r="F22" s="605" t="s">
        <v>536</v>
      </c>
      <c r="G22" s="602" t="s">
        <v>297</v>
      </c>
      <c r="H22" s="602">
        <v>1</v>
      </c>
      <c r="I22" s="606"/>
      <c r="J22" s="607" t="str">
        <f t="shared" si="3"/>
        <v>INCLUDED</v>
      </c>
      <c r="K22" s="652">
        <f t="shared" si="4"/>
        <v>0</v>
      </c>
      <c r="L22" s="653">
        <f t="shared" si="5"/>
        <v>0</v>
      </c>
      <c r="M22" s="654"/>
      <c r="N22" s="654"/>
      <c r="O22" s="654"/>
      <c r="P22" s="654"/>
      <c r="Q22" s="654"/>
      <c r="R22" s="654"/>
      <c r="S22" s="654"/>
      <c r="T22" s="654"/>
      <c r="U22" s="654"/>
      <c r="V22" s="654"/>
      <c r="W22" s="654"/>
      <c r="X22" s="654"/>
      <c r="Y22" s="654"/>
      <c r="Z22" s="654"/>
      <c r="AA22" s="654"/>
      <c r="AB22" s="654"/>
    </row>
    <row r="23" spans="1:28" s="655" customFormat="1" ht="34.200000000000003" customHeight="1">
      <c r="A23" s="960">
        <v>6</v>
      </c>
      <c r="B23" s="602">
        <v>7000020199</v>
      </c>
      <c r="C23" s="602">
        <v>60</v>
      </c>
      <c r="D23" s="602" t="s">
        <v>532</v>
      </c>
      <c r="E23" s="602">
        <v>1000002071</v>
      </c>
      <c r="F23" s="605" t="s">
        <v>537</v>
      </c>
      <c r="G23" s="602" t="s">
        <v>297</v>
      </c>
      <c r="H23" s="602">
        <v>1</v>
      </c>
      <c r="I23" s="606"/>
      <c r="J23" s="607" t="str">
        <f t="shared" si="3"/>
        <v>INCLUDED</v>
      </c>
      <c r="K23" s="652">
        <f t="shared" si="4"/>
        <v>0</v>
      </c>
      <c r="L23" s="653">
        <f t="shared" si="5"/>
        <v>0</v>
      </c>
      <c r="M23" s="654"/>
      <c r="N23" s="654"/>
      <c r="O23" s="654"/>
      <c r="P23" s="654"/>
      <c r="Q23" s="654"/>
      <c r="R23" s="654"/>
      <c r="S23" s="654"/>
      <c r="T23" s="654"/>
      <c r="U23" s="654"/>
      <c r="V23" s="654"/>
      <c r="W23" s="654"/>
      <c r="X23" s="654"/>
      <c r="Y23" s="654"/>
      <c r="Z23" s="654"/>
      <c r="AA23" s="654"/>
      <c r="AB23" s="654"/>
    </row>
    <row r="24" spans="1:28" s="655" customFormat="1" ht="34.200000000000003" customHeight="1">
      <c r="A24" s="960">
        <v>7</v>
      </c>
      <c r="B24" s="602">
        <v>7000020199</v>
      </c>
      <c r="C24" s="602">
        <v>70</v>
      </c>
      <c r="D24" s="602" t="s">
        <v>532</v>
      </c>
      <c r="E24" s="602">
        <v>1000016676</v>
      </c>
      <c r="F24" s="605" t="s">
        <v>538</v>
      </c>
      <c r="G24" s="602" t="s">
        <v>298</v>
      </c>
      <c r="H24" s="602">
        <v>1</v>
      </c>
      <c r="I24" s="606"/>
      <c r="J24" s="607" t="str">
        <f t="shared" si="3"/>
        <v>INCLUDED</v>
      </c>
      <c r="K24" s="652">
        <f t="shared" si="4"/>
        <v>0</v>
      </c>
      <c r="L24" s="653">
        <f t="shared" si="5"/>
        <v>0</v>
      </c>
      <c r="M24" s="654"/>
      <c r="N24" s="654"/>
      <c r="O24" s="654"/>
      <c r="P24" s="654"/>
      <c r="Q24" s="654"/>
      <c r="R24" s="654"/>
      <c r="S24" s="654"/>
      <c r="T24" s="654"/>
      <c r="U24" s="654"/>
      <c r="V24" s="654"/>
      <c r="W24" s="654"/>
      <c r="X24" s="654"/>
      <c r="Y24" s="654"/>
      <c r="Z24" s="654"/>
      <c r="AA24" s="654"/>
      <c r="AB24" s="654"/>
    </row>
    <row r="25" spans="1:28" s="655" customFormat="1" ht="34.200000000000003" customHeight="1">
      <c r="A25" s="960">
        <v>8</v>
      </c>
      <c r="B25" s="602">
        <v>7000020199</v>
      </c>
      <c r="C25" s="602">
        <v>80</v>
      </c>
      <c r="D25" s="602" t="s">
        <v>532</v>
      </c>
      <c r="E25" s="602">
        <v>1000009731</v>
      </c>
      <c r="F25" s="605" t="s">
        <v>539</v>
      </c>
      <c r="G25" s="602" t="s">
        <v>297</v>
      </c>
      <c r="H25" s="602">
        <v>1</v>
      </c>
      <c r="I25" s="606"/>
      <c r="J25" s="607" t="str">
        <f t="shared" si="3"/>
        <v>INCLUDED</v>
      </c>
      <c r="K25" s="652">
        <f t="shared" si="4"/>
        <v>0</v>
      </c>
      <c r="L25" s="653">
        <f t="shared" si="5"/>
        <v>0</v>
      </c>
      <c r="M25" s="654"/>
      <c r="N25" s="654"/>
      <c r="O25" s="654"/>
      <c r="P25" s="654"/>
      <c r="Q25" s="654"/>
      <c r="R25" s="654"/>
      <c r="S25" s="654"/>
      <c r="T25" s="654"/>
      <c r="U25" s="654"/>
      <c r="V25" s="654"/>
      <c r="W25" s="654"/>
      <c r="X25" s="654"/>
      <c r="Y25" s="654"/>
      <c r="Z25" s="654"/>
      <c r="AA25" s="654"/>
      <c r="AB25" s="654"/>
    </row>
    <row r="26" spans="1:28" s="655" customFormat="1" ht="34.200000000000003" customHeight="1">
      <c r="A26" s="960">
        <v>9</v>
      </c>
      <c r="B26" s="602">
        <v>7000020199</v>
      </c>
      <c r="C26" s="602">
        <v>90</v>
      </c>
      <c r="D26" s="602" t="s">
        <v>532</v>
      </c>
      <c r="E26" s="602">
        <v>1000028774</v>
      </c>
      <c r="F26" s="605" t="s">
        <v>540</v>
      </c>
      <c r="G26" s="602" t="s">
        <v>297</v>
      </c>
      <c r="H26" s="602">
        <v>1</v>
      </c>
      <c r="I26" s="606"/>
      <c r="J26" s="607" t="str">
        <f t="shared" si="3"/>
        <v>INCLUDED</v>
      </c>
      <c r="K26" s="652">
        <f t="shared" si="4"/>
        <v>0</v>
      </c>
      <c r="L26" s="653">
        <f t="shared" si="5"/>
        <v>0</v>
      </c>
      <c r="M26" s="654"/>
      <c r="N26" s="654"/>
      <c r="O26" s="654"/>
      <c r="P26" s="654"/>
      <c r="Q26" s="654"/>
      <c r="R26" s="654"/>
      <c r="S26" s="654"/>
      <c r="T26" s="654"/>
      <c r="U26" s="654"/>
      <c r="V26" s="654"/>
      <c r="W26" s="654"/>
      <c r="X26" s="654"/>
      <c r="Y26" s="654"/>
      <c r="Z26" s="654"/>
      <c r="AA26" s="654"/>
      <c r="AB26" s="654"/>
    </row>
    <row r="27" spans="1:28" s="655" customFormat="1" ht="34.200000000000003" customHeight="1">
      <c r="A27" s="960">
        <v>10</v>
      </c>
      <c r="B27" s="602">
        <v>7000020199</v>
      </c>
      <c r="C27" s="602">
        <v>100</v>
      </c>
      <c r="D27" s="602" t="s">
        <v>532</v>
      </c>
      <c r="E27" s="602">
        <v>1000026245</v>
      </c>
      <c r="F27" s="605" t="s">
        <v>541</v>
      </c>
      <c r="G27" s="602" t="s">
        <v>298</v>
      </c>
      <c r="H27" s="602">
        <v>1</v>
      </c>
      <c r="I27" s="606"/>
      <c r="J27" s="607" t="str">
        <f t="shared" si="3"/>
        <v>INCLUDED</v>
      </c>
      <c r="K27" s="652">
        <f t="shared" si="4"/>
        <v>0</v>
      </c>
      <c r="L27" s="653">
        <f t="shared" si="5"/>
        <v>0</v>
      </c>
      <c r="M27" s="654"/>
      <c r="N27" s="654"/>
      <c r="O27" s="654"/>
      <c r="P27" s="654"/>
      <c r="Q27" s="654"/>
      <c r="R27" s="654"/>
      <c r="S27" s="654"/>
      <c r="T27" s="654"/>
      <c r="U27" s="654"/>
      <c r="V27" s="654"/>
      <c r="W27" s="654"/>
      <c r="X27" s="654"/>
      <c r="Y27" s="654"/>
      <c r="Z27" s="654"/>
      <c r="AA27" s="654"/>
      <c r="AB27" s="654"/>
    </row>
    <row r="28" spans="1:28" s="655" customFormat="1" ht="34.200000000000003" customHeight="1">
      <c r="A28" s="960">
        <v>11</v>
      </c>
      <c r="B28" s="602">
        <v>7000020199</v>
      </c>
      <c r="C28" s="602">
        <v>110</v>
      </c>
      <c r="D28" s="602" t="s">
        <v>532</v>
      </c>
      <c r="E28" s="602">
        <v>1000016694</v>
      </c>
      <c r="F28" s="605" t="s">
        <v>542</v>
      </c>
      <c r="G28" s="602" t="s">
        <v>298</v>
      </c>
      <c r="H28" s="602">
        <v>1</v>
      </c>
      <c r="I28" s="606"/>
      <c r="J28" s="607" t="str">
        <f t="shared" si="3"/>
        <v>INCLUDED</v>
      </c>
      <c r="K28" s="652">
        <f t="shared" si="4"/>
        <v>0</v>
      </c>
      <c r="L28" s="653">
        <f t="shared" si="5"/>
        <v>0</v>
      </c>
      <c r="M28" s="654"/>
      <c r="N28" s="654"/>
      <c r="O28" s="654"/>
      <c r="P28" s="654"/>
      <c r="Q28" s="654"/>
      <c r="R28" s="654"/>
      <c r="S28" s="654"/>
      <c r="T28" s="654"/>
      <c r="U28" s="654"/>
      <c r="V28" s="654"/>
      <c r="W28" s="654"/>
      <c r="X28" s="654"/>
      <c r="Y28" s="654"/>
      <c r="Z28" s="654"/>
      <c r="AA28" s="654"/>
      <c r="AB28" s="654"/>
    </row>
    <row r="29" spans="1:28" s="655" customFormat="1" ht="34.200000000000003" customHeight="1">
      <c r="A29" s="960">
        <v>12</v>
      </c>
      <c r="B29" s="602">
        <v>7000020199</v>
      </c>
      <c r="C29" s="602">
        <v>120</v>
      </c>
      <c r="D29" s="602" t="s">
        <v>532</v>
      </c>
      <c r="E29" s="602">
        <v>1000007922</v>
      </c>
      <c r="F29" s="605" t="s">
        <v>543</v>
      </c>
      <c r="G29" s="602" t="s">
        <v>298</v>
      </c>
      <c r="H29" s="602">
        <v>1</v>
      </c>
      <c r="I29" s="606"/>
      <c r="J29" s="607" t="str">
        <f t="shared" si="3"/>
        <v>INCLUDED</v>
      </c>
      <c r="K29" s="652">
        <f t="shared" si="4"/>
        <v>0</v>
      </c>
      <c r="L29" s="653">
        <f t="shared" si="5"/>
        <v>0</v>
      </c>
      <c r="M29" s="654"/>
      <c r="N29" s="654"/>
      <c r="O29" s="654"/>
      <c r="P29" s="654"/>
      <c r="Q29" s="654"/>
      <c r="R29" s="654"/>
      <c r="S29" s="654"/>
      <c r="T29" s="654"/>
      <c r="U29" s="654"/>
      <c r="V29" s="654"/>
      <c r="W29" s="654"/>
      <c r="X29" s="654"/>
      <c r="Y29" s="654"/>
      <c r="Z29" s="654"/>
      <c r="AA29" s="654"/>
      <c r="AB29" s="654"/>
    </row>
    <row r="30" spans="1:28" s="655" customFormat="1" ht="34.200000000000003" customHeight="1">
      <c r="A30" s="960">
        <v>13</v>
      </c>
      <c r="B30" s="602">
        <v>7000020199</v>
      </c>
      <c r="C30" s="602">
        <v>130</v>
      </c>
      <c r="D30" s="602" t="s">
        <v>532</v>
      </c>
      <c r="E30" s="602">
        <v>1000028280</v>
      </c>
      <c r="F30" s="605" t="s">
        <v>544</v>
      </c>
      <c r="G30" s="602" t="s">
        <v>297</v>
      </c>
      <c r="H30" s="602">
        <v>1</v>
      </c>
      <c r="I30" s="606"/>
      <c r="J30" s="607" t="str">
        <f t="shared" si="3"/>
        <v>INCLUDED</v>
      </c>
      <c r="K30" s="652">
        <f t="shared" si="4"/>
        <v>0</v>
      </c>
      <c r="L30" s="653">
        <f t="shared" si="5"/>
        <v>0</v>
      </c>
      <c r="M30" s="654"/>
      <c r="N30" s="654"/>
      <c r="O30" s="654"/>
      <c r="P30" s="654"/>
      <c r="Q30" s="654"/>
      <c r="R30" s="654"/>
      <c r="S30" s="654"/>
      <c r="T30" s="654"/>
      <c r="U30" s="654"/>
      <c r="V30" s="654"/>
      <c r="W30" s="654"/>
      <c r="X30" s="654"/>
      <c r="Y30" s="654"/>
      <c r="Z30" s="654"/>
      <c r="AA30" s="654"/>
      <c r="AB30" s="654"/>
    </row>
    <row r="31" spans="1:28" s="655" customFormat="1" ht="34.200000000000003" customHeight="1">
      <c r="A31" s="960">
        <v>14</v>
      </c>
      <c r="B31" s="602">
        <v>7000020199</v>
      </c>
      <c r="C31" s="602">
        <v>140</v>
      </c>
      <c r="D31" s="602" t="s">
        <v>532</v>
      </c>
      <c r="E31" s="602">
        <v>1000009586</v>
      </c>
      <c r="F31" s="605" t="s">
        <v>545</v>
      </c>
      <c r="G31" s="602" t="s">
        <v>298</v>
      </c>
      <c r="H31" s="602">
        <v>1</v>
      </c>
      <c r="I31" s="606"/>
      <c r="J31" s="607" t="str">
        <f t="shared" si="3"/>
        <v>INCLUDED</v>
      </c>
      <c r="K31" s="652">
        <f t="shared" si="4"/>
        <v>0</v>
      </c>
      <c r="L31" s="653">
        <f t="shared" si="5"/>
        <v>0</v>
      </c>
      <c r="M31" s="654"/>
      <c r="N31" s="654"/>
      <c r="O31" s="654"/>
      <c r="P31" s="654"/>
      <c r="Q31" s="654"/>
      <c r="R31" s="654"/>
      <c r="S31" s="654"/>
      <c r="T31" s="654"/>
      <c r="U31" s="654"/>
      <c r="V31" s="654"/>
      <c r="W31" s="654"/>
      <c r="X31" s="654"/>
      <c r="Y31" s="654"/>
      <c r="Z31" s="654"/>
      <c r="AA31" s="654"/>
      <c r="AB31" s="654"/>
    </row>
    <row r="32" spans="1:28" s="655" customFormat="1" ht="34.200000000000003" customHeight="1">
      <c r="A32" s="960">
        <v>15</v>
      </c>
      <c r="B32" s="602">
        <v>7000020199</v>
      </c>
      <c r="C32" s="602">
        <v>150</v>
      </c>
      <c r="D32" s="602" t="s">
        <v>532</v>
      </c>
      <c r="E32" s="602">
        <v>1000032089</v>
      </c>
      <c r="F32" s="605" t="s">
        <v>546</v>
      </c>
      <c r="G32" s="602" t="s">
        <v>547</v>
      </c>
      <c r="H32" s="602">
        <v>10</v>
      </c>
      <c r="I32" s="606"/>
      <c r="J32" s="607" t="str">
        <f t="shared" si="3"/>
        <v>INCLUDED</v>
      </c>
      <c r="K32" s="652">
        <f t="shared" si="4"/>
        <v>0</v>
      </c>
      <c r="L32" s="653">
        <f t="shared" si="5"/>
        <v>0</v>
      </c>
      <c r="M32" s="654"/>
      <c r="N32" s="654"/>
      <c r="O32" s="654"/>
      <c r="P32" s="654"/>
      <c r="Q32" s="654"/>
      <c r="R32" s="654"/>
      <c r="S32" s="654"/>
      <c r="T32" s="654"/>
      <c r="U32" s="654"/>
      <c r="V32" s="654"/>
      <c r="W32" s="654"/>
      <c r="X32" s="654"/>
      <c r="Y32" s="654"/>
      <c r="Z32" s="654"/>
      <c r="AA32" s="654"/>
      <c r="AB32" s="654"/>
    </row>
    <row r="33" spans="1:28" s="655" customFormat="1" ht="34.200000000000003" customHeight="1">
      <c r="A33" s="960">
        <v>16</v>
      </c>
      <c r="B33" s="602">
        <v>7000020199</v>
      </c>
      <c r="C33" s="602">
        <v>160</v>
      </c>
      <c r="D33" s="602" t="s">
        <v>532</v>
      </c>
      <c r="E33" s="602">
        <v>1000004920</v>
      </c>
      <c r="F33" s="605" t="s">
        <v>548</v>
      </c>
      <c r="G33" s="602" t="s">
        <v>297</v>
      </c>
      <c r="H33" s="602">
        <v>1</v>
      </c>
      <c r="I33" s="606"/>
      <c r="J33" s="607" t="str">
        <f t="shared" si="3"/>
        <v>INCLUDED</v>
      </c>
      <c r="K33" s="652">
        <f t="shared" si="4"/>
        <v>0</v>
      </c>
      <c r="L33" s="653">
        <f t="shared" si="5"/>
        <v>0</v>
      </c>
      <c r="M33" s="654"/>
      <c r="N33" s="654"/>
      <c r="O33" s="654"/>
      <c r="P33" s="654"/>
      <c r="Q33" s="654"/>
      <c r="R33" s="654"/>
      <c r="S33" s="654"/>
      <c r="T33" s="654"/>
      <c r="U33" s="654"/>
      <c r="V33" s="654"/>
      <c r="W33" s="654"/>
      <c r="X33" s="654"/>
      <c r="Y33" s="654"/>
      <c r="Z33" s="654"/>
      <c r="AA33" s="654"/>
      <c r="AB33" s="654"/>
    </row>
    <row r="34" spans="1:28" s="650" customFormat="1" ht="20.25" customHeight="1">
      <c r="A34" s="643" t="str">
        <f>+'Sch-1'!A34</f>
        <v>II</v>
      </c>
      <c r="B34" s="1035" t="str">
        <f>'Sch-1'!B34</f>
        <v>TR-43-BIKANER-II</v>
      </c>
      <c r="C34" s="1036"/>
      <c r="D34" s="1036"/>
      <c r="E34" s="1037"/>
      <c r="F34" s="644"/>
      <c r="G34" s="645"/>
      <c r="H34" s="645"/>
      <c r="I34" s="645"/>
      <c r="J34" s="646"/>
      <c r="K34" s="647" t="s">
        <v>504</v>
      </c>
      <c r="L34" s="648" t="s">
        <v>512</v>
      </c>
      <c r="M34" s="649"/>
      <c r="N34" s="649"/>
      <c r="O34" s="649"/>
      <c r="P34" s="649"/>
      <c r="Q34" s="649"/>
      <c r="R34" s="649"/>
      <c r="S34" s="649"/>
      <c r="T34" s="649"/>
      <c r="U34" s="649"/>
      <c r="V34" s="649"/>
      <c r="W34" s="649"/>
      <c r="X34" s="649"/>
      <c r="Y34" s="649"/>
      <c r="Z34" s="649"/>
      <c r="AA34" s="649"/>
      <c r="AB34" s="649"/>
    </row>
    <row r="35" spans="1:28" s="655" customFormat="1" ht="34.200000000000003" customHeight="1">
      <c r="A35" s="960">
        <v>1</v>
      </c>
      <c r="B35" s="602">
        <v>7000020199</v>
      </c>
      <c r="C35" s="602">
        <v>180</v>
      </c>
      <c r="D35" s="602" t="s">
        <v>531</v>
      </c>
      <c r="E35" s="602">
        <v>1000004798</v>
      </c>
      <c r="F35" s="605" t="s">
        <v>533</v>
      </c>
      <c r="G35" s="602" t="s">
        <v>297</v>
      </c>
      <c r="H35" s="602">
        <v>5</v>
      </c>
      <c r="I35" s="606"/>
      <c r="J35" s="607" t="str">
        <f t="shared" ref="J35:J50" si="6">IF(I35=0, "INCLUDED", IF(ISERROR(I35*H35), I35, I35*H35))</f>
        <v>INCLUDED</v>
      </c>
      <c r="K35" s="652">
        <f t="shared" ref="K35:K50" si="7">ROUND(I35,2)</f>
        <v>0</v>
      </c>
      <c r="L35" s="653">
        <f t="shared" ref="L35:L50" si="8">H35*K35</f>
        <v>0</v>
      </c>
      <c r="M35" s="654"/>
      <c r="N35" s="654"/>
      <c r="O35" s="654"/>
      <c r="P35" s="654"/>
      <c r="Q35" s="654"/>
      <c r="R35" s="654"/>
      <c r="S35" s="654"/>
      <c r="T35" s="654"/>
      <c r="U35" s="654"/>
      <c r="V35" s="654"/>
      <c r="W35" s="654"/>
      <c r="X35" s="654"/>
      <c r="Y35" s="654"/>
      <c r="Z35" s="654"/>
      <c r="AA35" s="654"/>
      <c r="AB35" s="654"/>
    </row>
    <row r="36" spans="1:28" s="655" customFormat="1" ht="34.200000000000003" customHeight="1">
      <c r="A36" s="960">
        <v>2</v>
      </c>
      <c r="B36" s="602">
        <v>7000020199</v>
      </c>
      <c r="C36" s="602">
        <v>190</v>
      </c>
      <c r="D36" s="602" t="s">
        <v>531</v>
      </c>
      <c r="E36" s="602">
        <v>1000013986</v>
      </c>
      <c r="F36" s="605" t="s">
        <v>534</v>
      </c>
      <c r="G36" s="602" t="s">
        <v>298</v>
      </c>
      <c r="H36" s="602">
        <v>5</v>
      </c>
      <c r="I36" s="606"/>
      <c r="J36" s="607" t="str">
        <f t="shared" si="6"/>
        <v>INCLUDED</v>
      </c>
      <c r="K36" s="652">
        <f t="shared" si="7"/>
        <v>0</v>
      </c>
      <c r="L36" s="653">
        <f t="shared" si="8"/>
        <v>0</v>
      </c>
      <c r="M36" s="654"/>
      <c r="N36" s="654"/>
      <c r="O36" s="654"/>
      <c r="P36" s="654"/>
      <c r="Q36" s="654"/>
      <c r="R36" s="654"/>
      <c r="S36" s="654"/>
      <c r="T36" s="654"/>
      <c r="U36" s="654"/>
      <c r="V36" s="654"/>
      <c r="W36" s="654"/>
      <c r="X36" s="654"/>
      <c r="Y36" s="654"/>
      <c r="Z36" s="654"/>
      <c r="AA36" s="654"/>
      <c r="AB36" s="654"/>
    </row>
    <row r="37" spans="1:28" s="655" customFormat="1" ht="34.200000000000003" customHeight="1">
      <c r="A37" s="960">
        <v>3</v>
      </c>
      <c r="B37" s="602">
        <v>7000020199</v>
      </c>
      <c r="C37" s="602">
        <v>200</v>
      </c>
      <c r="D37" s="602" t="s">
        <v>531</v>
      </c>
      <c r="E37" s="602">
        <v>1000032821</v>
      </c>
      <c r="F37" s="605" t="s">
        <v>516</v>
      </c>
      <c r="G37" s="602" t="s">
        <v>297</v>
      </c>
      <c r="H37" s="602">
        <v>6</v>
      </c>
      <c r="I37" s="606"/>
      <c r="J37" s="607" t="str">
        <f t="shared" si="6"/>
        <v>INCLUDED</v>
      </c>
      <c r="K37" s="652">
        <f t="shared" si="7"/>
        <v>0</v>
      </c>
      <c r="L37" s="653">
        <f t="shared" si="8"/>
        <v>0</v>
      </c>
      <c r="M37" s="654"/>
      <c r="N37" s="654"/>
      <c r="O37" s="654"/>
      <c r="P37" s="654"/>
      <c r="Q37" s="654"/>
      <c r="R37" s="654"/>
      <c r="S37" s="654"/>
      <c r="T37" s="654"/>
      <c r="U37" s="654"/>
      <c r="V37" s="654"/>
      <c r="W37" s="654"/>
      <c r="X37" s="654"/>
      <c r="Y37" s="654"/>
      <c r="Z37" s="654"/>
      <c r="AA37" s="654"/>
      <c r="AB37" s="654"/>
    </row>
    <row r="38" spans="1:28" s="655" customFormat="1" ht="34.200000000000003" customHeight="1">
      <c r="A38" s="960">
        <v>4</v>
      </c>
      <c r="B38" s="602">
        <v>7000020199</v>
      </c>
      <c r="C38" s="602">
        <v>210</v>
      </c>
      <c r="D38" s="602" t="s">
        <v>532</v>
      </c>
      <c r="E38" s="602">
        <v>1000030932</v>
      </c>
      <c r="F38" s="605" t="s">
        <v>535</v>
      </c>
      <c r="G38" s="602" t="s">
        <v>297</v>
      </c>
      <c r="H38" s="602">
        <v>1</v>
      </c>
      <c r="I38" s="606"/>
      <c r="J38" s="607" t="str">
        <f t="shared" si="6"/>
        <v>INCLUDED</v>
      </c>
      <c r="K38" s="652">
        <f t="shared" si="7"/>
        <v>0</v>
      </c>
      <c r="L38" s="653">
        <f t="shared" si="8"/>
        <v>0</v>
      </c>
      <c r="M38" s="654"/>
      <c r="N38" s="654"/>
      <c r="O38" s="654"/>
      <c r="P38" s="654"/>
      <c r="Q38" s="654"/>
      <c r="R38" s="654"/>
      <c r="S38" s="654"/>
      <c r="T38" s="654"/>
      <c r="U38" s="654"/>
      <c r="V38" s="654"/>
      <c r="W38" s="654"/>
      <c r="X38" s="654"/>
      <c r="Y38" s="654"/>
      <c r="Z38" s="654"/>
      <c r="AA38" s="654"/>
      <c r="AB38" s="654"/>
    </row>
    <row r="39" spans="1:28" s="655" customFormat="1" ht="34.200000000000003" customHeight="1">
      <c r="A39" s="960">
        <v>5</v>
      </c>
      <c r="B39" s="602">
        <v>7000020199</v>
      </c>
      <c r="C39" s="602">
        <v>220</v>
      </c>
      <c r="D39" s="602" t="s">
        <v>532</v>
      </c>
      <c r="E39" s="602">
        <v>1000030923</v>
      </c>
      <c r="F39" s="605" t="s">
        <v>536</v>
      </c>
      <c r="G39" s="602" t="s">
        <v>297</v>
      </c>
      <c r="H39" s="602">
        <v>1</v>
      </c>
      <c r="I39" s="606"/>
      <c r="J39" s="607" t="str">
        <f t="shared" ref="J39:J42" si="9">IF(I39=0, "INCLUDED", IF(ISERROR(I39*H39), I39, I39*H39))</f>
        <v>INCLUDED</v>
      </c>
      <c r="K39" s="652">
        <f t="shared" ref="K39:K42" si="10">ROUND(I39,2)</f>
        <v>0</v>
      </c>
      <c r="L39" s="653">
        <f t="shared" ref="L39:L42" si="11">H39*K39</f>
        <v>0</v>
      </c>
      <c r="M39" s="654"/>
      <c r="N39" s="654"/>
      <c r="O39" s="654"/>
      <c r="P39" s="654"/>
      <c r="Q39" s="654"/>
      <c r="R39" s="654"/>
      <c r="S39" s="654"/>
      <c r="T39" s="654"/>
      <c r="U39" s="654"/>
      <c r="V39" s="654"/>
      <c r="W39" s="654"/>
      <c r="X39" s="654"/>
      <c r="Y39" s="654"/>
      <c r="Z39" s="654"/>
      <c r="AA39" s="654"/>
      <c r="AB39" s="654"/>
    </row>
    <row r="40" spans="1:28" s="655" customFormat="1" ht="34.200000000000003" customHeight="1">
      <c r="A40" s="960">
        <v>6</v>
      </c>
      <c r="B40" s="602">
        <v>7000020199</v>
      </c>
      <c r="C40" s="602">
        <v>230</v>
      </c>
      <c r="D40" s="602" t="s">
        <v>532</v>
      </c>
      <c r="E40" s="602">
        <v>1000002071</v>
      </c>
      <c r="F40" s="605" t="s">
        <v>537</v>
      </c>
      <c r="G40" s="602" t="s">
        <v>297</v>
      </c>
      <c r="H40" s="602">
        <v>1</v>
      </c>
      <c r="I40" s="606"/>
      <c r="J40" s="607" t="str">
        <f t="shared" si="9"/>
        <v>INCLUDED</v>
      </c>
      <c r="K40" s="652">
        <f t="shared" si="10"/>
        <v>0</v>
      </c>
      <c r="L40" s="653">
        <f t="shared" si="11"/>
        <v>0</v>
      </c>
      <c r="M40" s="654"/>
      <c r="N40" s="654"/>
      <c r="O40" s="654"/>
      <c r="P40" s="654"/>
      <c r="Q40" s="654"/>
      <c r="R40" s="654"/>
      <c r="S40" s="654"/>
      <c r="T40" s="654"/>
      <c r="U40" s="654"/>
      <c r="V40" s="654"/>
      <c r="W40" s="654"/>
      <c r="X40" s="654"/>
      <c r="Y40" s="654"/>
      <c r="Z40" s="654"/>
      <c r="AA40" s="654"/>
      <c r="AB40" s="654"/>
    </row>
    <row r="41" spans="1:28" s="655" customFormat="1" ht="34.200000000000003" customHeight="1">
      <c r="A41" s="960">
        <v>7</v>
      </c>
      <c r="B41" s="602">
        <v>7000020199</v>
      </c>
      <c r="C41" s="602">
        <v>240</v>
      </c>
      <c r="D41" s="602" t="s">
        <v>532</v>
      </c>
      <c r="E41" s="602">
        <v>1000016676</v>
      </c>
      <c r="F41" s="605" t="s">
        <v>538</v>
      </c>
      <c r="G41" s="602" t="s">
        <v>298</v>
      </c>
      <c r="H41" s="602">
        <v>1</v>
      </c>
      <c r="I41" s="606"/>
      <c r="J41" s="607" t="str">
        <f t="shared" si="9"/>
        <v>INCLUDED</v>
      </c>
      <c r="K41" s="652">
        <f t="shared" si="10"/>
        <v>0</v>
      </c>
      <c r="L41" s="653">
        <f t="shared" si="11"/>
        <v>0</v>
      </c>
      <c r="M41" s="654"/>
      <c r="N41" s="654"/>
      <c r="O41" s="654"/>
      <c r="P41" s="654"/>
      <c r="Q41" s="654"/>
      <c r="R41" s="654"/>
      <c r="S41" s="654"/>
      <c r="T41" s="654"/>
      <c r="U41" s="654"/>
      <c r="V41" s="654"/>
      <c r="W41" s="654"/>
      <c r="X41" s="654"/>
      <c r="Y41" s="654"/>
      <c r="Z41" s="654"/>
      <c r="AA41" s="654"/>
      <c r="AB41" s="654"/>
    </row>
    <row r="42" spans="1:28" s="655" customFormat="1" ht="34.200000000000003" customHeight="1">
      <c r="A42" s="960">
        <v>8</v>
      </c>
      <c r="B42" s="602">
        <v>7000020199</v>
      </c>
      <c r="C42" s="602">
        <v>250</v>
      </c>
      <c r="D42" s="602" t="s">
        <v>532</v>
      </c>
      <c r="E42" s="602">
        <v>1000009731</v>
      </c>
      <c r="F42" s="605" t="s">
        <v>539</v>
      </c>
      <c r="G42" s="602" t="s">
        <v>297</v>
      </c>
      <c r="H42" s="602">
        <v>1</v>
      </c>
      <c r="I42" s="606"/>
      <c r="J42" s="607" t="str">
        <f t="shared" si="9"/>
        <v>INCLUDED</v>
      </c>
      <c r="K42" s="652">
        <f t="shared" si="10"/>
        <v>0</v>
      </c>
      <c r="L42" s="653">
        <f t="shared" si="11"/>
        <v>0</v>
      </c>
      <c r="M42" s="654"/>
      <c r="N42" s="654"/>
      <c r="O42" s="654"/>
      <c r="P42" s="654"/>
      <c r="Q42" s="654"/>
      <c r="R42" s="654"/>
      <c r="S42" s="654"/>
      <c r="T42" s="654"/>
      <c r="U42" s="654"/>
      <c r="V42" s="654"/>
      <c r="W42" s="654"/>
      <c r="X42" s="654"/>
      <c r="Y42" s="654"/>
      <c r="Z42" s="654"/>
      <c r="AA42" s="654"/>
      <c r="AB42" s="654"/>
    </row>
    <row r="43" spans="1:28" s="655" customFormat="1" ht="34.200000000000003" customHeight="1">
      <c r="A43" s="960">
        <v>9</v>
      </c>
      <c r="B43" s="602">
        <v>7000020199</v>
      </c>
      <c r="C43" s="602">
        <v>260</v>
      </c>
      <c r="D43" s="602" t="s">
        <v>532</v>
      </c>
      <c r="E43" s="602">
        <v>1000028774</v>
      </c>
      <c r="F43" s="605" t="s">
        <v>540</v>
      </c>
      <c r="G43" s="602" t="s">
        <v>297</v>
      </c>
      <c r="H43" s="602">
        <v>1</v>
      </c>
      <c r="I43" s="606"/>
      <c r="J43" s="607" t="str">
        <f t="shared" ref="J43:J46" si="12">IF(I43=0, "INCLUDED", IF(ISERROR(I43*H43), I43, I43*H43))</f>
        <v>INCLUDED</v>
      </c>
      <c r="K43" s="652">
        <f t="shared" ref="K43:K46" si="13">ROUND(I43,2)</f>
        <v>0</v>
      </c>
      <c r="L43" s="653">
        <f t="shared" ref="L43:L46" si="14">H43*K43</f>
        <v>0</v>
      </c>
      <c r="M43" s="654"/>
      <c r="N43" s="654"/>
      <c r="O43" s="654"/>
      <c r="P43" s="654"/>
      <c r="Q43" s="654"/>
      <c r="R43" s="654"/>
      <c r="S43" s="654"/>
      <c r="T43" s="654"/>
      <c r="U43" s="654"/>
      <c r="V43" s="654"/>
      <c r="W43" s="654"/>
      <c r="X43" s="654"/>
      <c r="Y43" s="654"/>
      <c r="Z43" s="654"/>
      <c r="AA43" s="654"/>
      <c r="AB43" s="654"/>
    </row>
    <row r="44" spans="1:28" s="655" customFormat="1" ht="34.200000000000003" customHeight="1">
      <c r="A44" s="960">
        <v>10</v>
      </c>
      <c r="B44" s="602">
        <v>7000020199</v>
      </c>
      <c r="C44" s="602">
        <v>270</v>
      </c>
      <c r="D44" s="602" t="s">
        <v>532</v>
      </c>
      <c r="E44" s="602">
        <v>1000026245</v>
      </c>
      <c r="F44" s="605" t="s">
        <v>541</v>
      </c>
      <c r="G44" s="602" t="s">
        <v>298</v>
      </c>
      <c r="H44" s="602">
        <v>1</v>
      </c>
      <c r="I44" s="606"/>
      <c r="J44" s="607" t="str">
        <f t="shared" si="12"/>
        <v>INCLUDED</v>
      </c>
      <c r="K44" s="652">
        <f t="shared" si="13"/>
        <v>0</v>
      </c>
      <c r="L44" s="653">
        <f t="shared" si="14"/>
        <v>0</v>
      </c>
      <c r="M44" s="654"/>
      <c r="N44" s="654"/>
      <c r="O44" s="654"/>
      <c r="P44" s="654"/>
      <c r="Q44" s="654"/>
      <c r="R44" s="654"/>
      <c r="S44" s="654"/>
      <c r="T44" s="654"/>
      <c r="U44" s="654"/>
      <c r="V44" s="654"/>
      <c r="W44" s="654"/>
      <c r="X44" s="654"/>
      <c r="Y44" s="654"/>
      <c r="Z44" s="654"/>
      <c r="AA44" s="654"/>
      <c r="AB44" s="654"/>
    </row>
    <row r="45" spans="1:28" s="655" customFormat="1" ht="34.200000000000003" customHeight="1">
      <c r="A45" s="960">
        <v>11</v>
      </c>
      <c r="B45" s="602">
        <v>7000020199</v>
      </c>
      <c r="C45" s="602">
        <v>280</v>
      </c>
      <c r="D45" s="602" t="s">
        <v>532</v>
      </c>
      <c r="E45" s="602">
        <v>1000016694</v>
      </c>
      <c r="F45" s="605" t="s">
        <v>542</v>
      </c>
      <c r="G45" s="602" t="s">
        <v>298</v>
      </c>
      <c r="H45" s="602">
        <v>1</v>
      </c>
      <c r="I45" s="606"/>
      <c r="J45" s="607" t="str">
        <f t="shared" si="12"/>
        <v>INCLUDED</v>
      </c>
      <c r="K45" s="652">
        <f t="shared" si="13"/>
        <v>0</v>
      </c>
      <c r="L45" s="653">
        <f t="shared" si="14"/>
        <v>0</v>
      </c>
      <c r="M45" s="654"/>
      <c r="N45" s="654"/>
      <c r="O45" s="654"/>
      <c r="P45" s="654"/>
      <c r="Q45" s="654"/>
      <c r="R45" s="654"/>
      <c r="S45" s="654"/>
      <c r="T45" s="654"/>
      <c r="U45" s="654"/>
      <c r="V45" s="654"/>
      <c r="W45" s="654"/>
      <c r="X45" s="654"/>
      <c r="Y45" s="654"/>
      <c r="Z45" s="654"/>
      <c r="AA45" s="654"/>
      <c r="AB45" s="654"/>
    </row>
    <row r="46" spans="1:28" s="655" customFormat="1" ht="34.200000000000003" customHeight="1">
      <c r="A46" s="960">
        <v>12</v>
      </c>
      <c r="B46" s="602">
        <v>7000020199</v>
      </c>
      <c r="C46" s="602">
        <v>290</v>
      </c>
      <c r="D46" s="602" t="s">
        <v>532</v>
      </c>
      <c r="E46" s="602">
        <v>1000007922</v>
      </c>
      <c r="F46" s="605" t="s">
        <v>543</v>
      </c>
      <c r="G46" s="602" t="s">
        <v>298</v>
      </c>
      <c r="H46" s="602">
        <v>1</v>
      </c>
      <c r="I46" s="606"/>
      <c r="J46" s="607" t="str">
        <f t="shared" si="12"/>
        <v>INCLUDED</v>
      </c>
      <c r="K46" s="652">
        <f t="shared" si="13"/>
        <v>0</v>
      </c>
      <c r="L46" s="653">
        <f t="shared" si="14"/>
        <v>0</v>
      </c>
      <c r="M46" s="654"/>
      <c r="N46" s="654"/>
      <c r="O46" s="654"/>
      <c r="P46" s="654"/>
      <c r="Q46" s="654"/>
      <c r="R46" s="654"/>
      <c r="S46" s="654"/>
      <c r="T46" s="654"/>
      <c r="U46" s="654"/>
      <c r="V46" s="654"/>
      <c r="W46" s="654"/>
      <c r="X46" s="654"/>
      <c r="Y46" s="654"/>
      <c r="Z46" s="654"/>
      <c r="AA46" s="654"/>
      <c r="AB46" s="654"/>
    </row>
    <row r="47" spans="1:28" s="655" customFormat="1" ht="34.200000000000003" customHeight="1">
      <c r="A47" s="960">
        <v>13</v>
      </c>
      <c r="B47" s="602">
        <v>7000020199</v>
      </c>
      <c r="C47" s="602">
        <v>300</v>
      </c>
      <c r="D47" s="602" t="s">
        <v>532</v>
      </c>
      <c r="E47" s="602">
        <v>1000028280</v>
      </c>
      <c r="F47" s="605" t="s">
        <v>544</v>
      </c>
      <c r="G47" s="602" t="s">
        <v>297</v>
      </c>
      <c r="H47" s="602">
        <v>1</v>
      </c>
      <c r="I47" s="606"/>
      <c r="J47" s="607" t="str">
        <f t="shared" si="6"/>
        <v>INCLUDED</v>
      </c>
      <c r="K47" s="652">
        <f t="shared" si="7"/>
        <v>0</v>
      </c>
      <c r="L47" s="653">
        <f t="shared" si="8"/>
        <v>0</v>
      </c>
      <c r="M47" s="654"/>
      <c r="N47" s="654"/>
      <c r="O47" s="654"/>
      <c r="P47" s="654"/>
      <c r="Q47" s="654"/>
      <c r="R47" s="654"/>
      <c r="S47" s="654"/>
      <c r="T47" s="654"/>
      <c r="U47" s="654"/>
      <c r="V47" s="654"/>
      <c r="W47" s="654"/>
      <c r="X47" s="654"/>
      <c r="Y47" s="654"/>
      <c r="Z47" s="654"/>
      <c r="AA47" s="654"/>
      <c r="AB47" s="654"/>
    </row>
    <row r="48" spans="1:28" s="655" customFormat="1" ht="34.200000000000003" customHeight="1">
      <c r="A48" s="960">
        <v>14</v>
      </c>
      <c r="B48" s="602">
        <v>7000020199</v>
      </c>
      <c r="C48" s="602">
        <v>310</v>
      </c>
      <c r="D48" s="602" t="s">
        <v>532</v>
      </c>
      <c r="E48" s="602">
        <v>1000009586</v>
      </c>
      <c r="F48" s="605" t="s">
        <v>545</v>
      </c>
      <c r="G48" s="602" t="s">
        <v>298</v>
      </c>
      <c r="H48" s="602">
        <v>1</v>
      </c>
      <c r="I48" s="606"/>
      <c r="J48" s="607" t="str">
        <f t="shared" ref="J48" si="15">IF(I48=0, "INCLUDED", IF(ISERROR(I48*H48), I48, I48*H48))</f>
        <v>INCLUDED</v>
      </c>
      <c r="K48" s="652">
        <f t="shared" ref="K48" si="16">ROUND(I48,2)</f>
        <v>0</v>
      </c>
      <c r="L48" s="653">
        <f t="shared" ref="L48" si="17">H48*K48</f>
        <v>0</v>
      </c>
      <c r="M48" s="654"/>
      <c r="N48" s="654"/>
      <c r="O48" s="654"/>
      <c r="P48" s="654"/>
      <c r="Q48" s="654"/>
      <c r="R48" s="654"/>
      <c r="S48" s="654"/>
      <c r="T48" s="654"/>
      <c r="U48" s="654"/>
      <c r="V48" s="654"/>
      <c r="W48" s="654"/>
      <c r="X48" s="654"/>
      <c r="Y48" s="654"/>
      <c r="Z48" s="654"/>
      <c r="AA48" s="654"/>
      <c r="AB48" s="654"/>
    </row>
    <row r="49" spans="1:28" s="655" customFormat="1" ht="34.200000000000003" customHeight="1">
      <c r="A49" s="960">
        <v>15</v>
      </c>
      <c r="B49" s="602">
        <v>7000020199</v>
      </c>
      <c r="C49" s="602">
        <v>320</v>
      </c>
      <c r="D49" s="602" t="s">
        <v>532</v>
      </c>
      <c r="E49" s="602">
        <v>1000032089</v>
      </c>
      <c r="F49" s="605" t="s">
        <v>546</v>
      </c>
      <c r="G49" s="602" t="s">
        <v>547</v>
      </c>
      <c r="H49" s="602">
        <v>10</v>
      </c>
      <c r="I49" s="606"/>
      <c r="J49" s="607" t="str">
        <f t="shared" ref="J49" si="18">IF(I49=0, "INCLUDED", IF(ISERROR(I49*H49), I49, I49*H49))</f>
        <v>INCLUDED</v>
      </c>
      <c r="K49" s="652">
        <f t="shared" ref="K49" si="19">ROUND(I49,2)</f>
        <v>0</v>
      </c>
      <c r="L49" s="653">
        <f t="shared" ref="L49" si="20">H49*K49</f>
        <v>0</v>
      </c>
      <c r="M49" s="654"/>
      <c r="N49" s="654"/>
      <c r="O49" s="654"/>
      <c r="P49" s="654"/>
      <c r="Q49" s="654"/>
      <c r="R49" s="654"/>
      <c r="S49" s="654"/>
      <c r="T49" s="654"/>
      <c r="U49" s="654"/>
      <c r="V49" s="654"/>
      <c r="W49" s="654"/>
      <c r="X49" s="654"/>
      <c r="Y49" s="654"/>
      <c r="Z49" s="654"/>
      <c r="AA49" s="654"/>
      <c r="AB49" s="654"/>
    </row>
    <row r="50" spans="1:28" s="655" customFormat="1" ht="34.200000000000003" customHeight="1">
      <c r="A50" s="960">
        <v>16</v>
      </c>
      <c r="B50" s="602">
        <v>7000020199</v>
      </c>
      <c r="C50" s="602">
        <v>330</v>
      </c>
      <c r="D50" s="602" t="s">
        <v>532</v>
      </c>
      <c r="E50" s="602">
        <v>1000004920</v>
      </c>
      <c r="F50" s="605" t="s">
        <v>548</v>
      </c>
      <c r="G50" s="602" t="s">
        <v>297</v>
      </c>
      <c r="H50" s="602">
        <v>1</v>
      </c>
      <c r="I50" s="606"/>
      <c r="J50" s="607" t="str">
        <f t="shared" si="6"/>
        <v>INCLUDED</v>
      </c>
      <c r="K50" s="652">
        <f t="shared" si="7"/>
        <v>0</v>
      </c>
      <c r="L50" s="653">
        <f t="shared" si="8"/>
        <v>0</v>
      </c>
      <c r="M50" s="654"/>
      <c r="N50" s="654"/>
      <c r="O50" s="654"/>
      <c r="P50" s="654"/>
      <c r="Q50" s="654"/>
      <c r="R50" s="654"/>
      <c r="S50" s="654"/>
      <c r="T50" s="654"/>
      <c r="U50" s="654"/>
      <c r="V50" s="654"/>
      <c r="W50" s="654"/>
      <c r="X50" s="654"/>
      <c r="Y50" s="654"/>
      <c r="Z50" s="654"/>
      <c r="AA50" s="654"/>
      <c r="AB50" s="654"/>
    </row>
    <row r="51" spans="1:28" s="655" customFormat="1">
      <c r="A51" s="651"/>
      <c r="B51" s="584"/>
      <c r="C51" s="584"/>
      <c r="D51" s="584"/>
      <c r="E51" s="584"/>
      <c r="F51" s="585"/>
      <c r="G51" s="584"/>
      <c r="H51" s="584"/>
      <c r="I51" s="584"/>
      <c r="J51" s="584"/>
      <c r="K51" s="652"/>
      <c r="L51" s="653"/>
      <c r="M51" s="654"/>
      <c r="N51" s="654"/>
      <c r="O51" s="654"/>
      <c r="P51" s="654"/>
      <c r="Q51" s="654"/>
      <c r="R51" s="654"/>
      <c r="S51" s="654"/>
      <c r="T51" s="654"/>
      <c r="U51" s="654"/>
      <c r="V51" s="654"/>
      <c r="W51" s="654"/>
      <c r="X51" s="654"/>
      <c r="Y51" s="654"/>
      <c r="Z51" s="654"/>
      <c r="AA51" s="654"/>
      <c r="AB51" s="654"/>
    </row>
    <row r="52" spans="1:28" ht="33" customHeight="1">
      <c r="A52" s="656"/>
      <c r="B52" s="1034"/>
      <c r="C52" s="1034"/>
      <c r="D52" s="1034"/>
      <c r="E52" s="657"/>
      <c r="F52" s="1034" t="s">
        <v>313</v>
      </c>
      <c r="G52" s="1034"/>
      <c r="H52" s="1034"/>
      <c r="I52" s="657"/>
      <c r="J52" s="658">
        <f>SUM(J18:J51)</f>
        <v>0</v>
      </c>
      <c r="K52" s="659"/>
      <c r="L52" s="660">
        <f>SUM(L18:L51)</f>
        <v>0</v>
      </c>
    </row>
    <row r="53" spans="1:28" ht="57.75" customHeight="1">
      <c r="A53" s="661"/>
      <c r="B53" s="1040" t="s">
        <v>346</v>
      </c>
      <c r="C53" s="1040"/>
      <c r="D53" s="1040"/>
      <c r="E53" s="1040"/>
      <c r="F53" s="1040"/>
      <c r="G53" s="1040"/>
      <c r="H53" s="1040"/>
      <c r="I53" s="1040"/>
      <c r="J53" s="1040"/>
      <c r="K53" s="659"/>
    </row>
    <row r="54" spans="1:28" ht="24.75" customHeight="1">
      <c r="B54" s="662"/>
      <c r="C54" s="662"/>
      <c r="D54" s="662"/>
      <c r="E54" s="662"/>
      <c r="F54" s="662"/>
      <c r="G54" s="662"/>
      <c r="H54" s="556"/>
      <c r="I54" s="619"/>
      <c r="J54" s="557"/>
      <c r="K54" s="659"/>
    </row>
    <row r="55" spans="1:28" s="663" customFormat="1" ht="22.2" customHeight="1">
      <c r="A55" s="558"/>
      <c r="B55" s="959" t="s">
        <v>518</v>
      </c>
      <c r="C55" s="1031" t="str">
        <f>'Sch-1'!C57:D57</f>
        <v xml:space="preserve">  </v>
      </c>
      <c r="D55" s="1028"/>
      <c r="E55" s="572"/>
      <c r="F55" s="572"/>
      <c r="G55" s="1033" t="s">
        <v>520</v>
      </c>
      <c r="H55" s="1033"/>
      <c r="I55" s="1030" t="str">
        <f>'Sch-1'!K57</f>
        <v/>
      </c>
      <c r="J55" s="1030"/>
    </row>
    <row r="56" spans="1:28" s="663" customFormat="1" ht="22.2" customHeight="1">
      <c r="A56" s="558"/>
      <c r="B56" s="959" t="s">
        <v>519</v>
      </c>
      <c r="C56" s="1028" t="str">
        <f>'Sch-1'!C58:D58</f>
        <v/>
      </c>
      <c r="D56" s="1028"/>
      <c r="E56" s="572"/>
      <c r="F56" s="572"/>
      <c r="G56" s="1033" t="s">
        <v>522</v>
      </c>
      <c r="H56" s="1033"/>
      <c r="I56" s="1030" t="str">
        <f>'Sch-1'!K58</f>
        <v/>
      </c>
      <c r="J56" s="1030"/>
    </row>
    <row r="57" spans="1:28">
      <c r="B57" s="664"/>
      <c r="C57" s="665"/>
      <c r="D57" s="557"/>
      <c r="E57" s="666"/>
      <c r="F57" s="667"/>
      <c r="G57" s="557"/>
      <c r="H57" s="599"/>
      <c r="I57" s="668"/>
      <c r="J57" s="599"/>
      <c r="K57" s="659"/>
    </row>
    <row r="58" spans="1:28">
      <c r="B58" s="669"/>
      <c r="C58" s="670"/>
      <c r="D58" s="669"/>
      <c r="E58" s="666"/>
      <c r="F58" s="667"/>
      <c r="G58" s="669"/>
      <c r="H58" s="599"/>
      <c r="I58" s="668"/>
      <c r="J58" s="599"/>
      <c r="K58" s="659"/>
    </row>
  </sheetData>
  <sheetProtection password="CC6F" sheet="1" formatColumns="0" formatRows="0" selectLockedCells="1"/>
  <customSheetViews>
    <customSheetView guid="{41FA9D67-020C-4823-83C1-8E592D62422E}" scale="80" showPageBreaks="1" printArea="1" hiddenColumns="1" view="pageBreakPreview" topLeftCell="A25">
      <selection activeCell="I35" sqref="I35"/>
      <pageMargins left="0.45" right="0.45" top="0.75" bottom="0.5" header="0.3" footer="0.3"/>
      <printOptions horizontalCentered="1"/>
      <pageSetup paperSize="9" scale="55" orientation="landscape" r:id="rId1"/>
      <headerFooter>
        <oddHeader>&amp;RSchedule-2
Page &amp;P of &amp;N</oddHeader>
      </headerFooter>
    </customSheetView>
    <customSheetView guid="{CCA37BAE-906F-43D5-9FD9-B13563E4B9D7}" scale="80" showPageBreaks="1" printArea="1" hiddenColumns="1" view="pageBreakPreview" topLeftCell="A30">
      <selection activeCell="A46" sqref="A46"/>
      <pageMargins left="0.45" right="0.45" top="0.75" bottom="0.5" header="0.3" footer="0.3"/>
      <printOptions horizontalCentered="1"/>
      <pageSetup paperSize="9" scale="55" orientation="landscape" r:id="rId2"/>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3"/>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4"/>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6"/>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7"/>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8"/>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9"/>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11"/>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12"/>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13"/>
      <headerFooter>
        <oddHeader>&amp;RSchedule-2
Page &amp;P of &amp;N</oddHeader>
      </headerFooter>
    </customSheetView>
  </customSheetViews>
  <mergeCells count="23">
    <mergeCell ref="N3:O3"/>
    <mergeCell ref="A4:J4"/>
    <mergeCell ref="A3:J3"/>
    <mergeCell ref="C56:D56"/>
    <mergeCell ref="B52:D52"/>
    <mergeCell ref="B53:J53"/>
    <mergeCell ref="C55:D55"/>
    <mergeCell ref="I55:J55"/>
    <mergeCell ref="A6:B6"/>
    <mergeCell ref="I14:J14"/>
    <mergeCell ref="A7:F7"/>
    <mergeCell ref="A8:G8"/>
    <mergeCell ref="C10:E10"/>
    <mergeCell ref="C9:E9"/>
    <mergeCell ref="C12:E12"/>
    <mergeCell ref="C11:E11"/>
    <mergeCell ref="A13:J13"/>
    <mergeCell ref="G56:H56"/>
    <mergeCell ref="G55:H55"/>
    <mergeCell ref="I56:J56"/>
    <mergeCell ref="F52:H52"/>
    <mergeCell ref="B17:E17"/>
    <mergeCell ref="B34:E34"/>
  </mergeCells>
  <dataValidations count="2">
    <dataValidation type="decimal" operator="greaterThan" allowBlank="1" showInputMessage="1" showErrorMessage="1" error="Enter only Numeric value greater than zero or leave the cell blank !" sqref="I64635:I64636" xr:uid="{00000000-0002-0000-0500-000000000000}">
      <formula1>0</formula1>
    </dataValidation>
    <dataValidation type="decimal" operator="greaterThanOrEqual" allowBlank="1" showInputMessage="1" showErrorMessage="1" sqref="I18:I33 I35:I50" xr:uid="{00000000-0002-0000-0500-000001000000}">
      <formula1>0</formula1>
    </dataValidation>
  </dataValidations>
  <printOptions horizontalCentered="1"/>
  <pageMargins left="0.45" right="0.45" top="0.75" bottom="0.5" header="0.3" footer="0.3"/>
  <pageSetup paperSize="9" scale="55" orientation="landscape" r:id="rId14"/>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36"/>
  <sheetViews>
    <sheetView view="pageBreakPreview" zoomScale="70" zoomScaleNormal="80" zoomScaleSheetLayoutView="70" workbookViewId="0">
      <selection activeCell="O23" sqref="O23"/>
    </sheetView>
  </sheetViews>
  <sheetFormatPr defaultColWidth="38.5546875" defaultRowHeight="15.6"/>
  <cols>
    <col min="1" max="1" width="5.5546875" style="736" customWidth="1"/>
    <col min="2" max="2" width="16.109375" style="736" customWidth="1"/>
    <col min="3" max="3" width="9.6640625" style="736" customWidth="1"/>
    <col min="4" max="4" width="9.109375" style="736" customWidth="1"/>
    <col min="5" max="5" width="9.33203125" style="736" customWidth="1"/>
    <col min="6" max="6" width="19" style="683" customWidth="1"/>
    <col min="7" max="8" width="13.88671875" style="683" customWidth="1"/>
    <col min="9" max="9" width="20.5546875" style="683" customWidth="1"/>
    <col min="10" max="10" width="13.88671875" style="683" customWidth="1"/>
    <col min="11" max="11" width="21.44140625" style="683" customWidth="1"/>
    <col min="12" max="12" width="63.33203125" style="624" customWidth="1"/>
    <col min="13" max="13" width="8.6640625" style="684" customWidth="1"/>
    <col min="14" max="14" width="15" style="685" customWidth="1"/>
    <col min="15" max="15" width="16.109375" style="684" customWidth="1"/>
    <col min="16" max="16" width="19.44140625" style="684" customWidth="1"/>
    <col min="17" max="17" width="9.109375" style="676" hidden="1" customWidth="1"/>
    <col min="18" max="18" width="16.44140625" style="677" hidden="1" customWidth="1"/>
    <col min="19" max="19" width="15.88671875" style="677" hidden="1" customWidth="1"/>
    <col min="20" max="20" width="16.44140625" style="678" hidden="1" customWidth="1"/>
    <col min="21" max="21" width="16.88671875" style="677" hidden="1" customWidth="1"/>
    <col min="22" max="22" width="14.5546875" style="676" hidden="1" customWidth="1"/>
    <col min="23" max="24" width="17.33203125" style="676" hidden="1" customWidth="1"/>
    <col min="25" max="25" width="20.5546875" style="676" hidden="1" customWidth="1"/>
    <col min="26" max="26" width="22.33203125" style="676" hidden="1" customWidth="1"/>
    <col min="27" max="28" width="9.109375" style="676" hidden="1" customWidth="1"/>
    <col min="29" max="31" width="9.109375" style="676" customWidth="1"/>
    <col min="32" max="243" width="9.109375" style="677" customWidth="1"/>
    <col min="244" max="244" width="12.5546875" style="677" customWidth="1"/>
    <col min="245" max="245" width="73.44140625" style="677" customWidth="1"/>
    <col min="246" max="246" width="8.6640625" style="677" customWidth="1"/>
    <col min="247" max="247" width="10.5546875" style="677" customWidth="1"/>
    <col min="248" max="248" width="14.5546875" style="677" customWidth="1"/>
    <col min="249" max="16384" width="38.5546875" style="677"/>
  </cols>
  <sheetData>
    <row r="1" spans="1:31" ht="24.75" customHeight="1">
      <c r="A1" s="671" t="str">
        <f>Cover!B3</f>
        <v>SPEC. NO.: CC/NT/TR/DOM/A00/22/00539</v>
      </c>
      <c r="B1" s="671"/>
      <c r="C1" s="671"/>
      <c r="D1" s="671"/>
      <c r="E1" s="671"/>
      <c r="F1" s="672"/>
      <c r="G1" s="672"/>
      <c r="H1" s="672"/>
      <c r="I1" s="672"/>
      <c r="J1" s="672"/>
      <c r="K1" s="672"/>
      <c r="L1" s="673"/>
      <c r="M1" s="674"/>
      <c r="N1" s="674"/>
      <c r="O1" s="611"/>
      <c r="P1" s="675" t="s">
        <v>17</v>
      </c>
    </row>
    <row r="2" spans="1:31">
      <c r="A2" s="679"/>
      <c r="B2" s="679"/>
      <c r="C2" s="679"/>
      <c r="D2" s="679"/>
      <c r="E2" s="679"/>
      <c r="F2" s="680"/>
      <c r="G2" s="680"/>
      <c r="H2" s="680"/>
      <c r="I2" s="680"/>
      <c r="J2" s="680"/>
      <c r="K2" s="680"/>
      <c r="L2" s="681"/>
      <c r="M2" s="559"/>
      <c r="N2" s="559"/>
      <c r="O2" s="682"/>
      <c r="P2" s="682"/>
    </row>
    <row r="3" spans="1:31" ht="57.75" customHeight="1">
      <c r="A3" s="1017" t="str">
        <f>Cover!$B$2</f>
        <v>400kV Transformer Package TR-43 for (i) 1×500 MVA, 400/220kV ICT at Kotputli S/S; and (ii) 5×500MVA, 400/220kV, ICT at Bikaner-II associated with Transmission system for evacuation of power from Rajasthan REZ Ph-IV (Part-1) (Bikaner Complex) PART-E.</v>
      </c>
      <c r="B3" s="1017"/>
      <c r="C3" s="1017"/>
      <c r="D3" s="1017"/>
      <c r="E3" s="1017"/>
      <c r="F3" s="1017"/>
      <c r="G3" s="1017"/>
      <c r="H3" s="1017"/>
      <c r="I3" s="1017"/>
      <c r="J3" s="1017"/>
      <c r="K3" s="1017"/>
      <c r="L3" s="1017"/>
      <c r="M3" s="1017"/>
      <c r="N3" s="1017"/>
      <c r="O3" s="1017"/>
      <c r="P3" s="1017"/>
    </row>
    <row r="4" spans="1:31">
      <c r="A4" s="1056" t="s">
        <v>19</v>
      </c>
      <c r="B4" s="1056"/>
      <c r="C4" s="1056"/>
      <c r="D4" s="1056"/>
      <c r="E4" s="1056"/>
      <c r="F4" s="1056"/>
      <c r="G4" s="1056"/>
      <c r="H4" s="1056"/>
      <c r="I4" s="1056"/>
      <c r="J4" s="1056"/>
      <c r="K4" s="1056"/>
      <c r="L4" s="1056"/>
      <c r="M4" s="1056"/>
      <c r="N4" s="1056"/>
      <c r="O4" s="1056"/>
      <c r="P4" s="1056"/>
    </row>
    <row r="6" spans="1:31" ht="21.75" customHeight="1">
      <c r="A6" s="1019" t="s">
        <v>347</v>
      </c>
      <c r="B6" s="1019"/>
      <c r="C6" s="559"/>
      <c r="D6" s="557"/>
      <c r="E6" s="559"/>
      <c r="F6" s="559"/>
      <c r="G6" s="559"/>
      <c r="H6" s="559"/>
      <c r="I6" s="559"/>
    </row>
    <row r="7" spans="1:31" ht="21" customHeight="1">
      <c r="A7" s="1042">
        <f>'Sch-1'!A7</f>
        <v>0</v>
      </c>
      <c r="B7" s="1042"/>
      <c r="C7" s="1042"/>
      <c r="D7" s="1042"/>
      <c r="E7" s="1042"/>
      <c r="F7" s="1042"/>
      <c r="G7" s="1042"/>
      <c r="H7" s="1042"/>
      <c r="I7" s="1042"/>
      <c r="J7" s="686"/>
      <c r="K7" s="686"/>
      <c r="L7" s="687"/>
      <c r="M7" s="688" t="s">
        <v>1</v>
      </c>
      <c r="N7" s="689"/>
      <c r="O7" s="677"/>
      <c r="P7" s="682"/>
    </row>
    <row r="8" spans="1:31" ht="22.5" customHeight="1">
      <c r="A8" s="1020" t="str">
        <f>"Bidder’s Name and Address  (" &amp; MID('Names of Bidder'!B9,9, 20) &amp; ") :"</f>
        <v>Bidder’s Name and Address  (Sole Bidder) :</v>
      </c>
      <c r="B8" s="1020"/>
      <c r="C8" s="1020"/>
      <c r="D8" s="1020"/>
      <c r="E8" s="1020"/>
      <c r="F8" s="1020"/>
      <c r="G8" s="1020"/>
      <c r="H8" s="565"/>
      <c r="I8" s="565"/>
      <c r="J8" s="690"/>
      <c r="K8" s="690"/>
      <c r="L8" s="690"/>
      <c r="M8" s="691" t="str">
        <f>'Sch-1'!K8</f>
        <v>Contract Services</v>
      </c>
      <c r="N8" s="690"/>
      <c r="O8" s="677"/>
      <c r="P8" s="682"/>
    </row>
    <row r="9" spans="1:31" ht="24.75" customHeight="1">
      <c r="A9" s="626" t="s">
        <v>12</v>
      </c>
      <c r="B9" s="627"/>
      <c r="C9" s="1044" t="str">
        <f>IF('Names of Bidder'!D9=0, "", 'Names of Bidder'!D9)</f>
        <v/>
      </c>
      <c r="D9" s="1044"/>
      <c r="E9" s="1044"/>
      <c r="F9" s="1044"/>
      <c r="G9" s="1044"/>
      <c r="H9" s="570"/>
      <c r="I9" s="629"/>
      <c r="J9" s="692"/>
      <c r="K9" s="692"/>
      <c r="L9" s="692"/>
      <c r="M9" s="691" t="str">
        <f>'Sch-1'!K9</f>
        <v>Power Grid Corporation of India Ltd.,</v>
      </c>
      <c r="N9" s="678"/>
      <c r="O9" s="677"/>
      <c r="P9" s="682"/>
    </row>
    <row r="10" spans="1:31" ht="21" customHeight="1">
      <c r="A10" s="626" t="s">
        <v>11</v>
      </c>
      <c r="B10" s="627"/>
      <c r="C10" s="1043" t="str">
        <f>IF('Names of Bidder'!D10=0, "", 'Names of Bidder'!D10)</f>
        <v/>
      </c>
      <c r="D10" s="1043"/>
      <c r="E10" s="1043"/>
      <c r="F10" s="1043"/>
      <c r="G10" s="1043"/>
      <c r="H10" s="570"/>
      <c r="I10" s="629"/>
      <c r="J10" s="692"/>
      <c r="K10" s="692"/>
      <c r="L10" s="692"/>
      <c r="M10" s="691" t="str">
        <f>'Sch-1'!K10</f>
        <v>"Saudamini", Plot No.-2</v>
      </c>
      <c r="N10" s="678"/>
      <c r="O10" s="677"/>
      <c r="P10" s="682"/>
    </row>
    <row r="11" spans="1:31" ht="20.25" customHeight="1">
      <c r="A11" s="629"/>
      <c r="B11" s="629"/>
      <c r="C11" s="1043" t="str">
        <f>IF('Names of Bidder'!D11=0, "", 'Names of Bidder'!D11)</f>
        <v/>
      </c>
      <c r="D11" s="1043"/>
      <c r="E11" s="1043"/>
      <c r="F11" s="1043"/>
      <c r="G11" s="1043"/>
      <c r="H11" s="570"/>
      <c r="I11" s="629"/>
      <c r="J11" s="692"/>
      <c r="K11" s="692"/>
      <c r="L11" s="692"/>
      <c r="M11" s="691" t="str">
        <f>'Sch-1'!K11</f>
        <v xml:space="preserve">Sector-29, </v>
      </c>
      <c r="N11" s="678"/>
      <c r="O11" s="677"/>
      <c r="P11" s="682"/>
    </row>
    <row r="12" spans="1:31" ht="21" customHeight="1">
      <c r="A12" s="629"/>
      <c r="B12" s="629"/>
      <c r="C12" s="1043" t="str">
        <f>IF('Names of Bidder'!D12=0, "", 'Names of Bidder'!D12)</f>
        <v/>
      </c>
      <c r="D12" s="1043"/>
      <c r="E12" s="1043"/>
      <c r="F12" s="1043"/>
      <c r="G12" s="1043"/>
      <c r="H12" s="570"/>
      <c r="I12" s="629"/>
      <c r="J12" s="692"/>
      <c r="K12" s="692"/>
      <c r="L12" s="692"/>
      <c r="M12" s="691" t="str">
        <f>'Sch-1'!K12</f>
        <v>Gurgaon (Haryana) - 122001</v>
      </c>
      <c r="N12" s="678"/>
      <c r="O12" s="677"/>
      <c r="P12" s="682"/>
    </row>
    <row r="13" spans="1:31">
      <c r="A13" s="693"/>
      <c r="B13" s="693"/>
      <c r="C13" s="693"/>
      <c r="D13" s="693"/>
      <c r="E13" s="693"/>
      <c r="F13" s="694"/>
      <c r="G13" s="694"/>
      <c r="H13" s="694"/>
      <c r="I13" s="694"/>
      <c r="J13" s="694"/>
      <c r="K13" s="694"/>
      <c r="L13" s="692"/>
      <c r="M13" s="695"/>
      <c r="N13" s="570"/>
      <c r="O13" s="691"/>
      <c r="P13" s="682"/>
    </row>
    <row r="14" spans="1:31" ht="24.75" customHeight="1">
      <c r="A14" s="1057" t="s">
        <v>21</v>
      </c>
      <c r="B14" s="1057"/>
      <c r="C14" s="1057"/>
      <c r="D14" s="1057"/>
      <c r="E14" s="1057"/>
      <c r="F14" s="1057"/>
      <c r="G14" s="1057"/>
      <c r="H14" s="1057"/>
      <c r="I14" s="1057"/>
      <c r="J14" s="1057"/>
      <c r="K14" s="1057"/>
      <c r="L14" s="1057"/>
      <c r="M14" s="1057"/>
      <c r="N14" s="1057"/>
      <c r="O14" s="1057"/>
      <c r="P14" s="1057"/>
    </row>
    <row r="15" spans="1:31" s="705" customFormat="1" ht="93" customHeight="1">
      <c r="A15" s="696" t="s">
        <v>7</v>
      </c>
      <c r="B15" s="697" t="s">
        <v>264</v>
      </c>
      <c r="C15" s="697" t="s">
        <v>276</v>
      </c>
      <c r="D15" s="697" t="s">
        <v>275</v>
      </c>
      <c r="E15" s="697" t="s">
        <v>277</v>
      </c>
      <c r="F15" s="697" t="s">
        <v>278</v>
      </c>
      <c r="G15" s="696" t="s">
        <v>25</v>
      </c>
      <c r="H15" s="698" t="s">
        <v>318</v>
      </c>
      <c r="I15" s="699" t="s">
        <v>472</v>
      </c>
      <c r="J15" s="699" t="s">
        <v>514</v>
      </c>
      <c r="K15" s="699" t="s">
        <v>473</v>
      </c>
      <c r="L15" s="700" t="s">
        <v>15</v>
      </c>
      <c r="M15" s="701" t="s">
        <v>9</v>
      </c>
      <c r="N15" s="701" t="s">
        <v>16</v>
      </c>
      <c r="O15" s="700" t="s">
        <v>23</v>
      </c>
      <c r="P15" s="700" t="s">
        <v>24</v>
      </c>
      <c r="Q15" s="702"/>
      <c r="R15" s="703" t="s">
        <v>342</v>
      </c>
      <c r="S15" s="704" t="s">
        <v>343</v>
      </c>
      <c r="T15" s="703" t="s">
        <v>340</v>
      </c>
      <c r="U15" s="703" t="s">
        <v>341</v>
      </c>
      <c r="V15" s="702"/>
      <c r="W15" s="702"/>
      <c r="X15" s="702"/>
      <c r="Y15" s="702"/>
      <c r="Z15" s="702"/>
      <c r="AA15" s="702"/>
      <c r="AB15" s="702"/>
      <c r="AC15" s="702"/>
      <c r="AD15" s="702"/>
      <c r="AE15" s="702"/>
    </row>
    <row r="16" spans="1:31" s="705" customFormat="1">
      <c r="A16" s="574">
        <v>1</v>
      </c>
      <c r="B16" s="574">
        <v>2</v>
      </c>
      <c r="C16" s="574">
        <v>3</v>
      </c>
      <c r="D16" s="574">
        <v>4</v>
      </c>
      <c r="E16" s="574">
        <v>5</v>
      </c>
      <c r="F16" s="573">
        <v>6</v>
      </c>
      <c r="G16" s="573">
        <v>7</v>
      </c>
      <c r="H16" s="698">
        <v>8</v>
      </c>
      <c r="I16" s="698">
        <v>9</v>
      </c>
      <c r="J16" s="698">
        <v>10</v>
      </c>
      <c r="K16" s="698">
        <v>11</v>
      </c>
      <c r="L16" s="573">
        <v>12</v>
      </c>
      <c r="M16" s="574">
        <v>13</v>
      </c>
      <c r="N16" s="574">
        <v>14</v>
      </c>
      <c r="O16" s="574">
        <v>15</v>
      </c>
      <c r="P16" s="574" t="s">
        <v>319</v>
      </c>
      <c r="Q16" s="702"/>
      <c r="V16" s="702"/>
      <c r="W16" s="702"/>
      <c r="X16" s="702"/>
      <c r="Y16" s="702"/>
      <c r="Z16" s="702"/>
      <c r="AA16" s="702"/>
      <c r="AB16" s="702"/>
      <c r="AC16" s="702"/>
      <c r="AD16" s="702"/>
      <c r="AE16" s="702"/>
    </row>
    <row r="17" spans="1:31" s="714" customFormat="1" ht="26.25" customHeight="1">
      <c r="A17" s="757" t="str">
        <f>+'Sch-2'!A17</f>
        <v>I</v>
      </c>
      <c r="B17" s="1048" t="str">
        <f>'Sch-2'!B17:E17</f>
        <v>TR-43-Kotputli</v>
      </c>
      <c r="C17" s="1049"/>
      <c r="D17" s="1049"/>
      <c r="E17" s="1049"/>
      <c r="F17" s="1050"/>
      <c r="G17" s="758"/>
      <c r="H17" s="758"/>
      <c r="I17" s="759"/>
      <c r="J17" s="758"/>
      <c r="K17" s="760"/>
      <c r="L17" s="761"/>
      <c r="M17" s="758"/>
      <c r="N17" s="758"/>
      <c r="O17" s="758"/>
      <c r="P17" s="762"/>
      <c r="Q17" s="706"/>
      <c r="R17" s="707"/>
      <c r="S17" s="708"/>
      <c r="T17" s="707"/>
      <c r="U17" s="709"/>
      <c r="V17" s="710"/>
      <c r="W17" s="647" t="s">
        <v>504</v>
      </c>
      <c r="X17" s="648" t="s">
        <v>512</v>
      </c>
      <c r="Y17" s="711" t="s">
        <v>505</v>
      </c>
      <c r="Z17" s="712" t="s">
        <v>513</v>
      </c>
      <c r="AA17" s="712"/>
      <c r="AB17" s="713"/>
      <c r="AC17" s="713"/>
      <c r="AD17" s="713"/>
      <c r="AE17" s="713"/>
    </row>
    <row r="18" spans="1:31" s="725" customFormat="1" ht="41.25" customHeight="1">
      <c r="A18" s="763">
        <v>1</v>
      </c>
      <c r="B18" s="764">
        <v>7000020199</v>
      </c>
      <c r="C18" s="764">
        <v>170</v>
      </c>
      <c r="D18" s="764">
        <v>30</v>
      </c>
      <c r="E18" s="764">
        <v>10</v>
      </c>
      <c r="F18" s="764" t="s">
        <v>550</v>
      </c>
      <c r="G18" s="764">
        <v>100000015</v>
      </c>
      <c r="H18" s="764">
        <v>998736</v>
      </c>
      <c r="I18" s="765"/>
      <c r="J18" s="764">
        <v>18</v>
      </c>
      <c r="K18" s="604"/>
      <c r="L18" s="766" t="s">
        <v>551</v>
      </c>
      <c r="M18" s="764" t="s">
        <v>297</v>
      </c>
      <c r="N18" s="764">
        <v>1</v>
      </c>
      <c r="O18" s="606"/>
      <c r="P18" s="767" t="str">
        <f t="shared" ref="P18:P23" si="0">IF(O18=0, "INCLUDED", IF(ISERROR(N18*O18), O18, N18*O18))</f>
        <v>INCLUDED</v>
      </c>
      <c r="Q18" s="717">
        <f t="shared" ref="Q18:Q23" si="1">IF(P18="Included",0,P18)</f>
        <v>0</v>
      </c>
      <c r="R18" s="718">
        <f t="shared" ref="R18:R23" si="2">IF( K18="",J18*(IF(P18="Included",0,P18))/100,K18*(IF(P18="Included",0,P18)))</f>
        <v>0</v>
      </c>
      <c r="S18" s="719">
        <f>Discount!$J$36</f>
        <v>0</v>
      </c>
      <c r="T18" s="718">
        <f t="shared" ref="T18:T23" si="3">S18*Q18</f>
        <v>0</v>
      </c>
      <c r="U18" s="720">
        <f t="shared" ref="U18:U23" si="4">IF(K18="",J18*T18/100,K18*T18)</f>
        <v>0</v>
      </c>
      <c r="V18" s="721">
        <f t="shared" ref="V18:V23" si="5">O18*N18</f>
        <v>0</v>
      </c>
      <c r="W18" s="722">
        <f>ROUND(O18,2)</f>
        <v>0</v>
      </c>
      <c r="X18" s="721">
        <f>N18*W18</f>
        <v>0</v>
      </c>
      <c r="Y18" s="723">
        <f>IF(K18="",J18/100,K18)</f>
        <v>0.18</v>
      </c>
      <c r="Z18" s="721">
        <f>X18*Y18</f>
        <v>0</v>
      </c>
      <c r="AA18" s="723"/>
      <c r="AB18" s="724"/>
      <c r="AC18" s="724"/>
      <c r="AD18" s="724"/>
      <c r="AE18" s="724"/>
    </row>
    <row r="19" spans="1:31" s="725" customFormat="1" ht="42" customHeight="1">
      <c r="A19" s="763">
        <v>2</v>
      </c>
      <c r="B19" s="764">
        <v>7000020199</v>
      </c>
      <c r="C19" s="764">
        <v>170</v>
      </c>
      <c r="D19" s="764">
        <v>30</v>
      </c>
      <c r="E19" s="764">
        <v>20</v>
      </c>
      <c r="F19" s="764" t="s">
        <v>550</v>
      </c>
      <c r="G19" s="764">
        <v>100001910</v>
      </c>
      <c r="H19" s="764">
        <v>998736</v>
      </c>
      <c r="I19" s="765"/>
      <c r="J19" s="764">
        <v>18</v>
      </c>
      <c r="K19" s="604"/>
      <c r="L19" s="766" t="s">
        <v>534</v>
      </c>
      <c r="M19" s="764" t="s">
        <v>298</v>
      </c>
      <c r="N19" s="764">
        <v>1</v>
      </c>
      <c r="O19" s="606"/>
      <c r="P19" s="767" t="str">
        <f t="shared" ref="P19:P22" si="6">IF(O19=0, "INCLUDED", IF(ISERROR(N19*O19), O19, N19*O19))</f>
        <v>INCLUDED</v>
      </c>
      <c r="Q19" s="717">
        <f t="shared" ref="Q19:Q22" si="7">IF(P19="Included",0,P19)</f>
        <v>0</v>
      </c>
      <c r="R19" s="718">
        <f t="shared" ref="R19:R22" si="8">IF( K19="",J19*(IF(P19="Included",0,P19))/100,K19*(IF(P19="Included",0,P19)))</f>
        <v>0</v>
      </c>
      <c r="S19" s="719">
        <f>Discount!$J$36</f>
        <v>0</v>
      </c>
      <c r="T19" s="718">
        <f t="shared" ref="T19:T22" si="9">S19*Q19</f>
        <v>0</v>
      </c>
      <c r="U19" s="720">
        <f t="shared" ref="U19:U22" si="10">IF(K19="",J19*T19/100,K19*T19)</f>
        <v>0</v>
      </c>
      <c r="V19" s="721">
        <f t="shared" ref="V19:V22" si="11">O19*N19</f>
        <v>0</v>
      </c>
      <c r="W19" s="722">
        <f>ROUND(O19,2)</f>
        <v>0</v>
      </c>
      <c r="X19" s="721">
        <f>N19*W19</f>
        <v>0</v>
      </c>
      <c r="Y19" s="723">
        <f>IF(K19="",J19/100,K19)</f>
        <v>0.18</v>
      </c>
      <c r="Z19" s="721">
        <f>X19*Y19</f>
        <v>0</v>
      </c>
      <c r="AA19" s="723"/>
      <c r="AB19" s="724"/>
      <c r="AC19" s="724"/>
      <c r="AD19" s="724"/>
      <c r="AE19" s="724"/>
    </row>
    <row r="20" spans="1:31" s="725" customFormat="1" ht="46.5" customHeight="1">
      <c r="A20" s="763">
        <v>3</v>
      </c>
      <c r="B20" s="764">
        <v>7000020199</v>
      </c>
      <c r="C20" s="764">
        <v>170</v>
      </c>
      <c r="D20" s="764">
        <v>30</v>
      </c>
      <c r="E20" s="764">
        <v>30</v>
      </c>
      <c r="F20" s="764" t="s">
        <v>550</v>
      </c>
      <c r="G20" s="764">
        <v>100032665</v>
      </c>
      <c r="H20" s="764">
        <v>998875</v>
      </c>
      <c r="I20" s="765"/>
      <c r="J20" s="764">
        <v>18</v>
      </c>
      <c r="K20" s="604"/>
      <c r="L20" s="766" t="s">
        <v>552</v>
      </c>
      <c r="M20" s="764" t="s">
        <v>298</v>
      </c>
      <c r="N20" s="764">
        <v>1</v>
      </c>
      <c r="O20" s="606"/>
      <c r="P20" s="767" t="str">
        <f t="shared" ref="P20" si="12">IF(O20=0, "INCLUDED", IF(ISERROR(N20*O20), O20, N20*O20))</f>
        <v>INCLUDED</v>
      </c>
      <c r="Q20" s="717">
        <f t="shared" ref="Q20" si="13">IF(P20="Included",0,P20)</f>
        <v>0</v>
      </c>
      <c r="R20" s="718">
        <f t="shared" ref="R20" si="14">IF( K20="",J20*(IF(P20="Included",0,P20))/100,K20*(IF(P20="Included",0,P20)))</f>
        <v>0</v>
      </c>
      <c r="S20" s="719">
        <f>Discount!$J$36</f>
        <v>0</v>
      </c>
      <c r="T20" s="718">
        <f t="shared" ref="T20" si="15">S20*Q20</f>
        <v>0</v>
      </c>
      <c r="U20" s="720">
        <f t="shared" ref="U20" si="16">IF(K20="",J20*T20/100,K20*T20)</f>
        <v>0</v>
      </c>
      <c r="V20" s="721">
        <f t="shared" ref="V20" si="17">O20*N20</f>
        <v>0</v>
      </c>
      <c r="W20" s="722">
        <f t="shared" ref="W20" si="18">ROUND(O20,2)</f>
        <v>0</v>
      </c>
      <c r="X20" s="721">
        <f t="shared" ref="X20" si="19">N20*W20</f>
        <v>0</v>
      </c>
      <c r="Y20" s="723">
        <f t="shared" ref="Y20" si="20">IF(K20="",J20/100,K20)</f>
        <v>0.18</v>
      </c>
      <c r="Z20" s="721">
        <f t="shared" ref="Z20" si="21">X20*Y20</f>
        <v>0</v>
      </c>
      <c r="AA20" s="723"/>
      <c r="AB20" s="724"/>
      <c r="AC20" s="724"/>
      <c r="AD20" s="724"/>
      <c r="AE20" s="724"/>
    </row>
    <row r="21" spans="1:31" s="714" customFormat="1" ht="26.25" customHeight="1">
      <c r="A21" s="757" t="s">
        <v>68</v>
      </c>
      <c r="B21" s="1048" t="str">
        <f>+'Sch-2'!B34:E34</f>
        <v>TR-43-BIKANER-II</v>
      </c>
      <c r="C21" s="1049"/>
      <c r="D21" s="1049"/>
      <c r="E21" s="1049"/>
      <c r="F21" s="1050"/>
      <c r="G21" s="758"/>
      <c r="H21" s="758"/>
      <c r="I21" s="759"/>
      <c r="J21" s="758"/>
      <c r="K21" s="760"/>
      <c r="L21" s="761"/>
      <c r="M21" s="758"/>
      <c r="N21" s="758"/>
      <c r="O21" s="758"/>
      <c r="P21" s="762"/>
      <c r="Q21" s="706"/>
      <c r="R21" s="707"/>
      <c r="S21" s="708"/>
      <c r="T21" s="707"/>
      <c r="U21" s="709"/>
      <c r="V21" s="710"/>
      <c r="W21" s="647" t="s">
        <v>504</v>
      </c>
      <c r="X21" s="648" t="s">
        <v>512</v>
      </c>
      <c r="Y21" s="711" t="s">
        <v>505</v>
      </c>
      <c r="Z21" s="712" t="s">
        <v>513</v>
      </c>
      <c r="AA21" s="712"/>
      <c r="AB21" s="713"/>
      <c r="AC21" s="713"/>
      <c r="AD21" s="713"/>
      <c r="AE21" s="713"/>
    </row>
    <row r="22" spans="1:31" s="725" customFormat="1" ht="46.5" customHeight="1">
      <c r="A22" s="763">
        <v>1</v>
      </c>
      <c r="B22" s="764">
        <v>7000020199</v>
      </c>
      <c r="C22" s="764">
        <v>340</v>
      </c>
      <c r="D22" s="764">
        <v>30</v>
      </c>
      <c r="E22" s="764">
        <v>10</v>
      </c>
      <c r="F22" s="764" t="s">
        <v>550</v>
      </c>
      <c r="G22" s="764">
        <v>100000015</v>
      </c>
      <c r="H22" s="764">
        <v>998736</v>
      </c>
      <c r="I22" s="765"/>
      <c r="J22" s="764">
        <v>18</v>
      </c>
      <c r="K22" s="604"/>
      <c r="L22" s="766" t="s">
        <v>551</v>
      </c>
      <c r="M22" s="764" t="s">
        <v>297</v>
      </c>
      <c r="N22" s="764">
        <v>5</v>
      </c>
      <c r="O22" s="606"/>
      <c r="P22" s="767" t="str">
        <f t="shared" si="6"/>
        <v>INCLUDED</v>
      </c>
      <c r="Q22" s="717">
        <f t="shared" si="7"/>
        <v>0</v>
      </c>
      <c r="R22" s="718">
        <f t="shared" si="8"/>
        <v>0</v>
      </c>
      <c r="S22" s="719">
        <f>Discount!$J$36</f>
        <v>0</v>
      </c>
      <c r="T22" s="718">
        <f t="shared" si="9"/>
        <v>0</v>
      </c>
      <c r="U22" s="720">
        <f t="shared" si="10"/>
        <v>0</v>
      </c>
      <c r="V22" s="721">
        <f t="shared" si="11"/>
        <v>0</v>
      </c>
      <c r="W22" s="722">
        <f t="shared" ref="W22" si="22">ROUND(O22,2)</f>
        <v>0</v>
      </c>
      <c r="X22" s="721">
        <f t="shared" ref="X22" si="23">N22*W22</f>
        <v>0</v>
      </c>
      <c r="Y22" s="723">
        <f t="shared" ref="Y22" si="24">IF(K22="",J22/100,K22)</f>
        <v>0.18</v>
      </c>
      <c r="Z22" s="721">
        <f t="shared" ref="Z22" si="25">X22*Y22</f>
        <v>0</v>
      </c>
      <c r="AA22" s="723"/>
      <c r="AB22" s="724"/>
      <c r="AC22" s="724"/>
      <c r="AD22" s="724"/>
      <c r="AE22" s="724"/>
    </row>
    <row r="23" spans="1:31" s="725" customFormat="1" ht="42" customHeight="1">
      <c r="A23" s="763">
        <v>2</v>
      </c>
      <c r="B23" s="764">
        <v>7000020199</v>
      </c>
      <c r="C23" s="764">
        <v>340</v>
      </c>
      <c r="D23" s="764">
        <v>30</v>
      </c>
      <c r="E23" s="764">
        <v>20</v>
      </c>
      <c r="F23" s="764" t="s">
        <v>550</v>
      </c>
      <c r="G23" s="764">
        <v>100001910</v>
      </c>
      <c r="H23" s="764">
        <v>998736</v>
      </c>
      <c r="I23" s="765"/>
      <c r="J23" s="764">
        <v>18</v>
      </c>
      <c r="K23" s="604"/>
      <c r="L23" s="766" t="s">
        <v>534</v>
      </c>
      <c r="M23" s="764" t="s">
        <v>298</v>
      </c>
      <c r="N23" s="764">
        <v>5</v>
      </c>
      <c r="O23" s="606"/>
      <c r="P23" s="767" t="str">
        <f t="shared" si="0"/>
        <v>INCLUDED</v>
      </c>
      <c r="Q23" s="717">
        <f t="shared" si="1"/>
        <v>0</v>
      </c>
      <c r="R23" s="718">
        <f t="shared" si="2"/>
        <v>0</v>
      </c>
      <c r="S23" s="719">
        <f>Discount!$J$36</f>
        <v>0</v>
      </c>
      <c r="T23" s="718">
        <f t="shared" si="3"/>
        <v>0</v>
      </c>
      <c r="U23" s="720">
        <f t="shared" si="4"/>
        <v>0</v>
      </c>
      <c r="V23" s="721">
        <f t="shared" si="5"/>
        <v>0</v>
      </c>
      <c r="W23" s="722">
        <f>ROUND(O23,2)</f>
        <v>0</v>
      </c>
      <c r="X23" s="721">
        <f>N23*W23</f>
        <v>0</v>
      </c>
      <c r="Y23" s="723">
        <f>IF(K23="",J23/100,K23)</f>
        <v>0.18</v>
      </c>
      <c r="Z23" s="721">
        <f>X23*Y23</f>
        <v>0</v>
      </c>
      <c r="AA23" s="723"/>
      <c r="AB23" s="724"/>
      <c r="AC23" s="724"/>
      <c r="AD23" s="724"/>
      <c r="AE23" s="724"/>
    </row>
    <row r="24" spans="1:31" s="725" customFormat="1" ht="46.5" customHeight="1">
      <c r="A24" s="763">
        <v>3</v>
      </c>
      <c r="B24" s="764">
        <v>7000020199</v>
      </c>
      <c r="C24" s="764">
        <v>340</v>
      </c>
      <c r="D24" s="764">
        <v>30</v>
      </c>
      <c r="E24" s="764">
        <v>30</v>
      </c>
      <c r="F24" s="764" t="s">
        <v>550</v>
      </c>
      <c r="G24" s="764">
        <v>100032665</v>
      </c>
      <c r="H24" s="764">
        <v>998875</v>
      </c>
      <c r="I24" s="765"/>
      <c r="J24" s="764">
        <v>18</v>
      </c>
      <c r="K24" s="604"/>
      <c r="L24" s="766" t="s">
        <v>552</v>
      </c>
      <c r="M24" s="764" t="s">
        <v>298</v>
      </c>
      <c r="N24" s="764">
        <v>1</v>
      </c>
      <c r="O24" s="606"/>
      <c r="P24" s="767" t="str">
        <f t="shared" ref="P24" si="26">IF(O24=0, "INCLUDED", IF(ISERROR(N24*O24), O24, N24*O24))</f>
        <v>INCLUDED</v>
      </c>
      <c r="Q24" s="717">
        <f t="shared" ref="Q24" si="27">IF(P24="Included",0,P24)</f>
        <v>0</v>
      </c>
      <c r="R24" s="718">
        <f t="shared" ref="R24" si="28">IF( K24="",J24*(IF(P24="Included",0,P24))/100,K24*(IF(P24="Included",0,P24)))</f>
        <v>0</v>
      </c>
      <c r="S24" s="719">
        <f>Discount!$J$36</f>
        <v>0</v>
      </c>
      <c r="T24" s="718">
        <f t="shared" ref="T24" si="29">S24*Q24</f>
        <v>0</v>
      </c>
      <c r="U24" s="720">
        <f t="shared" ref="U24" si="30">IF(K24="",J24*T24/100,K24*T24)</f>
        <v>0</v>
      </c>
      <c r="V24" s="721">
        <f t="shared" ref="V24" si="31">O24*N24</f>
        <v>0</v>
      </c>
      <c r="W24" s="722">
        <f t="shared" ref="W24" si="32">ROUND(O24,2)</f>
        <v>0</v>
      </c>
      <c r="X24" s="721">
        <f t="shared" ref="X24" si="33">N24*W24</f>
        <v>0</v>
      </c>
      <c r="Y24" s="723">
        <f t="shared" ref="Y24" si="34">IF(K24="",J24/100,K24)</f>
        <v>0.18</v>
      </c>
      <c r="Z24" s="721">
        <f t="shared" ref="Z24" si="35">X24*Y24</f>
        <v>0</v>
      </c>
      <c r="AA24" s="723"/>
      <c r="AB24" s="724"/>
      <c r="AC24" s="724"/>
      <c r="AD24" s="724"/>
      <c r="AE24" s="724"/>
    </row>
    <row r="25" spans="1:31" s="725" customFormat="1">
      <c r="A25" s="715"/>
      <c r="B25" s="716"/>
      <c r="C25" s="716"/>
      <c r="D25" s="716"/>
      <c r="E25" s="716"/>
      <c r="F25" s="716"/>
      <c r="G25" s="716"/>
      <c r="H25" s="716"/>
      <c r="I25" s="716"/>
      <c r="J25" s="716"/>
      <c r="K25" s="716"/>
      <c r="L25" s="716"/>
      <c r="M25" s="716"/>
      <c r="N25" s="716"/>
      <c r="O25" s="716"/>
      <c r="P25" s="716"/>
      <c r="Q25" s="717"/>
      <c r="R25" s="718"/>
      <c r="S25" s="719"/>
      <c r="T25" s="718"/>
      <c r="U25" s="720"/>
      <c r="V25" s="721"/>
      <c r="W25" s="722"/>
      <c r="X25" s="721"/>
      <c r="Y25" s="723"/>
      <c r="Z25" s="721"/>
      <c r="AA25" s="723"/>
      <c r="AB25" s="724"/>
      <c r="AC25" s="724"/>
      <c r="AD25" s="724"/>
      <c r="AE25" s="724"/>
    </row>
    <row r="26" spans="1:31" ht="28.5" customHeight="1">
      <c r="A26" s="726"/>
      <c r="B26" s="1045" t="s">
        <v>194</v>
      </c>
      <c r="C26" s="1046"/>
      <c r="D26" s="1046"/>
      <c r="E26" s="1046"/>
      <c r="F26" s="1046"/>
      <c r="G26" s="1046"/>
      <c r="H26" s="1046"/>
      <c r="I26" s="1046"/>
      <c r="J26" s="1046"/>
      <c r="K26" s="1046"/>
      <c r="L26" s="1046"/>
      <c r="M26" s="1046"/>
      <c r="N26" s="1047"/>
      <c r="O26" s="727"/>
      <c r="P26" s="728">
        <f>SUM(P18:P25)</f>
        <v>0</v>
      </c>
      <c r="Q26" s="729"/>
      <c r="R26" s="730">
        <f>SUM(R17:R25)</f>
        <v>0</v>
      </c>
      <c r="S26" s="731"/>
      <c r="T26" s="732"/>
      <c r="U26" s="730">
        <f>SUM(U17:U25)</f>
        <v>0</v>
      </c>
      <c r="V26" s="733">
        <f>SUM(V17:V25)</f>
        <v>0</v>
      </c>
      <c r="W26" s="734"/>
      <c r="X26" s="735">
        <f>SUM(X18:X25)</f>
        <v>0</v>
      </c>
      <c r="Y26" s="734"/>
      <c r="Z26" s="735">
        <f>SUM(Z18:Z25)</f>
        <v>0</v>
      </c>
      <c r="AA26" s="734"/>
    </row>
    <row r="27" spans="1:31" ht="21.75" customHeight="1">
      <c r="B27" s="737"/>
      <c r="C27" s="738"/>
      <c r="D27" s="738"/>
      <c r="E27" s="738"/>
      <c r="F27" s="738"/>
      <c r="G27" s="738"/>
      <c r="H27" s="738"/>
      <c r="I27" s="738"/>
      <c r="J27" s="738"/>
      <c r="K27" s="738"/>
      <c r="L27" s="738"/>
      <c r="M27" s="739"/>
      <c r="N27" s="740"/>
      <c r="O27" s="739"/>
      <c r="P27" s="739"/>
      <c r="Q27" s="741"/>
      <c r="R27" s="731"/>
      <c r="S27" s="731"/>
      <c r="T27" s="732"/>
      <c r="U27" s="731"/>
      <c r="V27" s="734"/>
      <c r="W27" s="734"/>
      <c r="X27" s="742" t="s">
        <v>512</v>
      </c>
      <c r="Y27" s="743"/>
      <c r="Z27" s="712" t="s">
        <v>513</v>
      </c>
      <c r="AA27" s="734"/>
    </row>
    <row r="28" spans="1:31" ht="30" customHeight="1">
      <c r="A28" s="744" t="s">
        <v>353</v>
      </c>
      <c r="B28" s="1051" t="s">
        <v>354</v>
      </c>
      <c r="C28" s="1051"/>
      <c r="D28" s="1051"/>
      <c r="E28" s="1051"/>
      <c r="F28" s="1051"/>
      <c r="G28" s="1051"/>
      <c r="H28" s="1051"/>
      <c r="I28" s="1051"/>
      <c r="J28" s="1051"/>
      <c r="K28" s="1051"/>
      <c r="L28" s="1051"/>
      <c r="M28" s="1051"/>
      <c r="N28" s="1051"/>
      <c r="O28" s="1051"/>
      <c r="P28" s="1051"/>
      <c r="Q28" s="741"/>
      <c r="R28" s="731"/>
      <c r="S28" s="731"/>
      <c r="T28" s="732"/>
      <c r="U28" s="731"/>
      <c r="V28" s="734"/>
      <c r="W28" s="734"/>
      <c r="X28" s="734"/>
      <c r="Y28" s="734"/>
      <c r="Z28" s="734"/>
      <c r="AA28" s="734"/>
    </row>
    <row r="29" spans="1:31" ht="21.75" customHeight="1">
      <c r="A29" s="745"/>
      <c r="B29" s="746"/>
      <c r="C29" s="747"/>
      <c r="D29" s="748"/>
      <c r="E29" s="749"/>
      <c r="F29" s="620"/>
      <c r="G29" s="620"/>
      <c r="H29" s="620"/>
      <c r="I29" s="620"/>
      <c r="J29" s="620"/>
      <c r="K29" s="620"/>
      <c r="L29" s="617"/>
      <c r="M29" s="739"/>
      <c r="N29" s="740"/>
      <c r="O29" s="739"/>
      <c r="P29" s="739"/>
      <c r="Q29" s="741"/>
      <c r="R29" s="731"/>
      <c r="S29" s="731"/>
      <c r="T29" s="732"/>
      <c r="U29" s="731"/>
      <c r="V29" s="734"/>
      <c r="W29" s="734"/>
      <c r="X29" s="734"/>
      <c r="Y29" s="734"/>
      <c r="Z29" s="734"/>
      <c r="AA29" s="734"/>
    </row>
    <row r="30" spans="1:31" ht="21.75" customHeight="1">
      <c r="A30" s="745"/>
      <c r="B30" s="746"/>
      <c r="C30" s="747"/>
      <c r="D30" s="748"/>
      <c r="E30" s="749"/>
      <c r="F30" s="620"/>
      <c r="G30" s="620"/>
      <c r="H30" s="620"/>
      <c r="I30" s="620"/>
      <c r="J30" s="620"/>
      <c r="K30" s="620"/>
      <c r="L30" s="617"/>
      <c r="M30" s="739"/>
      <c r="N30" s="740"/>
      <c r="O30" s="739"/>
      <c r="P30" s="739"/>
      <c r="Q30" s="741"/>
      <c r="R30" s="731"/>
      <c r="S30" s="731"/>
      <c r="T30" s="732"/>
      <c r="U30" s="731"/>
      <c r="V30" s="734"/>
      <c r="W30" s="734"/>
      <c r="X30" s="734"/>
      <c r="Y30" s="734"/>
      <c r="Z30" s="734"/>
      <c r="AA30" s="734"/>
    </row>
    <row r="31" spans="1:31" s="740" customFormat="1" ht="19.8" customHeight="1">
      <c r="A31" s="744"/>
      <c r="B31" s="958" t="s">
        <v>518</v>
      </c>
      <c r="C31" s="1054" t="str">
        <f>'Sch-1'!C57:D57</f>
        <v xml:space="preserve">  </v>
      </c>
      <c r="D31" s="1054"/>
      <c r="E31" s="1054"/>
      <c r="F31" s="744"/>
      <c r="G31" s="744"/>
      <c r="H31" s="744"/>
      <c r="I31" s="744"/>
      <c r="J31" s="744"/>
      <c r="K31" s="744"/>
      <c r="L31" s="744"/>
      <c r="M31" s="1052" t="s">
        <v>520</v>
      </c>
      <c r="N31" s="1052"/>
      <c r="O31" s="1055" t="str">
        <f>'Sch-1'!K57</f>
        <v/>
      </c>
      <c r="P31" s="1055"/>
      <c r="R31" s="750"/>
      <c r="S31" s="750"/>
      <c r="T31" s="750"/>
      <c r="U31" s="750"/>
    </row>
    <row r="32" spans="1:31" s="740" customFormat="1" ht="19.8" customHeight="1">
      <c r="A32" s="744"/>
      <c r="B32" s="958" t="s">
        <v>519</v>
      </c>
      <c r="C32" s="1053" t="str">
        <f>'Sch-1'!C58:D58</f>
        <v/>
      </c>
      <c r="D32" s="1053"/>
      <c r="E32" s="1053"/>
      <c r="F32" s="744"/>
      <c r="G32" s="744"/>
      <c r="H32" s="744"/>
      <c r="I32" s="744"/>
      <c r="J32" s="744"/>
      <c r="K32" s="744"/>
      <c r="L32" s="744"/>
      <c r="M32" s="1052" t="s">
        <v>522</v>
      </c>
      <c r="N32" s="1052"/>
      <c r="O32" s="1055" t="str">
        <f>'Sch-1'!K58</f>
        <v/>
      </c>
      <c r="P32" s="1055"/>
      <c r="R32" s="750"/>
      <c r="S32" s="750"/>
      <c r="T32" s="750"/>
      <c r="U32" s="750"/>
    </row>
    <row r="33" spans="2:17">
      <c r="B33" s="746"/>
      <c r="C33" s="747"/>
      <c r="D33" s="682"/>
      <c r="E33" s="749"/>
      <c r="F33" s="751"/>
      <c r="G33" s="620"/>
      <c r="H33" s="620"/>
      <c r="I33" s="620"/>
      <c r="J33" s="620"/>
      <c r="K33" s="620"/>
      <c r="L33" s="617"/>
      <c r="M33" s="739"/>
      <c r="N33" s="740"/>
      <c r="O33" s="739"/>
      <c r="P33" s="739"/>
      <c r="Q33" s="739"/>
    </row>
    <row r="34" spans="2:17">
      <c r="B34" s="752"/>
      <c r="C34" s="753"/>
      <c r="D34" s="754"/>
      <c r="E34" s="749"/>
      <c r="F34" s="751"/>
      <c r="G34" s="755"/>
      <c r="H34" s="755"/>
      <c r="I34" s="755"/>
      <c r="J34" s="755"/>
      <c r="K34" s="755"/>
      <c r="L34" s="617"/>
      <c r="M34" s="739"/>
      <c r="N34" s="740"/>
      <c r="O34" s="739"/>
      <c r="P34" s="739"/>
      <c r="Q34" s="739"/>
    </row>
    <row r="36" spans="2:17" hidden="1">
      <c r="P36" s="756">
        <f>P26*0.18</f>
        <v>0</v>
      </c>
    </row>
  </sheetData>
  <sheetProtection password="CC6F" sheet="1" formatColumns="0" formatRows="0" selectLockedCells="1"/>
  <customSheetViews>
    <customSheetView guid="{41FA9D67-020C-4823-83C1-8E592D62422E}" scale="70" showPageBreaks="1" printArea="1" hiddenRows="1" hiddenColumns="1" view="pageBreakPreview">
      <selection activeCell="O23" sqref="O23"/>
      <pageMargins left="0.2" right="0.2" top="0.75" bottom="0.5" header="0.3" footer="0.3"/>
      <printOptions horizontalCentered="1"/>
      <pageSetup paperSize="9" scale="52" orientation="landscape" r:id="rId1"/>
      <headerFooter>
        <oddHeader>&amp;RSchedule-3
Page &amp;P of &amp;N</oddHeader>
      </headerFooter>
    </customSheetView>
    <customSheetView guid="{CCA37BAE-906F-43D5-9FD9-B13563E4B9D7}" scale="80" showPageBreaks="1" printArea="1" hiddenRows="1" hiddenColumns="1" view="pageBreakPreview" topLeftCell="A10">
      <selection activeCell="O28" sqref="O28"/>
      <pageMargins left="0.2" right="0.2" top="0.75" bottom="0.5" header="0.3" footer="0.3"/>
      <printOptions horizontalCentered="1"/>
      <pageSetup paperSize="9" scale="52" orientation="landscape" r:id="rId2"/>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3"/>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4"/>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6"/>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7"/>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8"/>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9"/>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10"/>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11"/>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12"/>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13"/>
      <headerFooter>
        <oddHeader>&amp;RSchedule-3
Page &amp;P of &amp;N</oddHeader>
      </headerFooter>
    </customSheetView>
  </customSheetViews>
  <mergeCells count="20">
    <mergeCell ref="B17:F17"/>
    <mergeCell ref="C12:G12"/>
    <mergeCell ref="A14:P14"/>
    <mergeCell ref="C11:G11"/>
    <mergeCell ref="C10:G10"/>
    <mergeCell ref="C9:G9"/>
    <mergeCell ref="A3:P3"/>
    <mergeCell ref="A4:P4"/>
    <mergeCell ref="A6:B6"/>
    <mergeCell ref="A7:I7"/>
    <mergeCell ref="A8:G8"/>
    <mergeCell ref="B26:N26"/>
    <mergeCell ref="B21:F21"/>
    <mergeCell ref="B28:P28"/>
    <mergeCell ref="M32:N32"/>
    <mergeCell ref="M31:N31"/>
    <mergeCell ref="C32:E32"/>
    <mergeCell ref="C31:E31"/>
    <mergeCell ref="O32:P32"/>
    <mergeCell ref="O31:P31"/>
  </mergeCells>
  <conditionalFormatting sqref="K17:K18 K23:K24">
    <cfRule type="expression" dxfId="8" priority="48" stopIfTrue="1">
      <formula>J17&gt;0</formula>
    </cfRule>
  </conditionalFormatting>
  <conditionalFormatting sqref="K19 K22">
    <cfRule type="expression" dxfId="7" priority="4" stopIfTrue="1">
      <formula>J19&gt;0</formula>
    </cfRule>
  </conditionalFormatting>
  <conditionalFormatting sqref="K20">
    <cfRule type="expression" dxfId="6" priority="2" stopIfTrue="1">
      <formula>J20&gt;0</formula>
    </cfRule>
  </conditionalFormatting>
  <conditionalFormatting sqref="K21">
    <cfRule type="expression" dxfId="5" priority="1" stopIfTrue="1">
      <formula>J21&gt;0</formula>
    </cfRule>
  </conditionalFormatting>
  <dataValidations count="5">
    <dataValidation type="list" allowBlank="1" showInputMessage="1" showErrorMessage="1" sqref="IJ64461 A64461:K64461" xr:uid="{00000000-0002-0000-0600-000000000000}">
      <formula1>#REF!</formula1>
    </dataValidation>
    <dataValidation type="decimal" operator="greaterThan" allowBlank="1" showInputMessage="1" showErrorMessage="1" error="Enter only Numeric Value greater than zero or leave the cell blank !" sqref="O64431:O64477" xr:uid="{00000000-0002-0000-0600-000001000000}">
      <formula1>0</formula1>
    </dataValidation>
    <dataValidation type="list" operator="greaterThan" allowBlank="1" showInputMessage="1" showErrorMessage="1" sqref="K17:K24" xr:uid="{00000000-0002-0000-0600-000002000000}">
      <formula1>"0%,5%,12%,18%,28%"</formula1>
    </dataValidation>
    <dataValidation type="whole" operator="greaterThan" allowBlank="1" showInputMessage="1" showErrorMessage="1" sqref="I17:I24" xr:uid="{00000000-0002-0000-0600-000003000000}">
      <formula1>0</formula1>
    </dataValidation>
    <dataValidation type="decimal" operator="greaterThanOrEqual" allowBlank="1" showInputMessage="1" showErrorMessage="1" sqref="O18:O20 O22:O24" xr:uid="{00000000-0002-0000-0600-000004000000}">
      <formula1>0</formula1>
    </dataValidation>
  </dataValidations>
  <hyperlinks>
    <hyperlink ref="Y17" r:id="rId14" display="GST@18%" xr:uid="{23C1712C-2822-455F-8733-C87B98ACAB06}"/>
    <hyperlink ref="Y21" r:id="rId15" display="GST@18%" xr:uid="{18B61A8A-BA8F-4A9D-9E28-C1A5F5F5679C}"/>
  </hyperlinks>
  <printOptions horizontalCentered="1"/>
  <pageMargins left="0.2" right="0.2" top="0.75" bottom="0.5" header="0.3" footer="0.3"/>
  <pageSetup paperSize="9" scale="52" orientation="landscape" r:id="rId16"/>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ColWidth="9.109375" defaultRowHeight="15.6"/>
  <cols>
    <col min="1" max="1" width="7.5546875" style="347" customWidth="1"/>
    <col min="2" max="2" width="9" style="347" customWidth="1"/>
    <col min="3" max="3" width="10.33203125" style="347" customWidth="1"/>
    <col min="4" max="4" width="10.88671875" style="347" customWidth="1"/>
    <col min="5" max="5" width="11.109375" style="347" customWidth="1"/>
    <col min="6" max="6" width="13.6640625" style="347" customWidth="1"/>
    <col min="7" max="7" width="15.44140625" style="347" customWidth="1"/>
    <col min="8" max="11" width="16.88671875" style="347" customWidth="1"/>
    <col min="12" max="12" width="14.44140625" style="348" customWidth="1"/>
    <col min="13" max="13" width="9" style="347" customWidth="1"/>
    <col min="14" max="14" width="11.44140625" style="347" customWidth="1"/>
    <col min="15" max="15" width="13.33203125" style="347" customWidth="1"/>
    <col min="16" max="16" width="15.6640625" style="352" customWidth="1"/>
    <col min="17" max="16384" width="9.109375" style="352"/>
  </cols>
  <sheetData>
    <row r="1" spans="1:16" s="349" customFormat="1" ht="24.75" customHeight="1">
      <c r="A1" s="332" t="str">
        <f>Cover!B3</f>
        <v>SPEC. NO.: CC/NT/TR/DOM/A00/22/00539</v>
      </c>
      <c r="B1" s="332"/>
      <c r="C1" s="332"/>
      <c r="D1" s="332"/>
      <c r="E1" s="332"/>
      <c r="F1" s="332"/>
      <c r="G1" s="333"/>
      <c r="H1" s="333"/>
      <c r="I1" s="333"/>
      <c r="J1" s="333"/>
      <c r="K1" s="333"/>
      <c r="L1" s="334"/>
      <c r="M1" s="335"/>
      <c r="N1" s="336"/>
      <c r="O1" s="336"/>
      <c r="P1" s="337" t="s">
        <v>26</v>
      </c>
    </row>
    <row r="2" spans="1:16" s="349" customFormat="1">
      <c r="A2" s="5"/>
      <c r="B2" s="5"/>
      <c r="C2" s="5"/>
      <c r="D2" s="5"/>
      <c r="E2" s="5"/>
      <c r="F2" s="5"/>
      <c r="G2" s="338"/>
      <c r="H2" s="338"/>
      <c r="I2" s="338"/>
      <c r="J2" s="338"/>
      <c r="K2" s="338"/>
      <c r="L2" s="339"/>
      <c r="M2" s="340"/>
      <c r="N2" s="341"/>
      <c r="O2" s="341"/>
    </row>
    <row r="3" spans="1:16" s="349" customFormat="1" ht="61.5" customHeight="1">
      <c r="A3" s="1069" t="str">
        <f>Cover!$B$2</f>
        <v>400kV Transformer Package TR-43 for (i) 1×500 MVA, 400/220kV ICT at Kotputli S/S; and (ii) 5×500MVA, 400/220kV, ICT at Bikaner-II associated with Transmission system for evacuation of power from Rajasthan REZ Ph-IV (Part-1) (Bikaner Complex) PART-E.</v>
      </c>
      <c r="B3" s="1069"/>
      <c r="C3" s="1069"/>
      <c r="D3" s="1069"/>
      <c r="E3" s="1069"/>
      <c r="F3" s="1069"/>
      <c r="G3" s="1069"/>
      <c r="H3" s="1069"/>
      <c r="I3" s="1069"/>
      <c r="J3" s="1069"/>
      <c r="K3" s="1069"/>
      <c r="L3" s="1069"/>
      <c r="M3" s="1069"/>
      <c r="N3" s="1069"/>
      <c r="O3" s="1069"/>
      <c r="P3" s="1069"/>
    </row>
    <row r="4" spans="1:16" s="349" customFormat="1">
      <c r="A4" s="1075" t="s">
        <v>19</v>
      </c>
      <c r="B4" s="1075"/>
      <c r="C4" s="1075"/>
      <c r="D4" s="1075"/>
      <c r="E4" s="1075"/>
      <c r="F4" s="1075"/>
      <c r="G4" s="1075"/>
      <c r="H4" s="1075"/>
      <c r="I4" s="1075"/>
      <c r="J4" s="1075"/>
      <c r="K4" s="1075"/>
      <c r="L4" s="1075"/>
      <c r="M4" s="1075"/>
      <c r="N4" s="1075"/>
      <c r="O4" s="1075"/>
      <c r="P4" s="1075"/>
    </row>
    <row r="5" spans="1:16" s="349" customFormat="1">
      <c r="A5" s="342"/>
      <c r="B5" s="342"/>
      <c r="C5" s="342"/>
      <c r="D5" s="342"/>
      <c r="E5" s="342"/>
      <c r="F5" s="342"/>
      <c r="G5" s="343"/>
      <c r="H5" s="343"/>
      <c r="I5" s="343"/>
      <c r="J5" s="343"/>
      <c r="K5" s="343"/>
      <c r="L5" s="343"/>
      <c r="M5" s="342"/>
      <c r="N5" s="342"/>
      <c r="O5" s="342"/>
    </row>
    <row r="6" spans="1:16" s="349" customFormat="1" ht="20.25" customHeight="1">
      <c r="A6" s="1070" t="s">
        <v>347</v>
      </c>
      <c r="B6" s="1070"/>
      <c r="C6" s="2"/>
      <c r="D6" s="264"/>
      <c r="E6" s="2"/>
      <c r="F6" s="2"/>
      <c r="G6" s="2"/>
      <c r="H6" s="2"/>
      <c r="I6" s="2"/>
      <c r="J6" s="343"/>
      <c r="K6" s="343"/>
      <c r="L6" s="343"/>
      <c r="M6" s="342"/>
      <c r="N6" s="342"/>
      <c r="O6" s="342"/>
    </row>
    <row r="7" spans="1:16" s="349" customFormat="1" ht="21" customHeight="1">
      <c r="A7" s="1071">
        <f>'Sch-1'!A7</f>
        <v>0</v>
      </c>
      <c r="B7" s="1071"/>
      <c r="C7" s="1071"/>
      <c r="D7" s="1071"/>
      <c r="E7" s="1071"/>
      <c r="F7" s="1071"/>
      <c r="G7" s="1071"/>
      <c r="H7" s="1071"/>
      <c r="I7" s="1071"/>
      <c r="J7" s="3"/>
      <c r="K7" s="3"/>
      <c r="L7" s="303"/>
      <c r="M7" s="3"/>
      <c r="N7" s="344" t="s">
        <v>1</v>
      </c>
      <c r="O7" s="341"/>
    </row>
    <row r="8" spans="1:16" s="349" customFormat="1" ht="21" customHeight="1">
      <c r="A8" s="1072" t="str">
        <f>"Bidder’s Name and Address  (" &amp; MID('Names of Bidder'!B9,9, 20) &amp; ") :"</f>
        <v>Bidder’s Name and Address  (Sole Bidder) :</v>
      </c>
      <c r="B8" s="1072"/>
      <c r="C8" s="1072"/>
      <c r="D8" s="1072"/>
      <c r="E8" s="1072"/>
      <c r="F8" s="1072"/>
      <c r="G8" s="1072"/>
      <c r="H8" s="373"/>
      <c r="I8" s="373"/>
      <c r="J8" s="358"/>
      <c r="K8" s="358"/>
      <c r="L8" s="358"/>
      <c r="M8" s="358"/>
      <c r="N8" s="6" t="str">
        <f>'Sch-1'!K8</f>
        <v>Contract Services</v>
      </c>
      <c r="O8" s="341"/>
    </row>
    <row r="9" spans="1:16" s="349" customFormat="1" ht="24" customHeight="1">
      <c r="A9" s="320" t="s">
        <v>12</v>
      </c>
      <c r="B9" s="314"/>
      <c r="C9" s="1074" t="str">
        <f>IF('Names of Bidder'!D9=0, "", 'Names of Bidder'!D9)</f>
        <v/>
      </c>
      <c r="D9" s="1074"/>
      <c r="E9" s="1074"/>
      <c r="F9" s="1074"/>
      <c r="G9" s="1074"/>
      <c r="H9" s="317"/>
      <c r="I9" s="315"/>
      <c r="J9" s="176"/>
      <c r="K9" s="176"/>
      <c r="L9" s="350"/>
      <c r="N9" s="6" t="str">
        <f>'Sch-1'!K9</f>
        <v>Power Grid Corporation of India Ltd.,</v>
      </c>
      <c r="O9" s="341"/>
    </row>
    <row r="10" spans="1:16" s="349" customFormat="1">
      <c r="A10" s="320" t="s">
        <v>11</v>
      </c>
      <c r="B10" s="314"/>
      <c r="C10" s="1073" t="str">
        <f>IF('Names of Bidder'!D10=0, "", 'Names of Bidder'!D10)</f>
        <v/>
      </c>
      <c r="D10" s="1073"/>
      <c r="E10" s="1073"/>
      <c r="F10" s="1073"/>
      <c r="G10" s="1073"/>
      <c r="H10" s="317"/>
      <c r="I10" s="315"/>
      <c r="J10" s="176"/>
      <c r="K10" s="176"/>
      <c r="L10" s="350"/>
      <c r="N10" s="6" t="str">
        <f>'Sch-1'!K10</f>
        <v>"Saudamini", Plot No.-2</v>
      </c>
      <c r="O10" s="341"/>
    </row>
    <row r="11" spans="1:16" s="349" customFormat="1">
      <c r="A11" s="315"/>
      <c r="B11" s="315"/>
      <c r="C11" s="1073" t="str">
        <f>IF('Names of Bidder'!D11=0, "", 'Names of Bidder'!D11)</f>
        <v/>
      </c>
      <c r="D11" s="1073"/>
      <c r="E11" s="1073"/>
      <c r="F11" s="1073"/>
      <c r="G11" s="1073"/>
      <c r="H11" s="317"/>
      <c r="I11" s="315"/>
      <c r="J11" s="176"/>
      <c r="K11" s="176"/>
      <c r="L11" s="350"/>
      <c r="N11" s="6" t="str">
        <f>'Sch-1'!K11</f>
        <v xml:space="preserve">Sector-29, </v>
      </c>
      <c r="O11" s="341"/>
    </row>
    <row r="12" spans="1:16" s="349" customFormat="1">
      <c r="A12" s="315"/>
      <c r="B12" s="315"/>
      <c r="C12" s="1073" t="str">
        <f>IF('Names of Bidder'!D12=0, "", 'Names of Bidder'!D12)</f>
        <v/>
      </c>
      <c r="D12" s="1073"/>
      <c r="E12" s="1073"/>
      <c r="F12" s="1073"/>
      <c r="G12" s="1073"/>
      <c r="H12" s="317"/>
      <c r="I12" s="315"/>
      <c r="J12" s="176"/>
      <c r="K12" s="176"/>
      <c r="L12" s="350"/>
      <c r="N12" s="6" t="str">
        <f>'Sch-1'!K12</f>
        <v>Gurgaon (Haryana) - 122001</v>
      </c>
      <c r="O12" s="341"/>
    </row>
    <row r="13" spans="1:16" s="349" customFormat="1">
      <c r="A13" s="315"/>
      <c r="B13" s="315"/>
      <c r="C13" s="377"/>
      <c r="D13" s="377"/>
      <c r="E13" s="377"/>
      <c r="F13" s="377"/>
      <c r="G13" s="377"/>
      <c r="H13" s="317"/>
      <c r="I13" s="315"/>
      <c r="J13" s="176"/>
      <c r="K13" s="176"/>
      <c r="L13" s="350"/>
      <c r="N13" s="6"/>
      <c r="O13" s="341"/>
    </row>
    <row r="14" spans="1:16" s="349" customFormat="1" ht="21" customHeight="1">
      <c r="A14" s="1058" t="s">
        <v>27</v>
      </c>
      <c r="B14" s="1058"/>
      <c r="C14" s="1058"/>
      <c r="D14" s="1058"/>
      <c r="E14" s="1058"/>
      <c r="F14" s="1058"/>
      <c r="G14" s="1058"/>
      <c r="H14" s="1058"/>
      <c r="I14" s="1058"/>
      <c r="J14" s="1058"/>
      <c r="K14" s="1058"/>
      <c r="L14" s="1058"/>
      <c r="M14" s="1058"/>
      <c r="N14" s="1058"/>
      <c r="O14" s="1058"/>
      <c r="P14" s="1058"/>
    </row>
    <row r="15" spans="1:16" s="349" customFormat="1" ht="101.4" customHeight="1">
      <c r="A15" s="328" t="s">
        <v>7</v>
      </c>
      <c r="B15" s="329" t="s">
        <v>264</v>
      </c>
      <c r="C15" s="329" t="s">
        <v>265</v>
      </c>
      <c r="D15" s="329" t="s">
        <v>275</v>
      </c>
      <c r="E15" s="329" t="s">
        <v>277</v>
      </c>
      <c r="F15" s="329" t="s">
        <v>278</v>
      </c>
      <c r="G15" s="328" t="s">
        <v>25</v>
      </c>
      <c r="H15" s="359" t="s">
        <v>321</v>
      </c>
      <c r="I15" s="360" t="s">
        <v>320</v>
      </c>
      <c r="J15" s="360" t="s">
        <v>307</v>
      </c>
      <c r="K15" s="360" t="s">
        <v>317</v>
      </c>
      <c r="L15" s="329" t="s">
        <v>15</v>
      </c>
      <c r="M15" s="330" t="s">
        <v>9</v>
      </c>
      <c r="N15" s="330" t="s">
        <v>16</v>
      </c>
      <c r="O15" s="331" t="s">
        <v>28</v>
      </c>
      <c r="P15" s="331" t="s">
        <v>29</v>
      </c>
    </row>
    <row r="16" spans="1:16" s="386" customFormat="1" ht="14.4">
      <c r="A16" s="383">
        <v>1</v>
      </c>
      <c r="B16" s="383">
        <v>2</v>
      </c>
      <c r="C16" s="383">
        <v>3</v>
      </c>
      <c r="D16" s="383">
        <v>4</v>
      </c>
      <c r="E16" s="383">
        <v>5</v>
      </c>
      <c r="F16" s="383">
        <v>6</v>
      </c>
      <c r="G16" s="383">
        <v>7</v>
      </c>
      <c r="H16" s="384">
        <v>8</v>
      </c>
      <c r="I16" s="384">
        <v>9</v>
      </c>
      <c r="J16" s="384">
        <v>10</v>
      </c>
      <c r="K16" s="384">
        <v>11</v>
      </c>
      <c r="L16" s="385">
        <v>12</v>
      </c>
      <c r="M16" s="383">
        <v>13</v>
      </c>
      <c r="N16" s="383">
        <v>14</v>
      </c>
      <c r="O16" s="383">
        <v>15</v>
      </c>
      <c r="P16" s="383" t="s">
        <v>319</v>
      </c>
    </row>
    <row r="17" spans="1:17">
      <c r="A17" s="345"/>
      <c r="B17" s="345"/>
      <c r="C17" s="345"/>
      <c r="D17" s="345"/>
      <c r="E17" s="345"/>
      <c r="F17" s="345"/>
      <c r="G17" s="345"/>
      <c r="H17" s="345"/>
      <c r="I17" s="345"/>
      <c r="J17" s="345"/>
      <c r="K17" s="345"/>
      <c r="L17" s="346"/>
      <c r="M17" s="345"/>
      <c r="N17" s="345"/>
      <c r="O17" s="345"/>
      <c r="P17" s="351"/>
    </row>
    <row r="18" spans="1:17" s="347" customFormat="1" ht="45" customHeight="1">
      <c r="A18" s="345"/>
      <c r="B18" s="353"/>
      <c r="C18" s="353"/>
      <c r="D18" s="353"/>
      <c r="F18" s="353"/>
      <c r="G18" s="353"/>
      <c r="H18" s="353"/>
      <c r="I18" s="382" t="s">
        <v>335</v>
      </c>
      <c r="J18" s="353"/>
      <c r="K18" s="353"/>
      <c r="L18" s="353"/>
      <c r="M18" s="353"/>
      <c r="N18" s="353"/>
      <c r="O18" s="353"/>
      <c r="P18" s="353"/>
    </row>
    <row r="19" spans="1:17" ht="26.25" customHeight="1">
      <c r="A19" s="345"/>
      <c r="B19" s="1066"/>
      <c r="C19" s="1067"/>
      <c r="D19" s="1067"/>
      <c r="E19" s="1067"/>
      <c r="F19" s="1067"/>
      <c r="G19" s="1067"/>
      <c r="H19" s="1067"/>
      <c r="I19" s="1067"/>
      <c r="J19" s="1067"/>
      <c r="K19" s="1068"/>
      <c r="L19" s="354"/>
      <c r="M19" s="354"/>
      <c r="N19" s="354"/>
      <c r="O19" s="354"/>
      <c r="P19" s="355"/>
      <c r="Q19" s="318"/>
    </row>
    <row r="20" spans="1:17" ht="27.75" customHeight="1">
      <c r="A20" s="1063" t="s">
        <v>322</v>
      </c>
      <c r="B20" s="1063"/>
      <c r="C20" s="1063"/>
      <c r="D20" s="1063"/>
      <c r="E20" s="1063"/>
      <c r="F20" s="1063"/>
      <c r="G20" s="1063"/>
      <c r="H20" s="1063"/>
      <c r="I20" s="1063"/>
      <c r="J20" s="1063"/>
      <c r="K20" s="1063"/>
      <c r="L20" s="1063"/>
      <c r="M20" s="1063"/>
      <c r="N20" s="1063"/>
      <c r="O20" s="1063"/>
      <c r="P20" s="1063"/>
      <c r="Q20" s="318"/>
    </row>
    <row r="21" spans="1:17" ht="39" customHeight="1">
      <c r="A21" s="1064" t="s">
        <v>323</v>
      </c>
      <c r="B21" s="1064"/>
      <c r="C21" s="1064"/>
      <c r="D21" s="1064"/>
      <c r="E21" s="1064"/>
      <c r="F21" s="1064"/>
      <c r="G21" s="1064"/>
      <c r="H21" s="1064"/>
      <c r="I21" s="1064"/>
      <c r="J21" s="1064"/>
      <c r="K21" s="1064"/>
      <c r="L21" s="1064"/>
      <c r="M21" s="1064"/>
      <c r="N21" s="1064"/>
      <c r="O21" s="1064"/>
      <c r="P21" s="1064"/>
      <c r="Q21" s="318"/>
    </row>
    <row r="23" spans="1:17" s="356" customFormat="1">
      <c r="B23" s="357" t="s">
        <v>314</v>
      </c>
      <c r="C23" s="1062" t="str">
        <f>'Sch-3'!C31:D31</f>
        <v xml:space="preserve">  </v>
      </c>
      <c r="D23" s="1061"/>
    </row>
    <row r="24" spans="1:17" s="356" customFormat="1">
      <c r="B24" s="357" t="s">
        <v>315</v>
      </c>
      <c r="C24" s="1060" t="str">
        <f>'Sch-3'!C32:D32</f>
        <v/>
      </c>
      <c r="D24" s="1061"/>
      <c r="L24" s="1059" t="s">
        <v>316</v>
      </c>
      <c r="M24" s="1059"/>
      <c r="N24" s="1065" t="str">
        <f>'Sch-3'!O31</f>
        <v/>
      </c>
      <c r="O24" s="1065"/>
      <c r="P24" s="1065"/>
    </row>
    <row r="25" spans="1:17">
      <c r="L25" s="1059" t="s">
        <v>125</v>
      </c>
      <c r="M25" s="1059"/>
      <c r="N25" s="1065" t="str">
        <f>'Sch-3'!O32</f>
        <v/>
      </c>
      <c r="O25" s="1065"/>
      <c r="P25" s="1065"/>
    </row>
  </sheetData>
  <sheetProtection password="CCC7" sheet="1" objects="1" scenarios="1" formatColumns="0" formatRows="0" selectLockedCells="1"/>
  <customSheetViews>
    <customSheetView guid="{41FA9D67-020C-4823-83C1-8E592D62422E}" scale="80" showPageBreaks="1" printArea="1" view="pageBreakPreview" topLeftCell="A4">
      <selection activeCell="Q18" sqref="Q18"/>
      <pageMargins left="0.7" right="0.7" top="0.75" bottom="0.75" header="0.3" footer="0.3"/>
      <pageSetup paperSize="9" scale="58" orientation="landscape" r:id="rId1"/>
    </customSheetView>
    <customSheetView guid="{CCA37BAE-906F-43D5-9FD9-B13563E4B9D7}" scale="80" showPageBreaks="1" printArea="1" view="pageBreakPreview" topLeftCell="A4">
      <selection activeCell="Q18" sqref="Q18"/>
      <pageMargins left="0.7" right="0.7" top="0.75" bottom="0.75" header="0.3" footer="0.3"/>
      <pageSetup paperSize="9" scale="58" orientation="landscape" r:id="rId2"/>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3"/>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4"/>
    </customSheetView>
    <customSheetView guid="{755190E0-7BE9-48F9-BB5F-DF8E25D6736A}" showPageBreaks="1" printArea="1" view="pageBreakPreview">
      <selection activeCell="Q18" sqref="Q18"/>
      <pageMargins left="0.7" right="0.7" top="0.75" bottom="0.75" header="0.3" footer="0.3"/>
      <pageSetup paperSize="9" scale="58" orientation="landscape" r:id="rId5"/>
    </customSheetView>
    <customSheetView guid="{B96E710B-6DD7-4DE1-95AB-C9EE060CD030}" scale="80" showPageBreaks="1" printArea="1" view="pageBreakPreview">
      <selection activeCell="G22" sqref="G22"/>
      <pageMargins left="0.7" right="0.7" top="0.75" bottom="0.75" header="0.3" footer="0.3"/>
      <pageSetup paperSize="9" scale="58" orientation="landscape" r:id="rId6"/>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7"/>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8"/>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9"/>
    </customSheetView>
    <customSheetView guid="{63D51328-7CBC-4A1E-B96D-BAE91416501B}" showPageBreaks="1" printArea="1" view="pageBreakPreview">
      <selection activeCell="Q18" sqref="Q18"/>
      <pageMargins left="0.7" right="0.7" top="0.75" bottom="0.75" header="0.3" footer="0.3"/>
      <pageSetup paperSize="9" scale="58" orientation="landscape" r:id="rId10"/>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11"/>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12"/>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13"/>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Normal="100" zoomScaleSheetLayoutView="100" workbookViewId="0">
      <selection activeCell="D21" sqref="D21:E22"/>
    </sheetView>
  </sheetViews>
  <sheetFormatPr defaultColWidth="11.44140625" defaultRowHeight="15.6"/>
  <cols>
    <col min="1" max="1" width="11.88671875" style="875" customWidth="1"/>
    <col min="2" max="2" width="46.6640625" style="875" customWidth="1"/>
    <col min="3" max="3" width="20" style="875" customWidth="1"/>
    <col min="4" max="4" width="23.44140625" style="875" customWidth="1"/>
    <col min="5" max="5" width="22.88671875" style="875" customWidth="1"/>
    <col min="6" max="6" width="11.44140625" style="921" hidden="1" customWidth="1"/>
    <col min="7" max="7" width="34.109375" style="921" hidden="1" customWidth="1"/>
    <col min="8" max="8" width="11.44140625" style="921" hidden="1" customWidth="1"/>
    <col min="9" max="9" width="14" style="922" hidden="1" customWidth="1"/>
    <col min="10" max="10" width="14.44140625" style="922" hidden="1" customWidth="1"/>
    <col min="11" max="11" width="17.109375" style="922" hidden="1" customWidth="1"/>
    <col min="12" max="13" width="11.44140625" style="922" hidden="1" customWidth="1"/>
    <col min="14" max="14" width="21.33203125" style="922" hidden="1" customWidth="1"/>
    <col min="15" max="15" width="18.33203125" style="923" hidden="1" customWidth="1"/>
    <col min="16" max="17" width="11.44140625" style="923" hidden="1" customWidth="1"/>
    <col min="18" max="18" width="11.44140625" style="872" hidden="1" customWidth="1"/>
    <col min="19" max="20" width="11.44140625" style="921" hidden="1" customWidth="1"/>
    <col min="21" max="24" width="11.44140625" style="921" customWidth="1"/>
    <col min="25" max="16384" width="11.44140625" style="872"/>
  </cols>
  <sheetData>
    <row r="1" spans="1:15" ht="18" customHeight="1">
      <c r="A1" s="917" t="str">
        <f>Cover!B3</f>
        <v>SPEC. NO.: CC/NT/TR/DOM/A00/22/00539</v>
      </c>
      <c r="B1" s="918"/>
      <c r="C1" s="919"/>
      <c r="D1" s="919"/>
      <c r="E1" s="920" t="s">
        <v>128</v>
      </c>
    </row>
    <row r="2" spans="1:15" ht="8.1" customHeight="1">
      <c r="A2" s="924"/>
      <c r="B2" s="925"/>
      <c r="C2" s="926"/>
      <c r="D2" s="926"/>
      <c r="E2" s="927"/>
      <c r="F2" s="928"/>
    </row>
    <row r="3" spans="1:15" ht="99.75" customHeight="1">
      <c r="A3" s="1084" t="str">
        <f>Cover!$B$2</f>
        <v>400kV Transformer Package TR-43 for (i) 1×500 MVA, 400/220kV ICT at Kotputli S/S; and (ii) 5×500MVA, 400/220kV, ICT at Bikaner-II associated with Transmission system for evacuation of power from Rajasthan REZ Ph-IV (Part-1) (Bikaner Complex) PART-E.</v>
      </c>
      <c r="B3" s="1084"/>
      <c r="C3" s="1084"/>
      <c r="D3" s="1084"/>
      <c r="E3" s="1084"/>
    </row>
    <row r="4" spans="1:15" ht="21.9" customHeight="1">
      <c r="A4" s="1085" t="s">
        <v>129</v>
      </c>
      <c r="B4" s="1085"/>
      <c r="C4" s="1085"/>
      <c r="D4" s="1085"/>
      <c r="E4" s="1085"/>
    </row>
    <row r="5" spans="1:15" ht="12" customHeight="1">
      <c r="A5" s="929"/>
      <c r="B5" s="930"/>
      <c r="C5" s="930"/>
      <c r="D5" s="930"/>
      <c r="E5" s="930"/>
    </row>
    <row r="6" spans="1:15" ht="24" customHeight="1">
      <c r="A6" s="1019" t="s">
        <v>347</v>
      </c>
      <c r="B6" s="1019"/>
      <c r="C6" s="559"/>
      <c r="D6" s="557"/>
      <c r="E6" s="559"/>
      <c r="F6" s="559"/>
      <c r="G6" s="559"/>
      <c r="H6" s="559"/>
      <c r="I6" s="559"/>
    </row>
    <row r="7" spans="1:15" ht="18" customHeight="1">
      <c r="A7" s="1042">
        <f>'Sch-1'!A7</f>
        <v>0</v>
      </c>
      <c r="B7" s="1042"/>
      <c r="C7" s="1042"/>
      <c r="D7" s="931" t="s">
        <v>1</v>
      </c>
      <c r="E7" s="625"/>
      <c r="F7" s="625"/>
      <c r="G7" s="625"/>
      <c r="H7" s="625"/>
      <c r="I7" s="625"/>
    </row>
    <row r="8" spans="1:15" ht="18" customHeight="1">
      <c r="A8" s="1020" t="str">
        <f>"Bidder’s Name and Address  (" &amp; MID('Names of Bidder'!B9,9, 20) &amp; ") :"</f>
        <v>Bidder’s Name and Address  (Sole Bidder) :</v>
      </c>
      <c r="B8" s="1020"/>
      <c r="C8" s="1020"/>
      <c r="D8" s="691" t="s">
        <v>2</v>
      </c>
      <c r="E8" s="932"/>
      <c r="F8" s="932"/>
      <c r="G8" s="932"/>
      <c r="H8" s="565"/>
      <c r="I8" s="565"/>
    </row>
    <row r="9" spans="1:15" ht="18" customHeight="1">
      <c r="A9" s="626" t="s">
        <v>12</v>
      </c>
      <c r="B9" s="626" t="str">
        <f>IF('Names of Bidder'!D9=0, "", 'Names of Bidder'!D9)</f>
        <v/>
      </c>
      <c r="C9" s="872"/>
      <c r="D9" s="691" t="s">
        <v>3</v>
      </c>
      <c r="E9" s="628"/>
      <c r="F9" s="628"/>
      <c r="G9" s="628"/>
      <c r="H9" s="570"/>
      <c r="I9" s="629"/>
    </row>
    <row r="10" spans="1:15" ht="18" customHeight="1">
      <c r="A10" s="626" t="s">
        <v>11</v>
      </c>
      <c r="B10" s="878" t="str">
        <f>IF('Names of Bidder'!D10=0, "", 'Names of Bidder'!D10)</f>
        <v/>
      </c>
      <c r="C10" s="872"/>
      <c r="D10" s="691" t="s">
        <v>4</v>
      </c>
      <c r="E10" s="628"/>
      <c r="F10" s="628"/>
      <c r="G10" s="628"/>
      <c r="H10" s="570"/>
      <c r="I10" s="629"/>
    </row>
    <row r="11" spans="1:15" ht="18" customHeight="1">
      <c r="A11" s="629"/>
      <c r="B11" s="878" t="str">
        <f>IF('Names of Bidder'!D11=0, "", 'Names of Bidder'!D11)</f>
        <v/>
      </c>
      <c r="C11" s="872"/>
      <c r="D11" s="691" t="s">
        <v>5</v>
      </c>
      <c r="E11" s="628"/>
      <c r="F11" s="628"/>
      <c r="G11" s="628"/>
      <c r="H11" s="570"/>
      <c r="I11" s="629"/>
    </row>
    <row r="12" spans="1:15" ht="18" customHeight="1">
      <c r="A12" s="629"/>
      <c r="B12" s="878" t="str">
        <f>IF('Names of Bidder'!D12=0, "", 'Names of Bidder'!D12)</f>
        <v/>
      </c>
      <c r="C12" s="872"/>
      <c r="D12" s="691" t="s">
        <v>6</v>
      </c>
      <c r="E12" s="628"/>
      <c r="F12" s="628"/>
      <c r="G12" s="628"/>
      <c r="H12" s="570"/>
      <c r="I12" s="629"/>
    </row>
    <row r="13" spans="1:15" ht="8.1" customHeight="1" thickBot="1">
      <c r="B13" s="906"/>
    </row>
    <row r="14" spans="1:15" ht="21.9" customHeight="1">
      <c r="A14" s="933" t="s">
        <v>130</v>
      </c>
      <c r="B14" s="1086" t="s">
        <v>131</v>
      </c>
      <c r="C14" s="1086"/>
      <c r="D14" s="1087" t="s">
        <v>132</v>
      </c>
      <c r="E14" s="1088"/>
      <c r="I14" s="1083" t="s">
        <v>133</v>
      </c>
      <c r="J14" s="1083"/>
      <c r="K14" s="1083"/>
      <c r="M14" s="1076" t="s">
        <v>134</v>
      </c>
      <c r="N14" s="1076"/>
      <c r="O14" s="1076"/>
    </row>
    <row r="15" spans="1:15" ht="29.25" customHeight="1">
      <c r="A15" s="934" t="s">
        <v>135</v>
      </c>
      <c r="B15" s="1077" t="s">
        <v>324</v>
      </c>
      <c r="C15" s="1077"/>
      <c r="D15" s="1078">
        <f>'Sch-1'!P52</f>
        <v>0</v>
      </c>
      <c r="E15" s="1079"/>
      <c r="I15" s="935" t="s">
        <v>136</v>
      </c>
      <c r="K15" s="935" t="e">
        <f>ROUND('[10]Sch-1'!U3*#REF!,0)</f>
        <v>#REF!</v>
      </c>
      <c r="M15" s="935" t="s">
        <v>136</v>
      </c>
      <c r="O15" s="936" t="e">
        <f>ROUND('[10]Sch-1'!U5*#REF!,0)</f>
        <v>#REF!</v>
      </c>
    </row>
    <row r="16" spans="1:15" ht="87.75" customHeight="1">
      <c r="A16" s="937"/>
      <c r="B16" s="1080" t="s">
        <v>325</v>
      </c>
      <c r="C16" s="1080"/>
      <c r="D16" s="1081"/>
      <c r="E16" s="1082"/>
      <c r="G16" s="938"/>
    </row>
    <row r="17" spans="1:15" ht="25.5" customHeight="1">
      <c r="A17" s="934" t="s">
        <v>137</v>
      </c>
      <c r="B17" s="1077" t="s">
        <v>326</v>
      </c>
      <c r="C17" s="1077"/>
      <c r="D17" s="1078">
        <f>'Sch-3'!R26</f>
        <v>0</v>
      </c>
      <c r="E17" s="1079"/>
      <c r="I17" s="935" t="s">
        <v>138</v>
      </c>
      <c r="K17" s="939">
        <f>IF(ISERROR(ROUND((#REF!+#REF!)*#REF!,0)),0, ROUND((#REF!+#REF!)*#REF!,0))</f>
        <v>0</v>
      </c>
      <c r="M17" s="935" t="s">
        <v>138</v>
      </c>
      <c r="O17" s="940">
        <f>IF(ISERROR(ROUND((#REF!+#REF!)*#REF!,0)),0, ROUND((#REF!+#REF!)*#REF!,0))</f>
        <v>0</v>
      </c>
    </row>
    <row r="18" spans="1:15" ht="84" customHeight="1">
      <c r="A18" s="937"/>
      <c r="B18" s="1080" t="s">
        <v>327</v>
      </c>
      <c r="C18" s="1080"/>
      <c r="D18" s="1093"/>
      <c r="E18" s="1094"/>
      <c r="G18" s="941"/>
      <c r="I18" s="942" t="e">
        <f>#REF!/'Sch-1'!Y1</f>
        <v>#REF!</v>
      </c>
      <c r="K18" s="922">
        <f>'[10]Sch-1'!U3</f>
        <v>0</v>
      </c>
      <c r="M18" s="942" t="e">
        <f>I18</f>
        <v>#REF!</v>
      </c>
      <c r="O18" s="923">
        <f>'[10]Sch-1'!U5</f>
        <v>0</v>
      </c>
    </row>
    <row r="19" spans="1:15" ht="33" customHeight="1" thickBot="1">
      <c r="A19" s="943"/>
      <c r="B19" s="944" t="s">
        <v>330</v>
      </c>
      <c r="C19" s="945"/>
      <c r="D19" s="1091">
        <f>D15+D17</f>
        <v>0</v>
      </c>
      <c r="E19" s="1092"/>
    </row>
    <row r="20" spans="1:15" ht="30" customHeight="1">
      <c r="A20" s="946"/>
      <c r="B20" s="946"/>
      <c r="C20" s="947"/>
      <c r="D20" s="946"/>
      <c r="E20" s="946"/>
    </row>
    <row r="21" spans="1:15" ht="30" customHeight="1">
      <c r="A21" s="955" t="s">
        <v>143</v>
      </c>
      <c r="B21" s="914" t="str">
        <f>'Names of Bidder'!D27&amp;" "&amp;'Names of Bidder'!E27&amp;" "&amp;'Names of Bidder'!F27</f>
        <v xml:space="preserve">  </v>
      </c>
      <c r="C21" s="956" t="s">
        <v>144</v>
      </c>
      <c r="D21" s="1089" t="str">
        <f>IF('Names of Bidder'!D24="","",'Names of Bidder'!D24)</f>
        <v/>
      </c>
      <c r="E21" s="1090"/>
      <c r="F21" s="948"/>
    </row>
    <row r="22" spans="1:15" ht="30" customHeight="1">
      <c r="A22" s="955" t="s">
        <v>145</v>
      </c>
      <c r="B22" s="957" t="str">
        <f>IF('Names of Bidder'!D28="","",'Names of Bidder'!D28)</f>
        <v/>
      </c>
      <c r="C22" s="956" t="s">
        <v>146</v>
      </c>
      <c r="D22" s="1089" t="str">
        <f>IF('Names of Bidder'!D25="","",'Names of Bidder'!D25)</f>
        <v/>
      </c>
      <c r="E22" s="1090"/>
      <c r="F22" s="948"/>
    </row>
    <row r="23" spans="1:15" ht="30" customHeight="1">
      <c r="A23" s="949"/>
      <c r="B23" s="950"/>
      <c r="C23" s="947"/>
      <c r="D23" s="921"/>
      <c r="E23" s="921"/>
      <c r="F23" s="948"/>
    </row>
    <row r="24" spans="1:15" ht="33" customHeight="1">
      <c r="A24" s="949"/>
      <c r="B24" s="950"/>
      <c r="C24" s="928"/>
      <c r="D24" s="951"/>
      <c r="E24" s="952"/>
      <c r="F24" s="948"/>
    </row>
    <row r="25" spans="1:15" ht="21.9" customHeight="1">
      <c r="A25" s="953"/>
      <c r="B25" s="953"/>
      <c r="C25" s="953"/>
      <c r="D25" s="953"/>
      <c r="E25" s="954"/>
    </row>
    <row r="26" spans="1:15" ht="21.9" customHeight="1">
      <c r="A26" s="953"/>
      <c r="B26" s="953"/>
      <c r="C26" s="953"/>
      <c r="D26" s="953"/>
      <c r="E26" s="954"/>
    </row>
    <row r="27" spans="1:15" ht="21.9" customHeight="1">
      <c r="A27" s="953"/>
      <c r="B27" s="953"/>
      <c r="C27" s="953"/>
      <c r="D27" s="953"/>
      <c r="E27" s="954"/>
    </row>
    <row r="28" spans="1:15" ht="21.9" customHeight="1">
      <c r="A28" s="953"/>
      <c r="B28" s="953"/>
      <c r="C28" s="953"/>
      <c r="D28" s="953"/>
      <c r="E28" s="954"/>
    </row>
    <row r="29" spans="1:15" ht="21.9" customHeight="1">
      <c r="A29" s="953"/>
      <c r="B29" s="953"/>
      <c r="C29" s="953"/>
      <c r="D29" s="953"/>
      <c r="E29" s="954"/>
    </row>
    <row r="30" spans="1:15" ht="21.9" customHeight="1">
      <c r="A30" s="953"/>
      <c r="B30" s="953"/>
      <c r="C30" s="953"/>
      <c r="D30" s="953"/>
      <c r="E30" s="954"/>
    </row>
    <row r="31" spans="1:15" ht="24.9" customHeight="1">
      <c r="A31" s="952"/>
      <c r="B31" s="952"/>
      <c r="C31" s="952"/>
      <c r="D31" s="952"/>
      <c r="E31" s="952"/>
    </row>
    <row r="32" spans="1:15" ht="24.9" customHeight="1">
      <c r="A32" s="952"/>
      <c r="B32" s="952"/>
      <c r="C32" s="952"/>
      <c r="D32" s="952"/>
      <c r="E32" s="952"/>
    </row>
    <row r="33" spans="1:5" ht="24.9" customHeight="1">
      <c r="A33" s="952"/>
      <c r="B33" s="952"/>
      <c r="C33" s="952"/>
      <c r="D33" s="952"/>
      <c r="E33" s="952"/>
    </row>
    <row r="34" spans="1:5" ht="24.9" customHeight="1">
      <c r="A34" s="952"/>
      <c r="B34" s="952"/>
      <c r="C34" s="952"/>
      <c r="D34" s="952"/>
      <c r="E34" s="952"/>
    </row>
    <row r="35" spans="1:5" ht="24.9" customHeight="1">
      <c r="A35" s="952"/>
      <c r="B35" s="952"/>
      <c r="C35" s="952"/>
      <c r="D35" s="952"/>
      <c r="E35" s="952"/>
    </row>
    <row r="36" spans="1:5" ht="24.9" customHeight="1">
      <c r="A36" s="952"/>
      <c r="B36" s="952"/>
      <c r="C36" s="952"/>
      <c r="D36" s="952"/>
      <c r="E36" s="952"/>
    </row>
    <row r="37" spans="1:5" ht="24.9" customHeight="1">
      <c r="A37" s="952"/>
      <c r="B37" s="952"/>
      <c r="C37" s="952"/>
      <c r="D37" s="952"/>
      <c r="E37" s="952"/>
    </row>
    <row r="38" spans="1:5" ht="24.9" customHeight="1">
      <c r="A38" s="952"/>
      <c r="B38" s="952"/>
      <c r="C38" s="952"/>
      <c r="D38" s="952"/>
      <c r="E38" s="952"/>
    </row>
    <row r="39" spans="1:5" ht="24.9" customHeight="1">
      <c r="A39" s="952"/>
      <c r="B39" s="952"/>
      <c r="C39" s="952"/>
      <c r="D39" s="952"/>
      <c r="E39" s="952"/>
    </row>
    <row r="40" spans="1:5" ht="24.9" customHeight="1">
      <c r="A40" s="952"/>
      <c r="B40" s="952"/>
      <c r="C40" s="952"/>
      <c r="D40" s="952"/>
      <c r="E40" s="952"/>
    </row>
    <row r="41" spans="1:5" ht="24.9" customHeight="1">
      <c r="A41" s="952"/>
      <c r="B41" s="952"/>
      <c r="C41" s="952"/>
      <c r="D41" s="952"/>
      <c r="E41" s="952"/>
    </row>
    <row r="42" spans="1:5" ht="24.9" customHeight="1">
      <c r="A42" s="952"/>
      <c r="B42" s="952"/>
      <c r="C42" s="952"/>
      <c r="D42" s="952"/>
      <c r="E42" s="952"/>
    </row>
    <row r="43" spans="1:5" ht="24.9" customHeight="1">
      <c r="A43" s="952"/>
      <c r="B43" s="952"/>
      <c r="C43" s="952"/>
      <c r="D43" s="952"/>
      <c r="E43" s="952"/>
    </row>
    <row r="44" spans="1:5" ht="24.9" customHeight="1">
      <c r="A44" s="952"/>
      <c r="B44" s="952"/>
      <c r="C44" s="952"/>
      <c r="D44" s="952"/>
      <c r="E44" s="952"/>
    </row>
    <row r="45" spans="1:5" ht="24.9" customHeight="1">
      <c r="A45" s="952"/>
      <c r="B45" s="952"/>
      <c r="C45" s="952"/>
      <c r="D45" s="952"/>
      <c r="E45" s="952"/>
    </row>
    <row r="46" spans="1:5" ht="24.9" customHeight="1">
      <c r="A46" s="952"/>
      <c r="B46" s="952"/>
      <c r="C46" s="952"/>
      <c r="D46" s="952"/>
      <c r="E46" s="952"/>
    </row>
    <row r="47" spans="1:5" ht="24.9" customHeight="1">
      <c r="A47" s="952"/>
      <c r="B47" s="952"/>
      <c r="C47" s="952"/>
      <c r="D47" s="952"/>
      <c r="E47" s="952"/>
    </row>
    <row r="48" spans="1:5" ht="24.9" customHeight="1">
      <c r="A48" s="952"/>
      <c r="B48" s="952"/>
      <c r="C48" s="952"/>
      <c r="D48" s="952"/>
      <c r="E48" s="952"/>
    </row>
    <row r="49" spans="1:5" ht="24.9" customHeight="1">
      <c r="A49" s="952"/>
      <c r="B49" s="952"/>
      <c r="C49" s="952"/>
      <c r="D49" s="952"/>
      <c r="E49" s="952"/>
    </row>
    <row r="50" spans="1:5" ht="24.9" customHeight="1">
      <c r="A50" s="952"/>
      <c r="B50" s="952"/>
      <c r="C50" s="952"/>
      <c r="D50" s="952"/>
      <c r="E50" s="952"/>
    </row>
    <row r="51" spans="1:5" ht="24.9" customHeight="1">
      <c r="A51" s="952"/>
      <c r="B51" s="952"/>
      <c r="C51" s="952"/>
      <c r="D51" s="952"/>
      <c r="E51" s="952"/>
    </row>
    <row r="52" spans="1:5" ht="24.9" customHeight="1">
      <c r="A52" s="952"/>
      <c r="B52" s="952"/>
      <c r="C52" s="952"/>
      <c r="D52" s="952"/>
      <c r="E52" s="952"/>
    </row>
    <row r="53" spans="1:5" ht="24.9" customHeight="1">
      <c r="A53" s="952"/>
      <c r="B53" s="952"/>
      <c r="C53" s="952"/>
      <c r="D53" s="952"/>
      <c r="E53" s="952"/>
    </row>
    <row r="54" spans="1:5">
      <c r="A54" s="952"/>
      <c r="B54" s="952"/>
      <c r="C54" s="952"/>
      <c r="D54" s="952"/>
      <c r="E54" s="952"/>
    </row>
    <row r="55" spans="1:5">
      <c r="A55" s="952"/>
      <c r="B55" s="952"/>
      <c r="C55" s="952"/>
      <c r="D55" s="952"/>
      <c r="E55" s="952"/>
    </row>
    <row r="56" spans="1:5">
      <c r="A56" s="952"/>
      <c r="B56" s="952"/>
      <c r="C56" s="952"/>
      <c r="D56" s="952"/>
      <c r="E56" s="952"/>
    </row>
    <row r="57" spans="1:5">
      <c r="A57" s="952"/>
      <c r="B57" s="952"/>
      <c r="C57" s="952"/>
      <c r="D57" s="952"/>
      <c r="E57" s="952"/>
    </row>
    <row r="58" spans="1:5">
      <c r="A58" s="952"/>
      <c r="B58" s="952"/>
      <c r="C58" s="952"/>
      <c r="D58" s="952"/>
      <c r="E58" s="952"/>
    </row>
    <row r="59" spans="1:5">
      <c r="A59" s="952"/>
      <c r="B59" s="952"/>
      <c r="C59" s="952"/>
      <c r="D59" s="952"/>
      <c r="E59" s="952"/>
    </row>
    <row r="60" spans="1:5">
      <c r="A60" s="952"/>
      <c r="B60" s="952"/>
      <c r="C60" s="952"/>
      <c r="D60" s="952"/>
      <c r="E60" s="952"/>
    </row>
    <row r="61" spans="1:5">
      <c r="A61" s="952"/>
      <c r="B61" s="952"/>
      <c r="C61" s="952"/>
      <c r="D61" s="952"/>
      <c r="E61" s="952"/>
    </row>
    <row r="62" spans="1:5">
      <c r="A62" s="952"/>
      <c r="B62" s="952"/>
      <c r="C62" s="952"/>
      <c r="D62" s="952"/>
      <c r="E62" s="952"/>
    </row>
    <row r="63" spans="1:5">
      <c r="A63" s="952"/>
      <c r="B63" s="952"/>
      <c r="C63" s="952"/>
      <c r="D63" s="952"/>
      <c r="E63" s="952"/>
    </row>
    <row r="64" spans="1:5">
      <c r="A64" s="952"/>
      <c r="B64" s="952"/>
      <c r="C64" s="952"/>
      <c r="D64" s="952"/>
      <c r="E64" s="952"/>
    </row>
    <row r="65" spans="1:5">
      <c r="A65" s="952"/>
      <c r="B65" s="952"/>
      <c r="C65" s="952"/>
      <c r="D65" s="952"/>
      <c r="E65" s="952"/>
    </row>
    <row r="66" spans="1:5">
      <c r="A66" s="952"/>
      <c r="B66" s="952"/>
      <c r="C66" s="952"/>
      <c r="D66" s="952"/>
      <c r="E66" s="952"/>
    </row>
    <row r="67" spans="1:5">
      <c r="A67" s="952"/>
      <c r="B67" s="952"/>
      <c r="C67" s="952"/>
      <c r="D67" s="952"/>
      <c r="E67" s="952"/>
    </row>
    <row r="68" spans="1:5">
      <c r="A68" s="952"/>
      <c r="B68" s="952"/>
      <c r="C68" s="952"/>
      <c r="D68" s="952"/>
      <c r="E68" s="952"/>
    </row>
    <row r="69" spans="1:5">
      <c r="A69" s="952"/>
      <c r="B69" s="952"/>
      <c r="C69" s="952"/>
      <c r="D69" s="952"/>
      <c r="E69" s="952"/>
    </row>
    <row r="70" spans="1:5">
      <c r="A70" s="952"/>
      <c r="B70" s="952"/>
      <c r="C70" s="952"/>
      <c r="D70" s="952"/>
      <c r="E70" s="952"/>
    </row>
    <row r="71" spans="1:5">
      <c r="A71" s="952"/>
      <c r="B71" s="952"/>
      <c r="C71" s="952"/>
      <c r="D71" s="952"/>
      <c r="E71" s="952"/>
    </row>
  </sheetData>
  <sheetProtection password="CC6F" sheet="1" objects="1" scenarios="1" formatColumns="0" formatRows="0" selectLockedCells="1"/>
  <dataConsolidate/>
  <customSheetViews>
    <customSheetView guid="{41FA9D67-020C-4823-83C1-8E592D62422E}" showPageBreaks="1" printArea="1" hiddenColumns="1" view="pageBreakPreview">
      <selection activeCell="D21" sqref="D21:E22"/>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CA37BAE-906F-43D5-9FD9-B13563E4B9D7}"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27</vt:i4>
      </vt:variant>
    </vt:vector>
  </HeadingPairs>
  <TitlesOfParts>
    <vt:vector size="50"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Adil Iqbal Khan {Adil Iqbal Khan}</cp:lastModifiedBy>
  <cp:lastPrinted>2019-08-14T05:40:59Z</cp:lastPrinted>
  <dcterms:created xsi:type="dcterms:W3CDTF">2014-08-12T11:34:40Z</dcterms:created>
  <dcterms:modified xsi:type="dcterms:W3CDTF">2022-12-13T10:12:33Z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