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51.xml" ContentType="application/vnd.ms-excel.controlproperties+xml"/>
  <Override PartName="/xl/drawings/drawing11.xml" ContentType="application/vnd.openxmlformats-officedocument.drawing+xml"/>
  <Override PartName="/xl/ctrlProps/ctrlProp152.xml" ContentType="application/vnd.ms-excel.controlproperties+xml"/>
  <Override PartName="/xl/drawings/drawing12.xml" ContentType="application/vnd.openxmlformats-officedocument.drawing+xml"/>
  <Override PartName="/xl/ctrlProps/ctrlProp15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54.xml" ContentType="application/vnd.ms-excel.controlproperties+xml"/>
  <Override PartName="/xl/ctrlProps/ctrlProp15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updateLinks="never" codeName="ThisWorkbook" defaultThemeVersion="124226"/>
  <mc:AlternateContent xmlns:mc="http://schemas.openxmlformats.org/markup-compatibility/2006">
    <mc:Choice Requires="x15">
      <x15ac:absPath xmlns:x15ac="http://schemas.microsoft.com/office/spreadsheetml/2010/11/ac" url="G:\Vikash Chandra\765 KV Transformer Pkg\765 KV Transformer TR 01\Bidding Documents TR 01\"/>
    </mc:Choice>
  </mc:AlternateContent>
  <xr:revisionPtr revIDLastSave="0" documentId="13_ncr:1_{A4C05CA2-0AC3-4175-AFF4-7058718CAEA7}" xr6:coauthVersionLast="47" xr6:coauthVersionMax="47" xr10:uidLastSave="{00000000-0000-0000-0000-000000000000}"/>
  <workbookProtection workbookAlgorithmName="SHA-512" workbookHashValue="kMBeSALR4JQXAfPku/E1X80hdCDQ1OhiJSvErFeRS44joll+iF/vtn7YHoBcIDjMCa+MtU0uMizZPTCD++8kuA==" workbookSaltValue="5JTZbFUG3DrMGq2qLBuWkA==" workbookSpinCount="100000" lockStructure="1"/>
  <bookViews>
    <workbookView xWindow="-120" yWindow="-120" windowWidth="29040" windowHeight="15840" tabRatio="942" firstSheet="5" activeTab="14"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(QR)'!$I$377</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(QR)'!$I$377</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(QR)'!$J$377</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(QR)'!$K$377</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(QR)'!$I$378</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(QR)'!$J$378</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(QR)'!$K$378</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(QR)'!$I$379</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(QR)'!$J$379</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(QR)'!$K$379</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(QR)'!$I$380</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(QR)'!$J$380</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(QR)'!$K$380</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(QR)'!$AN$332</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(QR)'!$AN$333</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(QR)'!$AN$334</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(QR)'!$J$376</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(QR)'!$K$376</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(QR)'!$I$376</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(QR)'!$J$376</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11'!$A$1:$E$29</definedName>
    <definedName name="_xlnm.Print_Area" localSheetId="17">'Attach 12'!$A$1:$G$22</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15'!$A$1:$E$91</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(QR)'!$A$1:$I$386</definedName>
    <definedName name="_xlnm.Print_Area" localSheetId="4">'Attach-3 (QR)_old'!$A$1:$J$407</definedName>
    <definedName name="_xlnm.Print_Area" localSheetId="27">'Bid Form 1st Envelope '!$A$1:$J$118</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12'!$G:$I</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12'!$A$1:$F$22</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15'!$A$1:$E$91</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(QR)'!$A$1:$H$386</definedName>
    <definedName name="Z_05855B4F_D61E_4C97_B759_B2F96767F6F8_.wvu.PrintArea" localSheetId="4" hidden="1">'Attach-3 (QR)_old'!$A$1:$H$407</definedName>
    <definedName name="Z_05855B4F_D61E_4C97_B759_B2F96767F6F8_.wvu.PrintArea" localSheetId="27" hidden="1">'Bid Form 1st Envelope '!$A$1:$F$120</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(QR)'!$188:$194,'Attach-3 (QR)'!#REF!,'Attach-3 (QR)'!#REF!,'Attach-3 (QR)'!#REF!,'Attach-3 (QR)'!$202:$202,'Attach-3 (QR)'!$251:$253,'Attach-3 (QR)'!$312:$326</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'!$103:$103,'Bid Form 1st Envelope '!$106:$107</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12'!$G:$I</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12'!$A$1:$F$22</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15'!$A$1:$E$91</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(QR)'!$A$1:$I$386</definedName>
    <definedName name="Z_067EF7EF_2552_42C0_8B2F_9338A16B73EB_.wvu.PrintArea" localSheetId="4" hidden="1">'Attach-3 (QR)_old'!$A$1:$J$407</definedName>
    <definedName name="Z_067EF7EF_2552_42C0_8B2F_9338A16B73EB_.wvu.PrintArea" localSheetId="27" hidden="1">'Bid Form 1st Envelope '!$A$1:$J$119</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(QR)'!$188:$194,'Attach-3 (QR)'!$202:$202,'Attach-3 (QR)'!$238:$364</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'!$103:$103,'Bid Form 1st Envelope '!$106:$107</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0DA5794E_7F08_4FD6_A9AE_0A7BA2271047_.wvu.PrintArea" localSheetId="15" hidden="1">'Attach 10'!$A$1:$F$18</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(QR)'!$A$1:$H$386</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15'!$A$1:$E$91</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'!$A$1:$F$120</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(QR)'!$A$1:$I$386</definedName>
    <definedName name="Z_176A4F7E_17B2_43CD_BA12_35A58E9B73EF_.wvu.Rows" localSheetId="6" hidden="1">'Attach-3 (QR)'!$19:$23,'Attach-3 (QR)'!$25:$25,'Attach-3 (QR)'!$35:$35,'Attach-3 (QR)'!#REF!,'Attach-3 (QR)'!#REF!,'Attach-3 (QR)'!$188:$194,'Attach-3 (QR)'!$202:$202,'Attach-3 (QR)'!$238:$364</definedName>
    <definedName name="Z_1C70608C_646A_4043_A222_6253B5006A93_.wvu.Cols" localSheetId="17" hidden="1">'Attach 12'!$H:$I</definedName>
    <definedName name="Z_1C70608C_646A_4043_A222_6253B5006A93_.wvu.Cols" localSheetId="11" hidden="1">'Attach 5A'!$H:$H</definedName>
    <definedName name="Z_1C70608C_646A_4043_A222_6253B5006A93_.wvu.PrintArea" localSheetId="17" hidden="1">'Attach 12'!$A$1:$F$22</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(QR)'!$A$1:$H$386</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(QR)'!$A$1:$H$386</definedName>
    <definedName name="Z_20A53A97_D2BD_4E7F_8ABC_E5DF94CF88E8_.wvu.PrintArea" localSheetId="4" hidden="1">'Attach-3 (QR)_old'!$A$1:$H$407</definedName>
    <definedName name="Z_20A53A97_D2BD_4E7F_8ABC_E5DF94CF88E8_.wvu.Rows" localSheetId="6" hidden="1">'Attach-3 (QR)'!#REF!,'Attach-3 (QR)'!#REF!,'Attach-3 (QR)'!#REF!,'Attach-3 (QR)'!$251:$253,'Attach-3 (QR)'!$275:$306,'Attach-3 (QR)'!$317:$326</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12'!$H:$I</definedName>
    <definedName name="Z_237D8718_39ED_4FFE_B3B2_D1192F8D2E87_.wvu.Cols" localSheetId="11" hidden="1">'Attach 5A'!$H:$H</definedName>
    <definedName name="Z_237D8718_39ED_4FFE_B3B2_D1192F8D2E87_.wvu.PrintArea" localSheetId="17" hidden="1">'Attach 12'!$A$1:$F$22</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15'!$A$1:$E$91</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'!$A$1:$F$120</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12'!$G:$G</definedName>
    <definedName name="Z_24FB9AF1_17BD_4082_A3EA_FA7FEE02F32F_.wvu.PrintArea" localSheetId="17" hidden="1">'Attach 12'!$A$1:$F$22</definedName>
    <definedName name="Z_24FB9AF1_17BD_4082_A3EA_FA7FEE02F32F_.wvu.Rows" localSheetId="17" hidden="1">'Attach 12'!#REF!</definedName>
    <definedName name="Z_25421BE0_1124_425D_B86C_8E4240949C04_.wvu.PrintArea" localSheetId="15" hidden="1">'Attach 10'!$A$1:$F$18</definedName>
    <definedName name="Z_2648A02A_7B8C_446F_A14E_7410EA5360FE_.wvu.Cols" localSheetId="17" hidden="1">'Attach 12'!$G:$G</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12'!$A$1:$F$22</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12'!$G:$I</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6" hidden="1">'Attach 11'!$A$1:$E$86</definedName>
    <definedName name="Z_273BBCBD_8F12_4445_A7CA_FDA7C67AE3D5_.wvu.PrintArea" localSheetId="17" hidden="1">'Attach 12'!$A$1:$G$22</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15'!$A$1:$E$91</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(QR)'!$A$1:$I$386</definedName>
    <definedName name="Z_273BBCBD_8F12_4445_A7CA_FDA7C67AE3D5_.wvu.PrintArea" localSheetId="4" hidden="1">'Attach-3 (QR)_old'!$A$1:$J$407</definedName>
    <definedName name="Z_273BBCBD_8F12_4445_A7CA_FDA7C67AE3D5_.wvu.PrintArea" localSheetId="27" hidden="1">'Bid Form 1st Envelope '!$A$1:$J$119</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(QR)'!$188:$194,'Attach-3 (QR)'!$202:$202,'Attach-3 (QR)'!$238:$364</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'!$103:$103,'Bid Form 1st Envelope '!$106:$107</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12'!$G:$I</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6" hidden="1">'Attach 11'!$A$1:$E$86</definedName>
    <definedName name="Z_27CB7082_4FAB_46F1_8968_11E3E4A629B2_.wvu.PrintArea" localSheetId="17" hidden="1">'Attach 12'!$A$1:$G$22</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15'!$A$1:$E$91</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(QR)'!$A$1:$I$386</definedName>
    <definedName name="Z_27CB7082_4FAB_46F1_8968_11E3E4A629B2_.wvu.PrintArea" localSheetId="4" hidden="1">'Attach-3 (QR)_old'!$A$1:$J$407</definedName>
    <definedName name="Z_27CB7082_4FAB_46F1_8968_11E3E4A629B2_.wvu.PrintArea" localSheetId="27" hidden="1">'Bid Form 1st Envelope '!$A$1:$J$119</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(QR)'!$188:$194,'Attach-3 (QR)'!$202:$202,'Attach-3 (QR)'!$238:$364</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'!$103:$103,'Bid Form 1st Envelope '!$106:$107</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(QR)'!$A$1:$H$386</definedName>
    <definedName name="Z_280EA05C_4582_4B0F_895F_5C9134A73222_.wvu.PrintArea" localSheetId="4" hidden="1">'Attach-3 (QR)_old'!$A$1:$H$407</definedName>
    <definedName name="Z_280EA05C_4582_4B0F_895F_5C9134A73222_.wvu.Rows" localSheetId="6" hidden="1">'Attach-3 (QR)'!$188:$194,'Attach-3 (QR)'!#REF!,'Attach-3 (QR)'!#REF!,'Attach-3 (QR)'!$251:$253,'Attach-3 (QR)'!$275:$306,'Attach-3 (QR)'!$317:$326</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12'!$G:$I</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12'!$A$1:$F$22</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15'!$A$1:$E$91</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'!$A$1:$J$119</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'!$103:$103,'Bid Form 1st Envelope '!$106:$107</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(QR)'!$A$1:$H$386</definedName>
    <definedName name="Z_308F00E9_5A71_4486_BCFD_DF8513C1906D_.wvu.PrintArea" localSheetId="4" hidden="1">'Attach-3 (QR)_old'!$A$1:$H$407</definedName>
    <definedName name="Z_308F00E9_5A71_4486_BCFD_DF8513C1906D_.wvu.Rows" localSheetId="6" hidden="1">'Attach-3 (QR)'!#REF!,'Attach-3 (QR)'!$188:$194,'Attach-3 (QR)'!#REF!,'Attach-3 (QR)'!#REF!,'Attach-3 (QR)'!#REF!,'Attach-3 (QR)'!$202:$202,'Attach-3 (QR)'!$251:$253,'Attach-3 (QR)'!$275:$306,'Attach-3 (QR)'!$312:$326</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(QR)'!$A$1:$H$386</definedName>
    <definedName name="Z_3365131F_6BE7_432A_859B_F41B794BB9E6_.wvu.PrintArea" localSheetId="4" hidden="1">'Attach-3 (QR)_old'!$A$1:$H$407</definedName>
    <definedName name="Z_3365131F_6BE7_432A_859B_F41B794BB9E6_.wvu.Rows" localSheetId="6" hidden="1">'Attach-3 (QR)'!#REF!,'Attach-3 (QR)'!$188:$194,'Attach-3 (QR)'!#REF!,'Attach-3 (QR)'!#REF!,'Attach-3 (QR)'!#REF!,'Attach-3 (QR)'!$202:$202,'Attach-3 (QR)'!$251:$253,'Attach-3 (QR)'!$267:$307,'Attach-3 (QR)'!$312:$326,'Attach-3 (QR)'!$344:$365</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15'!$A$1:$E$91</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'!$A$1:$F$120</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12'!$G:$I</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12'!$A$1:$F$22</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15'!$A$1:$E$91</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'!$A$1:$J$119</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'!$30:$31,'Bid Form 1st Envelope '!$103:$103,'Bid Form 1st Envelope '!$106:$107</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15'!$A$1:$E$91</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'!$A$1:$F$120</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15'!$A$1:$E$92</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'!$A$1:$F$120</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15'!$A$1:$E$91</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'!$A$1:$F$120</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15'!$A$1:$E$91</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(QR)'!$A$1:$H$386</definedName>
    <definedName name="Z_494F6778_23FE_4AAC_B37D_6C7543FC13B9_.wvu.PrintArea" localSheetId="4" hidden="1">'Attach-3 (QR)_old'!$A$1:$H$407</definedName>
    <definedName name="Z_494F6778_23FE_4AAC_B37D_6C7543FC13B9_.wvu.PrintArea" localSheetId="27" hidden="1">'Bid Form 1st Envelope '!$A$1:$F$120</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12'!$G:$I</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6" hidden="1">'Attach 11'!$A$1:$E$86</definedName>
    <definedName name="Z_4B898AE2_7356_489E_882D_EC3B09CB95AA_.wvu.PrintArea" localSheetId="17" hidden="1">'Attach 12'!$A$1:$G$22</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15'!$A$1:$E$91</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9'!$A$1:$F$51</definedName>
    <definedName name="Z_4B898AE2_7356_489E_882D_EC3B09CB95AA_.wvu.PrintArea" localSheetId="6" hidden="1">'Attach-3 (QR)'!$A$1:$I$386</definedName>
    <definedName name="Z_4B898AE2_7356_489E_882D_EC3B09CB95AA_.wvu.PrintArea" localSheetId="4" hidden="1">'Attach-3 (QR)_old'!$A$1:$J$407</definedName>
    <definedName name="Z_4B898AE2_7356_489E_882D_EC3B09CB95AA_.wvu.PrintArea" localSheetId="27" hidden="1">'Bid Form 1st Envelope '!$A$1:$J$119</definedName>
    <definedName name="Z_4B898AE2_7356_489E_882D_EC3B09CB95AA_.wvu.PrintArea" localSheetId="1" hidden="1">Cover!$A$1:$F$28</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1" hidden="1">'Attach 15'!$16:$16</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(QR)'!$90:$90,'Attach-3 (QR)'!$124:$124,'Attach-3 (QR)'!$188:$194,'Attach-3 (QR)'!$202:$202,'Attach-3 (QR)'!$238:$364</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'!$22:$23,'Bid Form 1st Envelope '!$30:$31,'Bid Form 1st Envelope '!$103:$103,'Bid Form 1st Envelope '!$106:$107</definedName>
    <definedName name="Z_4B898AE2_7356_489E_882D_EC3B09CB95AA_.wvu.Rows" localSheetId="1" hidden="1">Cover!$19:$20</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12'!$G:$I</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10'!$A$1:$F$23</definedName>
    <definedName name="Z_5476C51C_4037_4B28_A818_10D7CDF0C66A_.wvu.PrintArea" localSheetId="16" hidden="1">'Attach 11'!$A$1:$E$86</definedName>
    <definedName name="Z_5476C51C_4037_4B28_A818_10D7CDF0C66A_.wvu.PrintArea" localSheetId="17" hidden="1">'Attach 12'!$A$1:$G$22</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15'!$A$1:$E$91</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(QR)'!$A$1:$I$386</definedName>
    <definedName name="Z_5476C51C_4037_4B28_A818_10D7CDF0C66A_.wvu.PrintArea" localSheetId="4" hidden="1">'Attach-3 (QR)_old'!$A$1:$J$407</definedName>
    <definedName name="Z_5476C51C_4037_4B28_A818_10D7CDF0C66A_.wvu.PrintArea" localSheetId="27" hidden="1">'Bid Form 1st Envelope '!$A$1:$J$119</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(QR)'!$188:$194,'Attach-3 (QR)'!$202:$202,'Attach-3 (QR)'!$238:$364</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'!$103:$103,'Bid Form 1st Envelope '!$106:$107</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(QR)'!$A$1:$H$386</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(QR)'!$A$1:$I$386</definedName>
    <definedName name="Z_5802F788_6BC6_4DD2_9B34_FB4B8F376754_.wvu.Rows" localSheetId="6" hidden="1">'Attach-3 (QR)'!$19:$23,'Attach-3 (QR)'!$25:$25,'Attach-3 (QR)'!$35:$35,'Attach-3 (QR)'!#REF!,'Attach-3 (QR)'!#REF!,'Attach-3 (QR)'!$188:$194,'Attach-3 (QR)'!$202:$202,'Attach-3 (QR)'!$238:$364</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(QR)'!$A$1:$H$386</definedName>
    <definedName name="Z_582CF44B_0703_4CA2_AB84_00685031CD39_.wvu.PrintArea" localSheetId="4" hidden="1">'Attach-3 (QR)_old'!$A$1:$H$407</definedName>
    <definedName name="Z_582CF44B_0703_4CA2_AB84_00685031CD39_.wvu.Rows" localSheetId="6" hidden="1">'Attach-3 (QR)'!#REF!,'Attach-3 (QR)'!$188:$194,'Attach-3 (QR)'!#REF!,'Attach-3 (QR)'!#REF!,'Attach-3 (QR)'!#REF!,'Attach-3 (QR)'!$202:$202,'Attach-3 (QR)'!$251:$253,'Attach-3 (QR)'!$275:$306,'Attach-3 (QR)'!$312:$326</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12'!$G:$G</definedName>
    <definedName name="Z_5B8D5D4A_E3F3_4270_9E8A_31566626E806_.wvu.Cols" localSheetId="2" hidden="1">'Names of Bidder'!$L:$L</definedName>
    <definedName name="Z_5B8D5D4A_E3F3_4270_9E8A_31566626E806_.wvu.PrintArea" localSheetId="17" hidden="1">'Attach 12'!$A$1:$F$22</definedName>
    <definedName name="Z_5B8D5D4A_E3F3_4270_9E8A_31566626E806_.wvu.PrintArea" localSheetId="2" hidden="1">'Names of Bidder'!$B$1:$G$38</definedName>
    <definedName name="Z_5D67CA2D_8BB3_4F00_894F_4872C1BBE88F_.wvu.Cols" localSheetId="17" hidden="1">'Attach 12'!$G:$I</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6" hidden="1">'Attach 11'!$A$1:$E$86</definedName>
    <definedName name="Z_5D67CA2D_8BB3_4F00_894F_4872C1BBE88F_.wvu.PrintArea" localSheetId="17" hidden="1">'Attach 12'!$A$1:$G$22</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15'!$A$1:$E$91</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(QR)'!$A$1:$I$386</definedName>
    <definedName name="Z_5D67CA2D_8BB3_4F00_894F_4872C1BBE88F_.wvu.PrintArea" localSheetId="4" hidden="1">'Attach-3 (QR)_old'!$A$1:$J$407</definedName>
    <definedName name="Z_5D67CA2D_8BB3_4F00_894F_4872C1BBE88F_.wvu.PrintArea" localSheetId="27" hidden="1">'Bid Form 1st Envelope '!$A$1:$J$119</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(QR)'!$188:$194,'Attach-3 (QR)'!$202:$202,'Attach-3 (QR)'!$238:$364</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'!$103:$103,'Bid Form 1st Envelope '!$106:$107</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12'!$G:$G</definedName>
    <definedName name="Z_5FD74E67_DB24_44D3_983B_19D633AA18A1_.wvu.Cols" localSheetId="2" hidden="1">'Names of Bidder'!$L:$L</definedName>
    <definedName name="Z_5FD74E67_DB24_44D3_983B_19D633AA18A1_.wvu.PrintArea" localSheetId="17" hidden="1">'Attach 12'!$A$1:$F$22</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12'!$G:$I</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6" hidden="1">'Attach 11'!$A$1:$E$86</definedName>
    <definedName name="Z_696D4A13_5E44_4B16_B107_EB70ABB06CBE_.wvu.PrintArea" localSheetId="17" hidden="1">'Attach 12'!$A$1:$G$22</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15'!$A$1:$E$91</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(QR)'!$A$1:$I$386</definedName>
    <definedName name="Z_696D4A13_5E44_4B16_B107_EB70ABB06CBE_.wvu.PrintArea" localSheetId="4" hidden="1">'Attach-3 (QR)_old'!$A$1:$J$407</definedName>
    <definedName name="Z_696D4A13_5E44_4B16_B107_EB70ABB06CBE_.wvu.PrintArea" localSheetId="27" hidden="1">'Bid Form 1st Envelope '!$A$1:$J$119</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(QR)'!$188:$194,'Attach-3 (QR)'!$202:$202,'Attach-3 (QR)'!$238:$364</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'!$103:$103,'Bid Form 1st Envelope '!$106:$107</definedName>
    <definedName name="Z_696D4A13_5E44_4B16_B107_EB70ABB06CBE_.wvu.Rows" localSheetId="2" hidden="1">'Names of Bidder'!$6:$7,'Names of Bidder'!$23:$26,'Names of Bidder'!$28:$31</definedName>
    <definedName name="Z_6B2C1320_5106_401D_86E8_03FFC7419150_.wvu.Cols" localSheetId="17" hidden="1">'Attach 12'!$G:$G</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12'!$A$1:$F$22</definedName>
    <definedName name="Z_6B2C1320_5106_401D_86E8_03FFC7419150_.wvu.PrintArea" localSheetId="25" hidden="1">'Attach 18 SP'!$A$8:$I$157</definedName>
    <definedName name="Z_6B2C1320_5106_401D_86E8_03FFC7419150_.wvu.PrintArea" localSheetId="6" hidden="1">'Attach-3 (QR)'!$A$1:$H$386</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C47A7D6_4963_4999_9645_C02AA0A4D7C6_.wvu.PrintArea" localSheetId="15" hidden="1">'Attach 10'!$A$1:$F$18</definedName>
    <definedName name="Z_6DC6C963_9F04_44DD_BC90_C1641F014E55_.wvu.Cols" localSheetId="6" hidden="1">'Attach-3 (QR)'!$J:$X</definedName>
    <definedName name="Z_6DC6C963_9F04_44DD_BC90_C1641F014E55_.wvu.PrintArea" localSheetId="6" hidden="1">'Attach-3 (QR)'!$A$1:$I$386</definedName>
    <definedName name="Z_6DC6C963_9F04_44DD_BC90_C1641F014E55_.wvu.Rows" localSheetId="6" hidden="1">'Attach-3 (QR)'!$19:$23,'Attach-3 (QR)'!$25:$25,'Attach-3 (QR)'!$35:$35,'Attach-3 (QR)'!#REF!,'Attach-3 (QR)'!#REF!,'Attach-3 (QR)'!$188:$194,'Attach-3 (QR)'!$202:$202,'Attach-3 (QR)'!$238:$364</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(QR)'!$A$1:$H$386</definedName>
    <definedName name="Z_6FD3A41D_DEEE_48F5_96DB_6021F0BEBAF6_.wvu.PrintArea" localSheetId="4" hidden="1">'Attach-3 (QR)_old'!$A$1:$H$407</definedName>
    <definedName name="Z_6FD3A41D_DEEE_48F5_96DB_6021F0BEBAF6_.wvu.Rows" localSheetId="6" hidden="1">'Attach-3 (QR)'!#REF!,'Attach-3 (QR)'!$188:$194,'Attach-3 (QR)'!#REF!,'Attach-3 (QR)'!#REF!,'Attach-3 (QR)'!#REF!,'Attach-3 (QR)'!$202:$202,'Attach-3 (QR)'!$251:$253,'Attach-3 (QR)'!$267:$307,'Attach-3 (QR)'!$312:$326,'Attach-3 (QR)'!$344:$365</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(QR)'!$A$1:$I$386</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(QR)'!$188:$194,'Attach-3 (QR)'!$202:$202,'Attach-3 (QR)'!$238:$364</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12'!$G:$G</definedName>
    <definedName name="Z_71CED947_16BC_4420_B977_41F665B59AFF_.wvu.Cols" localSheetId="2" hidden="1">'Names of Bidder'!$L:$L</definedName>
    <definedName name="Z_71CED947_16BC_4420_B977_41F665B59AFF_.wvu.PrintArea" localSheetId="17" hidden="1">'Attach 12'!$A$1:$F$22</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(QR)'!$A$1:$H$386</definedName>
    <definedName name="Z_728AEB16_F9CD_4198_B4E9_2E28A5E42262_.wvu.PrintArea" localSheetId="4" hidden="1">'Attach-3 (QR)_old'!$A$1:$H$407</definedName>
    <definedName name="Z_728AEB16_F9CD_4198_B4E9_2E28A5E42262_.wvu.Rows" localSheetId="6" hidden="1">'Attach-3 (QR)'!#REF!,'Attach-3 (QR)'!$188:$194,'Attach-3 (QR)'!#REF!,'Attach-3 (QR)'!#REF!,'Attach-3 (QR)'!#REF!,'Attach-3 (QR)'!$202:$202,'Attach-3 (QR)'!$251:$253,'Attach-3 (QR)'!$267:$307,'Attach-3 (QR)'!$312:$326,'Attach-3 (QR)'!$344:$365</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12'!$G:$I</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6" hidden="1">'Attach 11'!$A$1:$E$86</definedName>
    <definedName name="Z_757C3C2F_C668_4CD7_806B_CA71CC57DCC1_.wvu.PrintArea" localSheetId="17" hidden="1">'Attach 12'!$A$1:$G$22</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15'!$A$1:$E$91</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9'!$A$1:$F$51</definedName>
    <definedName name="Z_757C3C2F_C668_4CD7_806B_CA71CC57DCC1_.wvu.PrintArea" localSheetId="6" hidden="1">'Attach-3 (QR)'!$A$1:$I$386</definedName>
    <definedName name="Z_757C3C2F_C668_4CD7_806B_CA71CC57DCC1_.wvu.PrintArea" localSheetId="4" hidden="1">'Attach-3 (QR)_old'!$A$1:$J$407</definedName>
    <definedName name="Z_757C3C2F_C668_4CD7_806B_CA71CC57DCC1_.wvu.PrintArea" localSheetId="27" hidden="1">'Bid Form 1st Envelope '!$A$1:$J$119</definedName>
    <definedName name="Z_757C3C2F_C668_4CD7_806B_CA71CC57DCC1_.wvu.PrintArea" localSheetId="1" hidden="1">Cover!$A$1:$F$28</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(QR)'!$188:$194,'Attach-3 (QR)'!$202:$202,'Attach-3 (QR)'!$238:$364</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'!$103:$103,'Bid Form 1st Envelope '!$106:$107</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15'!$A$1:$E$91</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'!$A$1:$F$120</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(QR)'!$A$1:$H$386</definedName>
    <definedName name="Z_7DC13EB1_5F25_4667_BD87_340DAD4F0E72_.wvu.PrintArea" localSheetId="4" hidden="1">'Attach-3 (QR)_old'!$A$1:$H$407</definedName>
    <definedName name="Z_7DC13EB1_5F25_4667_BD87_340DAD4F0E72_.wvu.Rows" localSheetId="6" hidden="1">'Attach-3 (QR)'!#REF!,'Attach-3 (QR)'!$188:$194,'Attach-3 (QR)'!#REF!,'Attach-3 (QR)'!#REF!,'Attach-3 (QR)'!#REF!,'Attach-3 (QR)'!$202:$202,'Attach-3 (QR)'!$251:$253,'Attach-3 (QR)'!$275:$306,'Attach-3 (QR)'!$312:$326</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(QR)'!$A$1:$H$386</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15'!$A$1:$E$91</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'!$A$1:$F$120</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12'!$G:$G</definedName>
    <definedName name="Z_83E639F0_925C_438D_A777_FD99BFFD55B2_.wvu.Cols" localSheetId="2" hidden="1">'Names of Bidder'!$L:$L</definedName>
    <definedName name="Z_83E639F0_925C_438D_A777_FD99BFFD55B2_.wvu.PrintArea" localSheetId="17" hidden="1">'Attach 12'!$A$1:$F$22</definedName>
    <definedName name="Z_83E639F0_925C_438D_A777_FD99BFFD55B2_.wvu.PrintArea" localSheetId="2" hidden="1">'Names of Bidder'!$B$1:$G$38</definedName>
    <definedName name="Z_869B0F9C_77A4_468D_A350_EA35CAE357D9_.wvu.Cols" localSheetId="17" hidden="1">'Attach 12'!$G:$I</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6" hidden="1">'Attach 11'!$A$1:$E$86</definedName>
    <definedName name="Z_869B0F9C_77A4_468D_A350_EA35CAE357D9_.wvu.PrintArea" localSheetId="17" hidden="1">'Attach 12'!$A$1:$G$22</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15'!$A$1:$E$91</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(QR)'!$A$1:$I$386</definedName>
    <definedName name="Z_869B0F9C_77A4_468D_A350_EA35CAE357D9_.wvu.PrintArea" localSheetId="4" hidden="1">'Attach-3 (QR)_old'!$A$1:$J$407</definedName>
    <definedName name="Z_869B0F9C_77A4_468D_A350_EA35CAE357D9_.wvu.PrintArea" localSheetId="27" hidden="1">'Bid Form 1st Envelope '!$A$1:$J$119</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(QR)'!$188:$194,'Attach-3 (QR)'!$202:$202,'Attach-3 (QR)'!$238:$364</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'!$103:$103,'Bid Form 1st Envelope '!$106:$107</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15'!$A$1:$E$91</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'!$A$1:$F$120</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12'!$A$1:$F$22</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15'!$A$1:$E$92</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'!$A$1:$F$120</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15'!$A$1:$E$91</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'!$A$1:$F$120</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12'!$G:$I</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6" hidden="1">'Attach 11'!$A$1:$E$86</definedName>
    <definedName name="Z_9CD72AD0_8BDA_437F_A784_A667464C809C_.wvu.PrintArea" localSheetId="17" hidden="1">'Attach 12'!$A$1:$G$22</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15'!$A$1:$E$91</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9'!$A$1:$F$51</definedName>
    <definedName name="Z_9CD72AD0_8BDA_437F_A784_A667464C809C_.wvu.PrintArea" localSheetId="6" hidden="1">'Attach-3 (QR)'!$A$1:$I$386</definedName>
    <definedName name="Z_9CD72AD0_8BDA_437F_A784_A667464C809C_.wvu.PrintArea" localSheetId="4" hidden="1">'Attach-3 (QR)_old'!$A$1:$J$407</definedName>
    <definedName name="Z_9CD72AD0_8BDA_437F_A784_A667464C809C_.wvu.PrintArea" localSheetId="27" hidden="1">'Bid Form 1st Envelope '!$A$1:$J$119</definedName>
    <definedName name="Z_9CD72AD0_8BDA_437F_A784_A667464C809C_.wvu.PrintArea" localSheetId="1" hidden="1">Cover!$A$1:$F$28</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(QR)'!$188:$194,'Attach-3 (QR)'!$202:$202,'Attach-3 (QR)'!$238:$364</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'!$103:$103,'Bid Form 1st Envelope '!$106:$107</definedName>
    <definedName name="Z_9CD72AD0_8BDA_437F_A784_A667464C809C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(QR)'!$A$1:$H$386</definedName>
    <definedName name="Z_9F8CD454_46B1_47B9_9F5F_73ED69AC40D4_.wvu.PrintArea" localSheetId="4" hidden="1">'Attach-3 (QR)_old'!$A$1:$H$407</definedName>
    <definedName name="Z_9F8CD454_46B1_47B9_9F5F_73ED69AC40D4_.wvu.Rows" localSheetId="6" hidden="1">'Attach-3 (QR)'!#REF!,'Attach-3 (QR)'!$188:$194,'Attach-3 (QR)'!#REF!,'Attach-3 (QR)'!#REF!,'Attach-3 (QR)'!#REF!,'Attach-3 (QR)'!$202:$202,'Attach-3 (QR)'!$251:$253,'Attach-3 (QR)'!$275:$306,'Attach-3 (QR)'!$312:$326</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(QR)'!$A$1:$H$386</definedName>
    <definedName name="Z_A317F5C2_E44F_4A46_8833_2AE6CAE06F6E_.wvu.PrintArea" localSheetId="4" hidden="1">'Attach-3 (QR)_old'!$A$1:$H$407</definedName>
    <definedName name="Z_A317F5C2_E44F_4A46_8833_2AE6CAE06F6E_.wvu.Rows" localSheetId="6" hidden="1">'Attach-3 (QR)'!#REF!,'Attach-3 (QR)'!#REF!,'Attach-3 (QR)'!#REF!,'Attach-3 (QR)'!$251:$253</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12'!$A$1:$F$22</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15'!$A$1:$E$93</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'!$A$1:$F$120</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12'!$G:$I</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12'!$A$1:$F$22</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15'!$A$1:$E$91</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'!$A$1:$J$119</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'!$103:$103,'Bid Form 1st Envelope '!$106:$107</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(QR)'!$A$1:$H$386</definedName>
    <definedName name="Z_AF19F13B_761B_48FB_A70F_9439A4D7530B_.wvu.PrintArea" localSheetId="4" hidden="1">'Attach-3 (QR)_old'!$A$1:$H$407</definedName>
    <definedName name="Z_AF19F13B_761B_48FB_A70F_9439A4D7530B_.wvu.Rows" localSheetId="6" hidden="1">'Attach-3 (QR)'!$188:$194,'Attach-3 (QR)'!#REF!,'Attach-3 (QR)'!#REF!,'Attach-3 (QR)'!#REF!,'Attach-3 (QR)'!$251:$253,'Attach-3 (QR)'!$275:$306,'Attach-3 (QR)'!$317:$326</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12'!$G:$G</definedName>
    <definedName name="Z_B7A16C2F_5026_4C0C_BBB1_23B0149C8FB9_.wvu.Cols" localSheetId="2" hidden="1">'Names of Bidder'!$L:$L</definedName>
    <definedName name="Z_B7A16C2F_5026_4C0C_BBB1_23B0149C8FB9_.wvu.PrintArea" localSheetId="17" hidden="1">'Attach 12'!$A$1:$F$22</definedName>
    <definedName name="Z_B7A16C2F_5026_4C0C_BBB1_23B0149C8FB9_.wvu.PrintArea" localSheetId="2" hidden="1">'Names of Bidder'!$B$1:$G$38</definedName>
    <definedName name="Z_B805D886_3091_4997_9C19_07E2C1978FA4_.wvu.PrintArea" localSheetId="15" hidden="1">'Attach 10'!$A$1:$F$18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12'!$G:$I</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6" hidden="1">'Attach 11'!$A$1:$E$86</definedName>
    <definedName name="Z_B9DDBA10_9BB0_4D91_9619_C113F75B2489_.wvu.PrintArea" localSheetId="17" hidden="1">'Attach 12'!$A$1:$G$22</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15'!$A$1:$E$91</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(QR)'!$A$1:$I$386</definedName>
    <definedName name="Z_B9DDBA10_9BB0_4D91_9619_C113F75B2489_.wvu.PrintArea" localSheetId="4" hidden="1">'Attach-3 (QR)_old'!$A$1:$J$407</definedName>
    <definedName name="Z_B9DDBA10_9BB0_4D91_9619_C113F75B2489_.wvu.PrintArea" localSheetId="27" hidden="1">'Bid Form 1st Envelope '!$A$1:$J$119</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(QR)'!#REF!,'Attach-3 (QR)'!#REF!,'Attach-3 (QR)'!$188:$194,'Attach-3 (QR)'!$202:$202,'Attach-3 (QR)'!$238:$364</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'!$30:$31,'Bid Form 1st Envelope '!$103:$103,'Bid Form 1st Envelope '!$106:$107</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12'!$A$1:$F$22</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15'!$A$1:$E$91</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'!$A$1:$F$120</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(QR)'!$A$1:$H$386</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15'!$A$1:$E$91</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'!$A$1:$F$120</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12'!$H:$I</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12'!$A$1:$F$22</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15'!$A$1:$E$92</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12'!$G:$I</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12'!$A$1:$G$22</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15'!$A$1:$E$91</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(QR)'!$A$1:$I$386</definedName>
    <definedName name="Z_CDF7C778_C53B_45C7_952D_968F867FB204_.wvu.PrintArea" localSheetId="4" hidden="1">'Attach-3 (QR)_old'!$A$1:$J$407</definedName>
    <definedName name="Z_CDF7C778_C53B_45C7_952D_968F867FB204_.wvu.PrintArea" localSheetId="27" hidden="1">'Bid Form 1st Envelope '!$A$1:$J$119</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(QR)'!$188:$194,'Attach-3 (QR)'!$202:$202,'Attach-3 (QR)'!$238:$364</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'!$103:$103,'Bid Form 1st Envelope '!$106:$107</definedName>
    <definedName name="Z_CDF7C778_C53B_45C7_952D_968F867FB204_.wvu.Rows" localSheetId="2" hidden="1">'Names of Bidder'!$6:$7,'Names of Bidder'!$23:$26,'Names of Bidder'!$28:$31</definedName>
    <definedName name="Z_CF17E9CE_6256_454A_8F64_F1E1D655931E_.wvu.Cols" localSheetId="17"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12'!$A$1:$F$22</definedName>
    <definedName name="Z_CF17E9CE_6256_454A_8F64_F1E1D655931E_.wvu.PrintArea" localSheetId="2" hidden="1">'Names of Bidder'!$B$1:$G$38</definedName>
    <definedName name="Z_CF17E9CE_6256_454A_8F64_F1E1D655931E_.wvu.Rows" localSheetId="17" hidden="1">'Attach 12'!#REF!</definedName>
    <definedName name="Z_CF80F8D9_734F_48B9_B011_9E684644282F_.wvu.Cols" localSheetId="17" hidden="1">'Attach 12'!$G:$I</definedName>
    <definedName name="Z_CF80F8D9_734F_48B9_B011_9E684644282F_.wvu.Cols" localSheetId="21" hidden="1">'Attach 15'!$H:$H,'Attach 15'!$L:$N</definedName>
    <definedName name="Z_CF80F8D9_734F_48B9_B011_9E684644282F_.wvu.Cols" localSheetId="25" hidden="1">'Attach 18 SP'!$J:$AO</definedName>
    <definedName name="Z_CF80F8D9_734F_48B9_B011_9E684644282F_.wvu.Cols" localSheetId="3" hidden="1">'Attach 3(JV)'!$G:$H</definedName>
    <definedName name="Z_CF80F8D9_734F_48B9_B011_9E684644282F_.wvu.Cols" localSheetId="7" hidden="1">'Attach 4'!$H:$O</definedName>
    <definedName name="Z_CF80F8D9_734F_48B9_B011_9E684644282F_.wvu.Cols" localSheetId="10" hidden="1">'Attach 5'!$H:$H</definedName>
    <definedName name="Z_CF80F8D9_734F_48B9_B011_9E684644282F_.wvu.Cols" localSheetId="11" hidden="1">'Attach 5A'!$H:$H</definedName>
    <definedName name="Z_CF80F8D9_734F_48B9_B011_9E684644282F_.wvu.Cols" localSheetId="12" hidden="1">'Attach 6'!$H:$H</definedName>
    <definedName name="Z_CF80F8D9_734F_48B9_B011_9E684644282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F80F8D9_734F_48B9_B011_9E684644282F_.wvu.Cols" localSheetId="4" hidden="1">'Attach-3 (QR)_old'!$J:$AB</definedName>
    <definedName name="Z_CF80F8D9_734F_48B9_B011_9E684644282F_.wvu.Cols" localSheetId="27" hidden="1">'Bid Form 1st Envelope '!$G:$K,'Bid Form 1st Envelope '!$AA:$AI</definedName>
    <definedName name="Z_CF80F8D9_734F_48B9_B011_9E684644282F_.wvu.Cols" localSheetId="2" hidden="1">'Names of Bidder'!$H:$M,'Names of Bidder'!$O:$O,'Names of Bidder'!$AA:$AB</definedName>
    <definedName name="Z_CF80F8D9_734F_48B9_B011_9E684644282F_.wvu.FilterData" localSheetId="2" hidden="1">'Names of Bidder'!$B$6:$G$19</definedName>
    <definedName name="Z_CF80F8D9_734F_48B9_B011_9E684644282F_.wvu.PrintArea" localSheetId="15" hidden="1">'Attach 10'!$A$1:$F$18</definedName>
    <definedName name="Z_CF80F8D9_734F_48B9_B011_9E684644282F_.wvu.PrintArea" localSheetId="16" hidden="1">'Attach 11'!$A$1:$E$29</definedName>
    <definedName name="Z_CF80F8D9_734F_48B9_B011_9E684644282F_.wvu.PrintArea" localSheetId="17" hidden="1">'Attach 12'!$A$1:$G$22</definedName>
    <definedName name="Z_CF80F8D9_734F_48B9_B011_9E684644282F_.wvu.PrintArea" localSheetId="18" hidden="1">'Attach 13'!$A$1:$E$26</definedName>
    <definedName name="Z_CF80F8D9_734F_48B9_B011_9E684644282F_.wvu.PrintArea" localSheetId="19" hidden="1">'Attach 14'!$A$1:$E$26</definedName>
    <definedName name="Z_CF80F8D9_734F_48B9_B011_9E684644282F_.wvu.PrintArea" localSheetId="20" hidden="1">'Attach 14-IP'!$A$8:$I$225</definedName>
    <definedName name="Z_CF80F8D9_734F_48B9_B011_9E684644282F_.wvu.PrintArea" localSheetId="21" hidden="1">'Attach 15'!$A$1:$E$91</definedName>
    <definedName name="Z_CF80F8D9_734F_48B9_B011_9E684644282F_.wvu.PrintArea" localSheetId="22" hidden="1">'Attach 16 '!$A$1:$L$96</definedName>
    <definedName name="Z_CF80F8D9_734F_48B9_B011_9E684644282F_.wvu.PrintArea" localSheetId="23" hidden="1">'Attach 17'!$A$1:$E$33</definedName>
    <definedName name="Z_CF80F8D9_734F_48B9_B011_9E684644282F_.wvu.PrintArea" localSheetId="24" hidden="1">'Attach 18'!$A$1:$E$21</definedName>
    <definedName name="Z_CF80F8D9_734F_48B9_B011_9E684644282F_.wvu.PrintArea" localSheetId="25" hidden="1">'Attach 18 SP'!$A$7:$I$157</definedName>
    <definedName name="Z_CF80F8D9_734F_48B9_B011_9E684644282F_.wvu.PrintArea" localSheetId="26" hidden="1">'Attach 19'!$A$1:$E$31</definedName>
    <definedName name="Z_CF80F8D9_734F_48B9_B011_9E684644282F_.wvu.PrintArea" localSheetId="3" hidden="1">'Attach 3(JV)'!$A$1:$E$26</definedName>
    <definedName name="Z_CF80F8D9_734F_48B9_B011_9E684644282F_.wvu.PrintArea" localSheetId="5" hidden="1">'Attach 3(QR)'!$A$1:$E$28</definedName>
    <definedName name="Z_CF80F8D9_734F_48B9_B011_9E684644282F_.wvu.PrintArea" localSheetId="7" hidden="1">'Attach 4'!$A$1:$G$25</definedName>
    <definedName name="Z_CF80F8D9_734F_48B9_B011_9E684644282F_.wvu.PrintArea" localSheetId="8" hidden="1">'Attach 4 (A)'!$A$1:$E$27</definedName>
    <definedName name="Z_CF80F8D9_734F_48B9_B011_9E684644282F_.wvu.PrintArea" localSheetId="9" hidden="1">'Attach 4 (B)'!$A$1:$E$26</definedName>
    <definedName name="Z_CF80F8D9_734F_48B9_B011_9E684644282F_.wvu.PrintArea" localSheetId="10" hidden="1">'Attach 5'!$A$1:$E$35</definedName>
    <definedName name="Z_CF80F8D9_734F_48B9_B011_9E684644282F_.wvu.PrintArea" localSheetId="11" hidden="1">'Attach 5A'!$A$1:$E$68</definedName>
    <definedName name="Z_CF80F8D9_734F_48B9_B011_9E684644282F_.wvu.PrintArea" localSheetId="12" hidden="1">'Attach 6'!$A$1:$E$31</definedName>
    <definedName name="Z_CF80F8D9_734F_48B9_B011_9E684644282F_.wvu.PrintArea" localSheetId="13" hidden="1">'Attach 7'!$A$1:$E$24</definedName>
    <definedName name="Z_CF80F8D9_734F_48B9_B011_9E684644282F_.wvu.PrintArea" localSheetId="14" hidden="1">'Attach 9'!$A$1:$F$51</definedName>
    <definedName name="Z_CF80F8D9_734F_48B9_B011_9E684644282F_.wvu.PrintArea" localSheetId="6" hidden="1">'Attach-3 (QR)'!$A$1:$I$386</definedName>
    <definedName name="Z_CF80F8D9_734F_48B9_B011_9E684644282F_.wvu.PrintArea" localSheetId="4" hidden="1">'Attach-3 (QR)_old'!$A$1:$J$407</definedName>
    <definedName name="Z_CF80F8D9_734F_48B9_B011_9E684644282F_.wvu.PrintArea" localSheetId="27" hidden="1">'Bid Form 1st Envelope '!$A$1:$J$118</definedName>
    <definedName name="Z_CF80F8D9_734F_48B9_B011_9E684644282F_.wvu.PrintArea" localSheetId="1" hidden="1">Cover!$A$1:$F$28</definedName>
    <definedName name="Z_CF80F8D9_734F_48B9_B011_9E684644282F_.wvu.PrintArea" localSheetId="2" hidden="1">'Names of Bidder'!$B$1:$G$38</definedName>
    <definedName name="Z_CF80F8D9_734F_48B9_B011_9E684644282F_.wvu.PrintTitles" localSheetId="14" hidden="1">'Attach 9'!$18:$18</definedName>
    <definedName name="Z_CF80F8D9_734F_48B9_B011_9E684644282F_.wvu.Rows" localSheetId="17" hidden="1">'Attach 12'!$4:$4</definedName>
    <definedName name="Z_CF80F8D9_734F_48B9_B011_9E684644282F_.wvu.Rows" localSheetId="21" hidden="1">'Attach 15'!$16:$16</definedName>
    <definedName name="Z_CF80F8D9_734F_48B9_B011_9E684644282F_.wvu.Rows" localSheetId="23" hidden="1">'Attach 17'!$26:$26,'Attach 17'!$32:$209</definedName>
    <definedName name="Z_CF80F8D9_734F_48B9_B011_9E684644282F_.wvu.Rows" localSheetId="25" hidden="1">'Attach 18 SP'!$149:$153</definedName>
    <definedName name="Z_CF80F8D9_734F_48B9_B011_9E684644282F_.wvu.Rows" localSheetId="26" hidden="1">'Attach 19'!$13:$13,'Attach 19'!$20:$28</definedName>
    <definedName name="Z_CF80F8D9_734F_48B9_B011_9E684644282F_.wvu.Rows" localSheetId="10" hidden="1">'Attach 5'!$4:$4</definedName>
    <definedName name="Z_CF80F8D9_734F_48B9_B011_9E684644282F_.wvu.Rows" localSheetId="11" hidden="1">'Attach 5A'!$25:$30</definedName>
    <definedName name="Z_CF80F8D9_734F_48B9_B011_9E684644282F_.wvu.Rows" localSheetId="14" hidden="1">'Attach 9'!$26:$28</definedName>
    <definedName name="Z_CF80F8D9_734F_48B9_B011_9E684644282F_.wvu.Rows" localSheetId="6" hidden="1">'Attach-3 (QR)'!$19:$23,'Attach-3 (QR)'!$25:$25,'Attach-3 (QR)'!$35:$35,'Attach-3 (QR)'!$90:$90,'Attach-3 (QR)'!$124:$124,'Attach-3 (QR)'!$188:$194,'Attach-3 (QR)'!$202:$202,'Attach-3 (QR)'!$238:$364</definedName>
    <definedName name="Z_CF80F8D9_734F_48B9_B011_9E684644282F_.wvu.Rows" localSheetId="4" hidden="1">'Attach-3 (QR)_old'!$19:$23,'Attach-3 (QR)_old'!$25:$25,'Attach-3 (QR)_old'!$34:$34,'Attach-3 (QR)_old'!$91:$91,'Attach-3 (QR)_old'!$117:$117,'Attach-3 (QR)_old'!$204:$204,'Attach-3 (QR)_old'!$235:$235,'Attach-3 (QR)_old'!$260:$386</definedName>
    <definedName name="Z_CF80F8D9_734F_48B9_B011_9E684644282F_.wvu.Rows" localSheetId="27" hidden="1">'Bid Form 1st Envelope '!$22:$25,'Bid Form 1st Envelope '!$30:$31,'Bid Form 1st Envelope '!$103:$103,'Bid Form 1st Envelope '!$106:$107</definedName>
    <definedName name="Z_CF80F8D9_734F_48B9_B011_9E684644282F_.wvu.Rows" localSheetId="2" hidden="1">'Names of Bidder'!$6:$7,'Names of Bidder'!$23:$26,'Names of Bidder'!$28:$31</definedName>
    <definedName name="Z_D02EE5CF_A0EA_4C5E_BAEE_CBCAF1C246EF_.wvu.Cols" localSheetId="17" hidden="1">'Attach 12'!$G:$I</definedName>
    <definedName name="Z_D02EE5CF_A0EA_4C5E_BAEE_CBCAF1C246EF_.wvu.Cols" localSheetId="21" hidden="1">'Attach 15'!$H:$H,'Attach 15'!$L:$N</definedName>
    <definedName name="Z_D02EE5CF_A0EA_4C5E_BAEE_CBCAF1C246EF_.wvu.Cols" localSheetId="25" hidden="1">'Attach 18 SP'!$J:$AO</definedName>
    <definedName name="Z_D02EE5CF_A0EA_4C5E_BAEE_CBCAF1C246EF_.wvu.Cols" localSheetId="3" hidden="1">'Attach 3(JV)'!$G:$H</definedName>
    <definedName name="Z_D02EE5CF_A0EA_4C5E_BAEE_CBCAF1C246EF_.wvu.Cols" localSheetId="7" hidden="1">'Attach 4'!$H:$O</definedName>
    <definedName name="Z_D02EE5CF_A0EA_4C5E_BAEE_CBCAF1C246EF_.wvu.Cols" localSheetId="10" hidden="1">'Attach 5'!$H:$H</definedName>
    <definedName name="Z_D02EE5CF_A0EA_4C5E_BAEE_CBCAF1C246EF_.wvu.Cols" localSheetId="11" hidden="1">'Attach 5A'!$H:$H</definedName>
    <definedName name="Z_D02EE5CF_A0EA_4C5E_BAEE_CBCAF1C246EF_.wvu.Cols" localSheetId="12" hidden="1">'Attach 6'!$H:$H</definedName>
    <definedName name="Z_D02EE5CF_A0EA_4C5E_BAEE_CBCAF1C246E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02EE5CF_A0EA_4C5E_BAEE_CBCAF1C246EF_.wvu.Cols" localSheetId="4" hidden="1">'Attach-3 (QR)_old'!$J:$AB</definedName>
    <definedName name="Z_D02EE5CF_A0EA_4C5E_BAEE_CBCAF1C246EF_.wvu.Cols" localSheetId="27" hidden="1">'Bid Form 1st Envelope '!$G:$K,'Bid Form 1st Envelope '!$AA:$AI</definedName>
    <definedName name="Z_D02EE5CF_A0EA_4C5E_BAEE_CBCAF1C246EF_.wvu.Cols" localSheetId="2" hidden="1">'Names of Bidder'!$H:$M,'Names of Bidder'!$O:$O,'Names of Bidder'!$AA:$AB</definedName>
    <definedName name="Z_D02EE5CF_A0EA_4C5E_BAEE_CBCAF1C246EF_.wvu.FilterData" localSheetId="2" hidden="1">'Names of Bidder'!$B$6:$G$19</definedName>
    <definedName name="Z_D02EE5CF_A0EA_4C5E_BAEE_CBCAF1C246EF_.wvu.PrintArea" localSheetId="15" hidden="1">'Attach 10'!$A$1:$F$18</definedName>
    <definedName name="Z_D02EE5CF_A0EA_4C5E_BAEE_CBCAF1C246EF_.wvu.PrintArea" localSheetId="16" hidden="1">'Attach 11'!$A$1:$E$29</definedName>
    <definedName name="Z_D02EE5CF_A0EA_4C5E_BAEE_CBCAF1C246EF_.wvu.PrintArea" localSheetId="17" hidden="1">'Attach 12'!$A$1:$G$22</definedName>
    <definedName name="Z_D02EE5CF_A0EA_4C5E_BAEE_CBCAF1C246EF_.wvu.PrintArea" localSheetId="18" hidden="1">'Attach 13'!$A$1:$E$26</definedName>
    <definedName name="Z_D02EE5CF_A0EA_4C5E_BAEE_CBCAF1C246EF_.wvu.PrintArea" localSheetId="19" hidden="1">'Attach 14'!$A$1:$E$26</definedName>
    <definedName name="Z_D02EE5CF_A0EA_4C5E_BAEE_CBCAF1C246EF_.wvu.PrintArea" localSheetId="20" hidden="1">'Attach 14-IP'!$A$8:$I$225</definedName>
    <definedName name="Z_D02EE5CF_A0EA_4C5E_BAEE_CBCAF1C246EF_.wvu.PrintArea" localSheetId="21" hidden="1">'Attach 15'!$A$1:$E$91</definedName>
    <definedName name="Z_D02EE5CF_A0EA_4C5E_BAEE_CBCAF1C246EF_.wvu.PrintArea" localSheetId="22" hidden="1">'Attach 16 '!$A$1:$L$96</definedName>
    <definedName name="Z_D02EE5CF_A0EA_4C5E_BAEE_CBCAF1C246EF_.wvu.PrintArea" localSheetId="23" hidden="1">'Attach 17'!$A$1:$E$33</definedName>
    <definedName name="Z_D02EE5CF_A0EA_4C5E_BAEE_CBCAF1C246EF_.wvu.PrintArea" localSheetId="24" hidden="1">'Attach 18'!$A$1:$E$21</definedName>
    <definedName name="Z_D02EE5CF_A0EA_4C5E_BAEE_CBCAF1C246EF_.wvu.PrintArea" localSheetId="25" hidden="1">'Attach 18 SP'!$A$7:$I$157</definedName>
    <definedName name="Z_D02EE5CF_A0EA_4C5E_BAEE_CBCAF1C246EF_.wvu.PrintArea" localSheetId="26" hidden="1">'Attach 19'!$A$1:$E$31</definedName>
    <definedName name="Z_D02EE5CF_A0EA_4C5E_BAEE_CBCAF1C246EF_.wvu.PrintArea" localSheetId="3" hidden="1">'Attach 3(JV)'!$A$1:$E$26</definedName>
    <definedName name="Z_D02EE5CF_A0EA_4C5E_BAEE_CBCAF1C246EF_.wvu.PrintArea" localSheetId="5" hidden="1">'Attach 3(QR)'!$A$1:$E$28</definedName>
    <definedName name="Z_D02EE5CF_A0EA_4C5E_BAEE_CBCAF1C246EF_.wvu.PrintArea" localSheetId="7" hidden="1">'Attach 4'!$A$1:$G$25</definedName>
    <definedName name="Z_D02EE5CF_A0EA_4C5E_BAEE_CBCAF1C246EF_.wvu.PrintArea" localSheetId="8" hidden="1">'Attach 4 (A)'!$A$1:$E$27</definedName>
    <definedName name="Z_D02EE5CF_A0EA_4C5E_BAEE_CBCAF1C246EF_.wvu.PrintArea" localSheetId="9" hidden="1">'Attach 4 (B)'!$A$1:$E$26</definedName>
    <definedName name="Z_D02EE5CF_A0EA_4C5E_BAEE_CBCAF1C246EF_.wvu.PrintArea" localSheetId="10" hidden="1">'Attach 5'!$A$1:$E$35</definedName>
    <definedName name="Z_D02EE5CF_A0EA_4C5E_BAEE_CBCAF1C246EF_.wvu.PrintArea" localSheetId="11" hidden="1">'Attach 5A'!$A$1:$E$68</definedName>
    <definedName name="Z_D02EE5CF_A0EA_4C5E_BAEE_CBCAF1C246EF_.wvu.PrintArea" localSheetId="12" hidden="1">'Attach 6'!$A$1:$E$31</definedName>
    <definedName name="Z_D02EE5CF_A0EA_4C5E_BAEE_CBCAF1C246EF_.wvu.PrintArea" localSheetId="13" hidden="1">'Attach 7'!$A$1:$E$24</definedName>
    <definedName name="Z_D02EE5CF_A0EA_4C5E_BAEE_CBCAF1C246EF_.wvu.PrintArea" localSheetId="14" hidden="1">'Attach 9'!$A$1:$F$51</definedName>
    <definedName name="Z_D02EE5CF_A0EA_4C5E_BAEE_CBCAF1C246EF_.wvu.PrintArea" localSheetId="6" hidden="1">'Attach-3 (QR)'!$A$1:$I$386</definedName>
    <definedName name="Z_D02EE5CF_A0EA_4C5E_BAEE_CBCAF1C246EF_.wvu.PrintArea" localSheetId="4" hidden="1">'Attach-3 (QR)_old'!$A$1:$J$407</definedName>
    <definedName name="Z_D02EE5CF_A0EA_4C5E_BAEE_CBCAF1C246EF_.wvu.PrintArea" localSheetId="27" hidden="1">'Bid Form 1st Envelope '!$A$1:$J$118</definedName>
    <definedName name="Z_D02EE5CF_A0EA_4C5E_BAEE_CBCAF1C246EF_.wvu.PrintArea" localSheetId="1" hidden="1">Cover!$A$1:$F$28</definedName>
    <definedName name="Z_D02EE5CF_A0EA_4C5E_BAEE_CBCAF1C246EF_.wvu.PrintArea" localSheetId="2" hidden="1">'Names of Bidder'!$B$1:$G$38</definedName>
    <definedName name="Z_D02EE5CF_A0EA_4C5E_BAEE_CBCAF1C246EF_.wvu.PrintTitles" localSheetId="14" hidden="1">'Attach 9'!$18:$18</definedName>
    <definedName name="Z_D02EE5CF_A0EA_4C5E_BAEE_CBCAF1C246EF_.wvu.Rows" localSheetId="17" hidden="1">'Attach 12'!$4:$4</definedName>
    <definedName name="Z_D02EE5CF_A0EA_4C5E_BAEE_CBCAF1C246EF_.wvu.Rows" localSheetId="21" hidden="1">'Attach 15'!$16:$16</definedName>
    <definedName name="Z_D02EE5CF_A0EA_4C5E_BAEE_CBCAF1C246EF_.wvu.Rows" localSheetId="23" hidden="1">'Attach 17'!$26:$26,'Attach 17'!$32:$209</definedName>
    <definedName name="Z_D02EE5CF_A0EA_4C5E_BAEE_CBCAF1C246EF_.wvu.Rows" localSheetId="25" hidden="1">'Attach 18 SP'!$149:$153</definedName>
    <definedName name="Z_D02EE5CF_A0EA_4C5E_BAEE_CBCAF1C246EF_.wvu.Rows" localSheetId="26" hidden="1">'Attach 19'!$13:$13,'Attach 19'!$20:$28</definedName>
    <definedName name="Z_D02EE5CF_A0EA_4C5E_BAEE_CBCAF1C246EF_.wvu.Rows" localSheetId="10" hidden="1">'Attach 5'!$4:$4</definedName>
    <definedName name="Z_D02EE5CF_A0EA_4C5E_BAEE_CBCAF1C246EF_.wvu.Rows" localSheetId="11" hidden="1">'Attach 5A'!$25:$30</definedName>
    <definedName name="Z_D02EE5CF_A0EA_4C5E_BAEE_CBCAF1C246EF_.wvu.Rows" localSheetId="14" hidden="1">'Attach 9'!$26:$28</definedName>
    <definedName name="Z_D02EE5CF_A0EA_4C5E_BAEE_CBCAF1C246EF_.wvu.Rows" localSheetId="6" hidden="1">'Attach-3 (QR)'!$19:$23,'Attach-3 (QR)'!$25:$25,'Attach-3 (QR)'!$35:$35,'Attach-3 (QR)'!$90:$90,'Attach-3 (QR)'!$124:$124,'Attach-3 (QR)'!$188:$194,'Attach-3 (QR)'!$202:$202,'Attach-3 (QR)'!$238:$364</definedName>
    <definedName name="Z_D02EE5CF_A0EA_4C5E_BAEE_CBCAF1C246EF_.wvu.Rows" localSheetId="4" hidden="1">'Attach-3 (QR)_old'!$19:$23,'Attach-3 (QR)_old'!$25:$25,'Attach-3 (QR)_old'!$34:$34,'Attach-3 (QR)_old'!$91:$91,'Attach-3 (QR)_old'!$117:$117,'Attach-3 (QR)_old'!$204:$204,'Attach-3 (QR)_old'!$235:$235,'Attach-3 (QR)_old'!$260:$386</definedName>
    <definedName name="Z_D02EE5CF_A0EA_4C5E_BAEE_CBCAF1C246EF_.wvu.Rows" localSheetId="27" hidden="1">'Bid Form 1st Envelope '!$22:$25,'Bid Form 1st Envelope '!$30:$31,'Bid Form 1st Envelope '!$103:$103,'Bid Form 1st Envelope '!$106:$107</definedName>
    <definedName name="Z_D02EE5CF_A0EA_4C5E_BAEE_CBCAF1C246EF_.wvu.Rows" localSheetId="2" hidden="1">'Names of Bidder'!$6:$7,'Names of Bidder'!$23:$26,'Names of Bidder'!$28:$31</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(QR)'!$A$1:$H$386</definedName>
    <definedName name="Z_D5994A17_2357_4B78_B667_DDB5D94B6FD1_.wvu.PrintArea" localSheetId="4" hidden="1">'Attach-3 (QR)_old'!$A$1:$H$407</definedName>
    <definedName name="Z_D5994A17_2357_4B78_B667_DDB5D94B6FD1_.wvu.Rows" localSheetId="6" hidden="1">'Attach-3 (QR)'!#REF!,'Attach-3 (QR)'!#REF!,'Attach-3 (QR)'!#REF!,'Attach-3 (QR)'!$251:$253</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12'!$G:$I</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11'!$A$1:$E$29</definedName>
    <definedName name="Z_DBB6855E_D634_47BF_8EAD_2479D63E426E_.wvu.PrintArea" localSheetId="17" hidden="1">'Attach 12'!$A$1:$G$22</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15'!$A$1:$E$91</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9'!$A$1:$F$51</definedName>
    <definedName name="Z_DBB6855E_D634_47BF_8EAD_2479D63E426E_.wvu.PrintArea" localSheetId="6" hidden="1">'Attach-3 (QR)'!$A$1:$I$386</definedName>
    <definedName name="Z_DBB6855E_D634_47BF_8EAD_2479D63E426E_.wvu.PrintArea" localSheetId="4" hidden="1">'Attach-3 (QR)_old'!$A$1:$J$407</definedName>
    <definedName name="Z_DBB6855E_D634_47BF_8EAD_2479D63E426E_.wvu.PrintArea" localSheetId="27" hidden="1">'Bid Form 1st Envelope '!$A$1:$J$118</definedName>
    <definedName name="Z_DBB6855E_D634_47BF_8EAD_2479D63E426E_.wvu.PrintArea" localSheetId="1" hidden="1">Cover!$A$1:$F$28</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(QR)'!$90:$90,'Attach-3 (QR)'!$124:$124,'Attach-3 (QR)'!$188:$194,'Attach-3 (QR)'!$202:$202,'Attach-3 (QR)'!$238:$364</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'!$22:$23,'Bid Form 1st Envelope '!$30:$31,'Bid Form 1st Envelope '!$103:$103,'Bid Form 1st Envelope '!$106:$107</definedName>
    <definedName name="Z_DBB6855E_D634_47BF_8EAD_2479D63E426E_.wvu.Rows" localSheetId="1" hidden="1">Cover!$19:$20</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15'!$A$1:$E$91</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'!$A$1:$F$120</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DC2D183E_5CF8_4DFF_8D58_203195191851_.wvu.PrintArea" localSheetId="15" hidden="1">'Attach 10'!$A$1:$F$18</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15'!$A$1:$E$91</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'!$A$1:$F$120</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(QR)'!$A$1:$I$386</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(QR)'!$188:$194,'Attach-3 (QR)'!$202:$202,'Attach-3 (QR)'!$238:$364</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(QR)'!$A$1:$H$386</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12'!$A$1:$F$22</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15'!$A$1:$E$92</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'!$A$1:$F$120</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12'!$G:$I</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12'!$A$1:$G$22</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15'!$A$1:$E$91</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(QR)'!$A$1:$I$386</definedName>
    <definedName name="Z_F0C5A243_1ADF_42BF_85A0_B6506A13618B_.wvu.PrintArea" localSheetId="4" hidden="1">'Attach-3 (QR)_old'!$A$1:$J$407</definedName>
    <definedName name="Z_F0C5A243_1ADF_42BF_85A0_B6506A13618B_.wvu.PrintArea" localSheetId="27" hidden="1">'Bid Form 1st Envelope '!$A$1:$J$119</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(QR)'!$188:$194,'Attach-3 (QR)'!$202:$202,'Attach-3 (QR)'!$238:$364</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'!$103:$103,'Bid Form 1st Envelope '!$106:$107</definedName>
    <definedName name="Z_F0C5A243_1ADF_42BF_85A0_B6506A13618B_.wvu.Rows" localSheetId="2" hidden="1">'Names of Bidder'!$6:$7,'Names of Bidder'!$23:$26,'Names of Bidder'!$28:$31</definedName>
    <definedName name="Z_F8DC905B_04E9_41D7_B695_0DB8D092215B_.wvu.Cols" localSheetId="17" hidden="1">'Attach 12'!$G:$I</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12'!$A$1:$F$22</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15'!$A$1:$E$91</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(QR)'!$A$1:$I$386</definedName>
    <definedName name="Z_F8DC905B_04E9_41D7_B695_0DB8D092215B_.wvu.PrintArea" localSheetId="4" hidden="1">'Attach-3 (QR)_old'!$A$1:$J$407</definedName>
    <definedName name="Z_F8DC905B_04E9_41D7_B695_0DB8D092215B_.wvu.PrintArea" localSheetId="27" hidden="1">'Bid Form 1st Envelope '!$A$1:$J$119</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(QR)'!$188:$194,'Attach-3 (QR)'!$202:$202,'Attach-3 (QR)'!$238:$364</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'!$103:$103,'Bid Form 1st Envelope '!$106:$107</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15'!$A$1:$E$91</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'!$A$1:$F$120</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15'!$A$1:$E$91</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'!$A$1:$F$120</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Ankit Vaishnav {अंकित वैष्णव} - Personal View" guid="{CF80F8D9-734F-48B9-B011-9E684644282F}" mergeInterval="0" personalView="1" maximized="1" xWindow="-8" yWindow="-8" windowWidth="1936" windowHeight="1048" tabRatio="942" activeSheetId="7"/>
    <customWorkbookView name="Atul Singh - Personal View" guid="{9CD72AD0-8BDA-437F-A784-A667464C809C}" mergeInterval="0" personalView="1" maximized="1" windowWidth="1362" windowHeight="542" tabRatio="961" activeSheetId="28"/>
    <customWorkbookView name="Chandra Kr. Kamat {चंद्र कुमार कामत} - Personal View" guid="{757C3C2F-C668-4CD7-806B-CA71CC57DCC1}" mergeInterval="0" personalView="1" maximized="1" xWindow="-8" yWindow="-8" windowWidth="1936" windowHeight="1056" tabRatio="961" activeSheetId="28"/>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 name="Samrat Jain {Samrat Jain} - Personal View" guid="{B9DDBA10-9BB0-4D91-9619-C113F75B2489}" mergeInterval="0" personalView="1" maximized="1" xWindow="-8" yWindow="-8" windowWidth="1936" windowHeight="1056" tabRatio="961" activeSheetId="2" showComments="commIndAndComment"/>
    <customWorkbookView name="Atul Kumar Singh {अतुल कुमार सिंह} - Personal View" guid="{F0C5A243-1ADF-42BF-85A0-B6506A13618B}" mergeInterval="0" personalView="1" maximized="1" xWindow="-8" yWindow="-8" windowWidth="1936" windowHeight="1056" tabRatio="942" activeSheetId="3"/>
    <customWorkbookView name="Adil Iqbal Khan {Adil Iqbal Khan} - Personal View" guid="{4B898AE2-7356-489E-882D-EC3B09CB95AA}" mergeInterval="0" personalView="1" maximized="1" xWindow="-9" yWindow="-9" windowWidth="1938" windowHeight="1048" tabRatio="942" activeSheetId="7"/>
    <customWorkbookView name="Ankit Vaishnav {Ankit Vaishnav} - Personal View" guid="{DBB6855E-D634-47BF-8EAD-2479D63E426E}" mergeInterval="0" personalView="1" maximized="1" xWindow="-8" yWindow="-8" windowWidth="1456" windowHeight="876" tabRatio="942" activeSheetId="2"/>
    <customWorkbookView name="Vikash Chandra {विकास चंद्र} - Personal View" guid="{D02EE5CF-A0EA-4C5E-BAEE-CBCAF1C246EF}" mergeInterval="0" personalView="1" maximized="1" xWindow="-8" yWindow="-8" windowWidth="1936" windowHeight="1056" tabRatio="942"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8" i="28" l="1"/>
  <c r="B57" i="28"/>
  <c r="A3" i="16" l="1"/>
  <c r="E11" i="16"/>
  <c r="E10" i="16"/>
  <c r="E9" i="16"/>
  <c r="E8" i="16"/>
  <c r="A8" i="16"/>
  <c r="E7" i="16"/>
  <c r="A7" i="16"/>
  <c r="F1" i="16"/>
  <c r="F1" i="2" l="1"/>
  <c r="A45" i="15" l="1"/>
  <c r="N78" i="7" l="1"/>
  <c r="N77" i="7"/>
  <c r="F1" i="15" l="1"/>
  <c r="A48" i="26" l="1"/>
  <c r="A43" i="26" l="1"/>
  <c r="A42" i="26"/>
  <c r="A40" i="26"/>
  <c r="A39" i="26"/>
  <c r="B56" i="28" l="1"/>
  <c r="B55" i="28" l="1"/>
  <c r="B54" i="28" l="1"/>
  <c r="B53" i="28"/>
  <c r="B52" i="28"/>
  <c r="B51" i="28"/>
  <c r="E205" i="7" l="1"/>
  <c r="D43" i="7"/>
  <c r="A50" i="21" l="1"/>
  <c r="A7" i="4" l="1"/>
  <c r="A7" i="7" s="1"/>
  <c r="B20" i="23" l="1"/>
  <c r="G11" i="23"/>
  <c r="G10" i="23"/>
  <c r="G9" i="23"/>
  <c r="G8" i="23"/>
  <c r="A8" i="23"/>
  <c r="G7" i="23"/>
  <c r="Z2" i="23"/>
  <c r="E274" i="7" l="1"/>
  <c r="E238" i="7"/>
  <c r="B22" i="7"/>
  <c r="M21" i="7"/>
  <c r="M204" i="7" s="1"/>
  <c r="B21" i="7"/>
  <c r="M20" i="7"/>
  <c r="M202" i="7" s="1"/>
  <c r="B20" i="7"/>
  <c r="H11" i="7"/>
  <c r="H10" i="7"/>
  <c r="H9" i="7"/>
  <c r="H8" i="7"/>
  <c r="A8" i="7"/>
  <c r="H7" i="7"/>
  <c r="I1" i="7"/>
  <c r="B274" i="7" l="1"/>
  <c r="B354" i="7" s="1"/>
  <c r="B205" i="7"/>
  <c r="B330" i="7" s="1"/>
  <c r="B238" i="7"/>
  <c r="B342" i="7" s="1"/>
  <c r="G23" i="28" l="1"/>
  <c r="B17" i="28" l="1"/>
  <c r="B152" i="5" l="1"/>
  <c r="B10" i="4" l="1"/>
  <c r="B10" i="7" s="1"/>
  <c r="B10" i="16" s="1"/>
  <c r="B11" i="4"/>
  <c r="B12" i="4"/>
  <c r="B9" i="4"/>
  <c r="B9" i="7" s="1"/>
  <c r="B9" i="16" s="1"/>
  <c r="B12" i="5" l="1"/>
  <c r="B12" i="7"/>
  <c r="B12" i="16" s="1"/>
  <c r="B11" i="5"/>
  <c r="B11" i="7"/>
  <c r="B11" i="16" s="1"/>
  <c r="B9" i="5"/>
  <c r="A37" i="21"/>
  <c r="B10" i="5"/>
  <c r="A38" i="21"/>
  <c r="B2" i="2" l="1"/>
  <c r="A1" i="29"/>
  <c r="A8" i="29" s="1"/>
  <c r="B8" i="29" s="1"/>
  <c r="D8" i="29" s="1"/>
  <c r="A8" i="28"/>
  <c r="A9" i="28"/>
  <c r="A10" i="28"/>
  <c r="A11" i="28"/>
  <c r="A12" i="28"/>
  <c r="B15" i="28"/>
  <c r="B21" i="28"/>
  <c r="AD21" i="28"/>
  <c r="B26" i="28"/>
  <c r="AD26" i="28"/>
  <c r="B29" i="28"/>
  <c r="H30" i="28"/>
  <c r="H31" i="28"/>
  <c r="B32" i="28"/>
  <c r="B33" i="28"/>
  <c r="B34" i="28"/>
  <c r="B35" i="28"/>
  <c r="B36" i="28"/>
  <c r="B37" i="28"/>
  <c r="B38" i="28"/>
  <c r="B39" i="28"/>
  <c r="B40" i="28"/>
  <c r="B41" i="28"/>
  <c r="B42" i="28"/>
  <c r="B43" i="28"/>
  <c r="B44" i="28"/>
  <c r="B45" i="28"/>
  <c r="B46" i="28"/>
  <c r="B47" i="28"/>
  <c r="B48" i="28"/>
  <c r="B49" i="28"/>
  <c r="B50" i="28"/>
  <c r="A120"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39" i="22"/>
  <c r="E75" i="22"/>
  <c r="A39" i="21"/>
  <c r="A40" i="21"/>
  <c r="A41" i="21"/>
  <c r="A45" i="21"/>
  <c r="E1" i="20"/>
  <c r="E7" i="20"/>
  <c r="E8" i="20"/>
  <c r="E9" i="20"/>
  <c r="E10" i="20"/>
  <c r="E11" i="20"/>
  <c r="E1" i="19"/>
  <c r="E7" i="19"/>
  <c r="E8" i="19"/>
  <c r="E9" i="19"/>
  <c r="E10" i="19"/>
  <c r="E11" i="19"/>
  <c r="A7" i="18"/>
  <c r="E7" i="18"/>
  <c r="E8" i="18"/>
  <c r="E9" i="18"/>
  <c r="E10" i="18"/>
  <c r="E11" i="18"/>
  <c r="E12"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385" i="7" s="1"/>
  <c r="B17" i="16" s="1"/>
  <c r="E25" i="4"/>
  <c r="AA25" i="4"/>
  <c r="B1" i="3"/>
  <c r="B2" i="3"/>
  <c r="I6" i="3"/>
  <c r="J6" i="3" s="1"/>
  <c r="K90" i="28" s="1"/>
  <c r="AA6" i="3"/>
  <c r="B7" i="3"/>
  <c r="I15" i="3"/>
  <c r="J15" i="3" s="1"/>
  <c r="L15" i="3"/>
  <c r="J21" i="3"/>
  <c r="B23" i="3"/>
  <c r="B24" i="3"/>
  <c r="H36" i="3"/>
  <c r="B3" i="2"/>
  <c r="A1" i="7" l="1"/>
  <c r="A1" i="16" s="1"/>
  <c r="A1" i="15"/>
  <c r="A1" i="28"/>
  <c r="G385" i="7"/>
  <c r="F17" i="16" s="1"/>
  <c r="F48" i="15"/>
  <c r="G384" i="7"/>
  <c r="F16" i="16" s="1"/>
  <c r="F47" i="15"/>
  <c r="A3" i="7"/>
  <c r="A3" i="15"/>
  <c r="C384" i="7"/>
  <c r="B16" i="16" s="1"/>
  <c r="B6" i="28"/>
  <c r="AI6" i="28" s="1"/>
  <c r="A1" i="25"/>
  <c r="B31" i="27"/>
  <c r="D67" i="24"/>
  <c r="D64" i="17"/>
  <c r="D38" i="17"/>
  <c r="D42" i="24"/>
  <c r="A106" i="28"/>
  <c r="A3" i="27"/>
  <c r="A16" i="15"/>
  <c r="D30" i="24"/>
  <c r="D58" i="24" s="1"/>
  <c r="D86" i="24" s="1"/>
  <c r="D68" i="17"/>
  <c r="F99" i="28"/>
  <c r="I26" i="8"/>
  <c r="A18" i="8" s="1"/>
  <c r="H26" i="8"/>
  <c r="A17" i="8" s="1"/>
  <c r="D67" i="17"/>
  <c r="D68" i="24"/>
  <c r="D66" i="24"/>
  <c r="A107" i="28"/>
  <c r="D65" i="17"/>
  <c r="A11" i="29"/>
  <c r="B11" i="29" s="1"/>
  <c r="D11" i="29" s="1"/>
  <c r="E17" i="4"/>
  <c r="B66" i="17" s="1"/>
  <c r="D69" i="24"/>
  <c r="A7" i="29"/>
  <c r="B7" i="29" s="1"/>
  <c r="D7" i="29" s="1"/>
  <c r="B260" i="5"/>
  <c r="B364" i="5" s="1"/>
  <c r="E20" i="4"/>
  <c r="B69" i="17" s="1"/>
  <c r="E18" i="4"/>
  <c r="B67" i="17" s="1"/>
  <c r="E16" i="4"/>
  <c r="A65" i="17" s="1"/>
  <c r="B16" i="4"/>
  <c r="A37" i="17" s="1"/>
  <c r="K91" i="28"/>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F20" i="18"/>
  <c r="B25" i="19"/>
  <c r="B25" i="20"/>
  <c r="B91" i="22"/>
  <c r="B96" i="23" s="1"/>
  <c r="B30" i="24"/>
  <c r="B58" i="24" s="1"/>
  <c r="B86" i="24" s="1"/>
  <c r="B19" i="25"/>
  <c r="E30" i="27"/>
  <c r="B11" i="27"/>
  <c r="B9" i="27"/>
  <c r="C99" i="28"/>
  <c r="A9" i="29"/>
  <c r="B9" i="29" s="1"/>
  <c r="D9" i="29" s="1"/>
  <c r="A6" i="29"/>
  <c r="B6" i="29" s="1"/>
  <c r="A4"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C20" i="18"/>
  <c r="C11" i="18"/>
  <c r="C9" i="18"/>
  <c r="E24" i="19"/>
  <c r="B11" i="19"/>
  <c r="B9" i="19"/>
  <c r="E24" i="20"/>
  <c r="B11" i="20"/>
  <c r="B9" i="20"/>
  <c r="E90" i="22"/>
  <c r="H95" i="23" s="1"/>
  <c r="B12" i="22"/>
  <c r="B11" i="23" s="1"/>
  <c r="B10" i="22"/>
  <c r="D29" i="24"/>
  <c r="D57" i="24" s="1"/>
  <c r="D85" i="24" s="1"/>
  <c r="B11" i="24"/>
  <c r="B9" i="24"/>
  <c r="E20" i="25"/>
  <c r="B12" i="25"/>
  <c r="B10" i="25"/>
  <c r="A8" i="25"/>
  <c r="B30" i="27"/>
  <c r="F100" i="28"/>
  <c r="F97"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E27" i="17"/>
  <c r="D55" i="17" s="1"/>
  <c r="D83" i="17" s="1"/>
  <c r="B11" i="17"/>
  <c r="B9" i="17"/>
  <c r="F21" i="18"/>
  <c r="A1" i="18"/>
  <c r="B24" i="19"/>
  <c r="B24" i="20"/>
  <c r="A3" i="20"/>
  <c r="B90" i="22"/>
  <c r="B95" i="23" s="1"/>
  <c r="A9" i="22"/>
  <c r="B29" i="24"/>
  <c r="B57" i="24" s="1"/>
  <c r="B85" i="24" s="1"/>
  <c r="A3" i="24"/>
  <c r="A34" i="24" s="1"/>
  <c r="A62" i="24" s="1"/>
  <c r="B20" i="25"/>
  <c r="E31" i="27"/>
  <c r="B12" i="27"/>
  <c r="B10" i="27"/>
  <c r="A8" i="27"/>
  <c r="C100" i="28"/>
  <c r="E22" i="6"/>
  <c r="B11" i="6"/>
  <c r="B9" i="6"/>
  <c r="B22" i="8"/>
  <c r="B21" i="8"/>
  <c r="B25" i="9"/>
  <c r="E24" i="10"/>
  <c r="B11" i="10"/>
  <c r="B9" i="10"/>
  <c r="B33" i="11"/>
  <c r="B70" i="11" s="1"/>
  <c r="B107" i="11" s="1"/>
  <c r="B34" i="12"/>
  <c r="B72" i="12" s="1"/>
  <c r="B26" i="13"/>
  <c r="B49" i="13" s="1"/>
  <c r="E22" i="14"/>
  <c r="B11" i="14"/>
  <c r="B9" i="14"/>
  <c r="B47" i="15"/>
  <c r="B10" i="15"/>
  <c r="B27" i="17"/>
  <c r="B55" i="17" s="1"/>
  <c r="B83" i="17" s="1"/>
  <c r="C21" i="18"/>
  <c r="C12" i="18"/>
  <c r="C10" i="18"/>
  <c r="A8" i="18"/>
  <c r="E25" i="19"/>
  <c r="B12" i="19"/>
  <c r="B10" i="19"/>
  <c r="A8" i="19"/>
  <c r="E25" i="20"/>
  <c r="B12" i="20"/>
  <c r="B10" i="20"/>
  <c r="A8" i="20"/>
  <c r="E91" i="22"/>
  <c r="H96" i="23" s="1"/>
  <c r="B13" i="22"/>
  <c r="B12" i="23" s="1"/>
  <c r="B11" i="22"/>
  <c r="B10" i="23" s="1"/>
  <c r="E19" i="25"/>
  <c r="A1" i="20"/>
  <c r="A1" i="22"/>
  <c r="A1" i="23" s="1"/>
  <c r="A1" i="27"/>
  <c r="A1" i="11"/>
  <c r="A1" i="19"/>
  <c r="A1" i="24"/>
  <c r="A32" i="24" s="1"/>
  <c r="A60" i="24" s="1"/>
  <c r="A1" i="8"/>
  <c r="A3" i="9"/>
  <c r="A3" i="11"/>
  <c r="A3" i="12"/>
  <c r="A3" i="13"/>
  <c r="A3" i="25"/>
  <c r="A3" i="6"/>
  <c r="A3" i="17" s="1"/>
  <c r="A32" i="17" s="1"/>
  <c r="A60" i="17" s="1"/>
  <c r="A3" i="8"/>
  <c r="A3" i="10"/>
  <c r="A3" i="14"/>
  <c r="A3" i="18"/>
  <c r="A3" i="19"/>
  <c r="E26" i="22" l="1"/>
  <c r="B9" i="23"/>
  <c r="H20" i="23" s="1"/>
  <c r="AI9" i="28"/>
  <c r="AI7" i="28"/>
  <c r="AI8" i="28" s="1"/>
  <c r="A73" i="11"/>
  <c r="A36" i="11"/>
  <c r="B93" i="28" l="1"/>
</calcChain>
</file>

<file path=xl/sharedStrings.xml><?xml version="1.0" encoding="utf-8"?>
<sst xmlns="http://schemas.openxmlformats.org/spreadsheetml/2006/main" count="2063" uniqueCount="1015">
  <si>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</si>
  <si>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</si>
  <si>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</si>
  <si>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</si>
  <si>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</si>
  <si>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</si>
  <si>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</si>
  <si>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</si>
  <si>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</si>
  <si>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</si>
  <si>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</si>
  <si>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</si>
  <si>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</si>
  <si>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</si>
  <si>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</si>
  <si>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</si>
  <si>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</si>
  <si>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</si>
  <si>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</si>
  <si>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</si>
  <si>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</si>
  <si>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</si>
  <si>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</si>
  <si>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</si>
  <si>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</si>
  <si>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</si>
  <si>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</si>
  <si>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</si>
  <si>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</si>
  <si>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</si>
  <si>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</si>
  <si>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</si>
  <si>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</si>
  <si>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</si>
  <si>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</si>
  <si>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</si>
  <si>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</si>
  <si>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</si>
  <si>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</si>
  <si>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</si>
  <si>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</si>
  <si>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</si>
  <si>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</si>
  <si>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</si>
  <si>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</si>
  <si>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</si>
  <si>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</si>
  <si>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</si>
  <si>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</si>
  <si>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</si>
  <si>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</si>
  <si>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</si>
  <si>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</si>
  <si>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</si>
  <si>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</si>
  <si>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</si>
  <si>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</si>
  <si>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</si>
  <si>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</si>
  <si>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</si>
  <si>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</si>
  <si>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</si>
  <si>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</si>
  <si>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</si>
  <si>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</si>
  <si>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</si>
  <si>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</si>
  <si>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</si>
  <si>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</si>
  <si>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</si>
  <si>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</si>
  <si>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</si>
  <si>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</si>
  <si>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</si>
  <si>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</si>
  <si>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</si>
  <si>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</si>
  <si>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</si>
  <si>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</si>
  <si>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</si>
  <si>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</si>
  <si>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</si>
  <si>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</si>
  <si>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</si>
  <si>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</si>
  <si>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</si>
  <si>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</si>
  <si>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</si>
  <si>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</si>
  <si>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</si>
  <si>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</si>
  <si>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</si>
  <si>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</si>
  <si>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</si>
  <si>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</si>
  <si>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</si>
  <si>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</si>
  <si>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</si>
  <si>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</si>
  <si>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</si>
  <si>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</si>
  <si>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</si>
  <si>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</si>
  <si>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</si>
  <si>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</si>
  <si>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</si>
  <si>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</si>
  <si>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</si>
  <si>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</si>
  <si>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</si>
  <si>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</si>
  <si>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</si>
  <si>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</si>
  <si>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</si>
  <si>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</si>
  <si>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</si>
  <si>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</si>
  <si>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</si>
  <si>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</si>
  <si>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</si>
  <si>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</si>
  <si>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</si>
  <si>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</si>
  <si>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</si>
  <si>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</si>
  <si>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</si>
  <si>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</si>
  <si>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</si>
  <si>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</si>
  <si>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</si>
  <si>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</si>
  <si>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</si>
  <si>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</si>
  <si>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</si>
  <si>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</si>
  <si>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</si>
  <si>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</si>
  <si>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</si>
  <si>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</si>
  <si>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</si>
  <si>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</si>
  <si>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</si>
  <si>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</si>
  <si>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</si>
  <si>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</si>
  <si>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</si>
  <si>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</si>
  <si>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</si>
  <si>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</si>
  <si>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</si>
  <si>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</si>
  <si>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</si>
  <si>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</si>
  <si>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</si>
  <si>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</si>
  <si>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</si>
  <si>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</si>
  <si>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</si>
  <si>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</si>
  <si>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</si>
  <si>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</si>
  <si>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</si>
  <si>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</si>
  <si>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</si>
  <si>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</si>
  <si>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</si>
  <si>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</si>
  <si>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</si>
  <si>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</si>
  <si>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</si>
  <si>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</si>
  <si>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</si>
  <si>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</si>
  <si>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</si>
  <si>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</si>
  <si>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</si>
  <si>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</si>
  <si>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</si>
  <si>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</si>
  <si>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</si>
  <si>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</si>
  <si>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</si>
  <si>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</si>
  <si>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</si>
  <si>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</si>
  <si>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</si>
  <si>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</si>
  <si>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</si>
  <si>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</si>
  <si>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</si>
  <si>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</si>
  <si>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</si>
  <si>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</si>
  <si>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</si>
  <si>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</si>
  <si>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</si>
  <si>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</si>
  <si>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</si>
  <si>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</si>
  <si>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</si>
  <si>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</si>
  <si>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</si>
  <si>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</si>
  <si>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</si>
  <si>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</si>
  <si>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</si>
  <si>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</si>
  <si>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</si>
  <si>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</si>
  <si>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</si>
  <si>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</si>
  <si>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</si>
  <si>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</si>
  <si>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</si>
  <si>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</si>
  <si>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</si>
  <si>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</si>
  <si>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</si>
  <si>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</si>
  <si>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</si>
  <si>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</si>
  <si>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</si>
  <si>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</si>
  <si>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</si>
  <si>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</si>
  <si>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</si>
  <si>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</si>
  <si>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</si>
  <si>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</si>
  <si>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</si>
  <si>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</si>
  <si>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</si>
  <si>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</si>
  <si>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</si>
  <si>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</si>
  <si>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</si>
  <si>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</si>
  <si>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</si>
  <si>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</si>
  <si>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</si>
  <si>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</si>
  <si>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</si>
  <si>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</si>
  <si>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</si>
  <si>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</si>
  <si>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</si>
  <si>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</si>
  <si>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</si>
  <si>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</si>
  <si>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</si>
  <si>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</si>
  <si>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</si>
  <si>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</si>
  <si>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</si>
  <si>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</si>
  <si>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</si>
  <si>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</si>
  <si>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</si>
  <si>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</si>
  <si>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</si>
  <si>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</si>
  <si>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</si>
  <si>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</si>
  <si>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</si>
  <si>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</si>
  <si>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</si>
  <si>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</si>
  <si>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</si>
  <si>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</si>
  <si>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</si>
  <si>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</si>
  <si>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</si>
  <si>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</si>
  <si>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</si>
  <si>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</si>
  <si>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</si>
  <si>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</si>
  <si>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</si>
  <si>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</si>
  <si>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</si>
  <si>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</si>
  <si>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</si>
  <si>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</si>
  <si>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</si>
  <si>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</si>
  <si>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</si>
  <si>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</si>
  <si>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</si>
  <si>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</si>
  <si>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</si>
  <si>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</si>
  <si>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</si>
  <si>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</si>
  <si>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</si>
  <si>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</si>
  <si>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</si>
  <si>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</si>
  <si>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</si>
  <si>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</si>
  <si>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</si>
  <si>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</si>
  <si>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</si>
  <si>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</si>
  <si>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</si>
  <si>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</si>
  <si>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</si>
  <si>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</si>
  <si>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</si>
  <si>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</si>
  <si>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</si>
  <si>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</si>
  <si>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</si>
  <si>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</si>
  <si>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</si>
  <si>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</si>
  <si>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</si>
  <si>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</si>
  <si>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</si>
  <si>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</si>
  <si>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</si>
  <si>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</si>
  <si>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</si>
  <si>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</si>
  <si>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</si>
  <si>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</si>
  <si>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</si>
  <si>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</si>
  <si>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</si>
  <si>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</si>
  <si>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</si>
  <si>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</si>
  <si>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</si>
  <si>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</si>
  <si>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</si>
  <si>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</si>
  <si>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</si>
  <si>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</si>
  <si>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</si>
  <si>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</si>
  <si>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</si>
  <si>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</si>
  <si>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</si>
  <si>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</si>
  <si>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</si>
  <si>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</si>
  <si>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</si>
  <si>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</si>
  <si>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</si>
  <si>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</si>
  <si>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</si>
  <si>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</si>
  <si>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</si>
  <si>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</si>
  <si>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</si>
  <si>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</si>
  <si>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</si>
  <si>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</si>
  <si>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</si>
  <si>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</si>
  <si>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</si>
  <si>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</si>
  <si>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</si>
  <si>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</si>
  <si>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</si>
  <si>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</si>
  <si>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</si>
  <si>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</si>
  <si>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</si>
  <si>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</si>
  <si>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</si>
  <si>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</si>
  <si>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</si>
  <si>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</si>
  <si>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</si>
  <si>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</si>
  <si>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</si>
  <si>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</si>
  <si>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</si>
  <si>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</si>
  <si>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</si>
  <si>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</si>
  <si>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</si>
  <si>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</si>
  <si>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</si>
  <si>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</si>
  <si>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</si>
  <si>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</si>
  <si>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</si>
  <si>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</si>
  <si>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</si>
  <si>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</si>
  <si>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</si>
  <si>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</si>
  <si>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</si>
  <si>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</si>
  <si>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</si>
  <si>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</si>
  <si>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</si>
  <si>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</si>
  <si>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</si>
  <si>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</si>
  <si>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</si>
  <si>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</si>
  <si>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</si>
  <si>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</si>
  <si>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</si>
  <si>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</si>
  <si>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</si>
  <si>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</si>
  <si>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</si>
  <si>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</si>
  <si>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</si>
  <si>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</si>
  <si>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</si>
  <si>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</si>
  <si>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</si>
  <si>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</si>
  <si>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</si>
  <si>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</si>
  <si>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</si>
  <si>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</si>
  <si>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</si>
  <si>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</si>
  <si>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</si>
  <si>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</si>
  <si>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</si>
  <si>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</si>
  <si>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</si>
  <si>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</si>
  <si>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</si>
  <si>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</si>
  <si>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</si>
  <si>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</si>
  <si>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</si>
  <si>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</si>
  <si>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</si>
  <si>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</si>
  <si>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</si>
  <si>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</si>
  <si>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</si>
  <si>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</si>
  <si>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</si>
  <si>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</si>
  <si>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</si>
  <si>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</si>
  <si>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</si>
  <si>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</si>
  <si>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</si>
  <si>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</si>
  <si>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</si>
  <si>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</si>
  <si>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</si>
  <si>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</si>
  <si>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</si>
  <si>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</si>
  <si>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</si>
  <si>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</si>
  <si>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</si>
  <si>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</si>
  <si>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</si>
  <si>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</si>
  <si>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</si>
  <si>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</si>
  <si>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</si>
  <si>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</si>
  <si>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</si>
  <si>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</si>
  <si>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</si>
  <si>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</si>
  <si>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</si>
  <si>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</si>
  <si>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</si>
  <si>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</si>
  <si>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</si>
  <si>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</si>
  <si>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</si>
  <si>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</si>
  <si>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</si>
  <si>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</si>
  <si>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</si>
  <si>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</si>
  <si>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</si>
  <si>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</si>
  <si>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</si>
  <si>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</si>
  <si>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</si>
  <si>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</si>
  <si>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</si>
  <si>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</si>
  <si>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</si>
  <si>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</si>
  <si>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</si>
  <si>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</si>
  <si>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</si>
  <si>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</si>
  <si>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</si>
  <si>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</si>
  <si>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</si>
  <si>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</si>
  <si>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</si>
  <si>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</si>
  <si>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</si>
  <si>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</si>
  <si>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</si>
  <si>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</si>
  <si>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</si>
  <si>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</si>
  <si>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</si>
  <si>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</si>
  <si>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</si>
  <si>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</si>
  <si>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</si>
  <si>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</si>
  <si>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</si>
  <si>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</si>
  <si>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</si>
  <si>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</si>
  <si>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</si>
  <si>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</si>
  <si>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</si>
  <si>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</si>
  <si>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</si>
  <si>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</si>
  <si>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</si>
  <si>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</si>
  <si>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</si>
  <si>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</si>
  <si>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</si>
  <si>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</si>
  <si>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</si>
  <si>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</si>
  <si>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</si>
  <si>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</si>
  <si>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</si>
  <si>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</si>
  <si>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</si>
  <si>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</si>
  <si>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</si>
  <si>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</si>
  <si>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</si>
  <si>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</si>
  <si>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</si>
  <si>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</si>
  <si>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</si>
  <si>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</si>
  <si>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</si>
  <si>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</si>
  <si>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</si>
  <si>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</si>
  <si>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</si>
  <si>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</si>
  <si>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</si>
  <si>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</si>
  <si>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</si>
  <si>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</si>
  <si>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</si>
  <si>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</si>
  <si>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</si>
  <si>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</si>
  <si>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</si>
  <si>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</si>
  <si>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</si>
  <si>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</si>
  <si>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</si>
  <si>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</si>
  <si>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</si>
  <si>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</si>
  <si>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</si>
  <si>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</si>
  <si>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</si>
  <si>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</si>
  <si>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</si>
  <si>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</si>
  <si>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</si>
  <si>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</si>
  <si>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</si>
  <si>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</si>
  <si>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</si>
  <si>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</si>
  <si>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</si>
  <si>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</si>
  <si>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</si>
  <si>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</si>
  <si>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</si>
  <si>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</si>
  <si>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</si>
  <si>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</si>
  <si>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</si>
  <si>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</si>
  <si>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</si>
  <si>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</si>
  <si>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</si>
  <si>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</si>
  <si>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</si>
  <si>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</si>
  <si>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</si>
  <si>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</si>
  <si>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</si>
  <si>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</si>
  <si>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</si>
  <si>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</si>
  <si>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</si>
  <si>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</si>
  <si>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</si>
  <si>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</si>
  <si>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</si>
  <si>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</si>
  <si>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</si>
  <si>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</si>
  <si>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</si>
  <si>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</si>
  <si>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</si>
  <si>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</si>
  <si>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</si>
  <si>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</si>
  <si>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</si>
  <si>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</si>
  <si>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</si>
  <si>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</si>
  <si>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</si>
  <si>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</si>
  <si>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</si>
  <si>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</si>
  <si>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</si>
  <si>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</si>
  <si>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</si>
  <si>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</si>
  <si>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</si>
  <si>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</si>
  <si>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</si>
  <si>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</si>
  <si>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</si>
  <si>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</si>
  <si>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</si>
  <si>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</si>
  <si>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</si>
  <si>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</si>
  <si>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</si>
  <si>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</si>
  <si>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</si>
  <si>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</si>
  <si>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</si>
  <si>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</si>
  <si>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</si>
  <si>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</si>
  <si>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</si>
  <si>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</si>
  <si>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</si>
  <si>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</si>
  <si>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</si>
  <si>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</si>
  <si>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</si>
  <si>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</si>
  <si>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</si>
  <si>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</si>
  <si>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</si>
  <si>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</si>
  <si>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</si>
  <si>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</si>
  <si>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</si>
  <si>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</si>
  <si>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</si>
  <si>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</si>
  <si>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</si>
  <si>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</si>
  <si>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</si>
  <si>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</si>
  <si>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</si>
  <si>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</si>
  <si>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</si>
  <si>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</si>
  <si>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</si>
  <si>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</si>
  <si>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</si>
  <si>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</si>
  <si>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</si>
  <si>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</si>
  <si>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</si>
  <si>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</si>
  <si>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</si>
  <si>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</si>
  <si>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</si>
  <si>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</si>
  <si>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</si>
  <si>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</si>
  <si>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</si>
  <si>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</si>
  <si>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</si>
  <si>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</si>
  <si>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</si>
  <si>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</si>
  <si>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</si>
  <si>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</si>
  <si>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</si>
  <si>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</si>
  <si>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</si>
  <si>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</si>
  <si>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</si>
  <si>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</si>
  <si>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</si>
  <si>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</si>
  <si>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</si>
  <si>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</si>
  <si>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</si>
  <si>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</si>
  <si>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</si>
  <si>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</si>
  <si>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</si>
  <si>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</si>
  <si>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</si>
  <si>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</si>
  <si>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</si>
  <si>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</si>
  <si>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</si>
  <si>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</si>
  <si>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</si>
  <si>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</si>
  <si>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</si>
  <si>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</si>
  <si>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</si>
  <si>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</si>
  <si>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</si>
  <si>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</si>
  <si>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</si>
  <si>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</si>
  <si>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</si>
  <si>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</si>
  <si>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</si>
  <si>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</si>
  <si>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</si>
  <si>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</si>
  <si>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</si>
  <si>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</si>
  <si>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</si>
  <si>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</si>
  <si>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</si>
  <si>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</si>
  <si>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</si>
  <si>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</si>
  <si>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</si>
  <si>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</si>
  <si>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</si>
  <si>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</si>
  <si>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</si>
  <si>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</si>
  <si>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</si>
  <si>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</si>
  <si>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</si>
  <si>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</si>
  <si>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</si>
  <si>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</si>
  <si>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</si>
  <si>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</si>
  <si>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</si>
  <si>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</si>
  <si>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</si>
  <si>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</si>
  <si>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</si>
  <si>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</si>
  <si>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</si>
  <si>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</si>
  <si>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</si>
  <si>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</si>
  <si>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</si>
  <si>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</si>
  <si>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</si>
  <si>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</si>
  <si>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</si>
  <si>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</si>
  <si>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</si>
  <si>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</si>
  <si>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</si>
  <si>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</si>
  <si>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</si>
  <si>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</si>
  <si>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</si>
  <si>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</si>
  <si>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</si>
  <si>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</si>
  <si>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</si>
  <si>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</si>
  <si>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</si>
  <si>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</si>
  <si>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</si>
  <si>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</si>
  <si>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</si>
  <si>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</si>
  <si>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</si>
  <si>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</si>
  <si>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</si>
  <si>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</si>
  <si>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</si>
  <si>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</si>
  <si>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</si>
  <si>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</si>
  <si>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</si>
  <si>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</si>
  <si>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</si>
  <si>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</si>
  <si>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</si>
  <si>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</si>
  <si>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</si>
  <si>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</si>
  <si>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</si>
  <si>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</si>
  <si>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</si>
  <si>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</si>
  <si>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</si>
  <si>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</si>
  <si>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</si>
  <si>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</si>
  <si>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</si>
  <si>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</si>
  <si>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</si>
  <si>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</si>
  <si>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</si>
  <si>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</si>
  <si>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</si>
  <si>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</si>
  <si>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</si>
  <si>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</si>
  <si>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</si>
  <si>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</si>
  <si>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</si>
  <si>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</si>
  <si>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</si>
  <si>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</si>
  <si>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</si>
  <si>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5.0</t>
  </si>
  <si>
    <t>2018-2019</t>
  </si>
  <si>
    <t>As per para BDS/ITB clause 9.3q, Bidder shall furnish the details of their Provident Fund Code Number</t>
  </si>
  <si>
    <t>Name of Bidders/JV Partners</t>
  </si>
  <si>
    <t>Provident Fund Code Number</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</si>
  <si>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</si>
  <si>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</si>
  <si>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</si>
  <si>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</si>
  <si>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</si>
  <si>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</si>
  <si>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</si>
  <si>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</si>
  <si>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</si>
  <si>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</si>
  <si>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</si>
  <si>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</si>
  <si>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</si>
  <si>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Certification by the Bidder per DoE Order in line with ITB Clause 2.1(In case of a Joint Venture bid, the declaration/ certification shall be given by all partners of the Joint Venture)</t>
  </si>
  <si>
    <t>Attachment 27:Certification by the Bidder as per DoE Order in line with ITB Clause 2.1</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</si>
  <si>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</si>
  <si>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</si>
  <si>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</si>
  <si>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</si>
  <si>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</si>
  <si>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</si>
  <si>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</si>
  <si>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</si>
  <si>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</si>
  <si>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</si>
  <si>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</si>
  <si>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</si>
  <si>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</si>
  <si>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</si>
  <si>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</si>
  <si>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</si>
  <si>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</si>
  <si>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</si>
  <si>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</si>
  <si>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</si>
  <si>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</si>
  <si>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</si>
  <si>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</si>
  <si>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</si>
  <si>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</si>
  <si>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</si>
  <si>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</si>
  <si>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</si>
  <si>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</si>
  <si>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</si>
  <si>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</si>
  <si>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</si>
  <si>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</si>
  <si>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</si>
  <si>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</si>
  <si>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</si>
  <si>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</si>
  <si>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</si>
  <si>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</si>
  <si>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</si>
  <si>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</si>
  <si>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</si>
  <si>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</si>
  <si>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</si>
  <si>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</si>
  <si>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</si>
  <si>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</si>
  <si>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</si>
  <si>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</si>
  <si>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</si>
  <si>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</si>
  <si>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</si>
  <si>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</si>
  <si>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</si>
  <si>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</si>
  <si>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</si>
  <si>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</si>
  <si>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</si>
  <si>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</si>
  <si>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</si>
  <si>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</si>
  <si>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</si>
  <si>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</si>
  <si>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</si>
  <si>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</si>
  <si>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</si>
  <si>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</si>
  <si>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</si>
  <si>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</si>
  <si>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</si>
  <si>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</si>
  <si>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</si>
  <si>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</si>
  <si>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</si>
  <si>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</si>
  <si>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</si>
  <si>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</si>
  <si>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</si>
  <si>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</si>
  <si>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</si>
  <si>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</si>
  <si>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Or
Online Payment Acknowledgement towards Bid Security for a sum of ................................................ (name of currency and amount in words and figures)</t>
  </si>
  <si>
    <r>
      <t xml:space="preserve">                                      </t>
    </r>
    <r>
      <rPr>
        <b/>
        <sz val="11"/>
        <rFont val="Book Antiqua"/>
        <family val="1"/>
      </rPr>
      <t>Enter details here.</t>
    </r>
    <r>
      <rPr>
        <sz val="11"/>
        <rFont val="Book Antiqua"/>
        <family val="1"/>
      </rPr>
      <t xml:space="preserve">
</t>
    </r>
    <r>
      <rPr>
        <b/>
        <sz val="11"/>
        <rFont val="Book Antiqua"/>
        <family val="1"/>
      </rPr>
      <t>Bid Security</t>
    </r>
    <r>
      <rPr>
        <sz val="11"/>
        <rFont val="Book Antiqua"/>
        <family val="1"/>
      </rPr>
      <t xml:space="preserve">       </t>
    </r>
    <r>
      <rPr>
        <b/>
        <sz val="11"/>
        <rFont val="Book Antiqua"/>
        <family val="1"/>
      </rPr>
      <t xml:space="preserve">Currency </t>
    </r>
    <r>
      <rPr>
        <sz val="11"/>
        <rFont val="Book Antiqua"/>
        <family val="1"/>
      </rPr>
      <t xml:space="preserve">            </t>
    </r>
    <r>
      <rPr>
        <b/>
        <sz val="11"/>
        <rFont val="Book Antiqua"/>
        <family val="1"/>
      </rPr>
      <t xml:space="preserve">Amount   </t>
    </r>
    <r>
      <rPr>
        <sz val="11"/>
        <rFont val="Book Antiqua"/>
        <family val="1"/>
      </rPr>
      <t xml:space="preserve">          </t>
    </r>
    <r>
      <rPr>
        <b/>
        <sz val="11"/>
        <rFont val="Book Antiqua"/>
        <family val="1"/>
      </rPr>
      <t>Validity</t>
    </r>
    <r>
      <rPr>
        <sz val="11"/>
        <rFont val="Book Antiqua"/>
        <family val="1"/>
      </rPr>
      <t xml:space="preserve">
 </t>
    </r>
  </si>
  <si>
    <t>Or
documentary evidence in support of exemption of Bid Security, in separate envelope in accordance with clause 13.1 of ITB, Section-II</t>
  </si>
  <si>
    <t xml:space="preserve">Value of index </t>
  </si>
  <si>
    <t>:Attachments:</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</si>
  <si>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</si>
  <si>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Format-A: (ROUTE-1):</t>
  </si>
  <si>
    <t>Scope of work executed under the Contract</t>
  </si>
  <si>
    <t>Format-B: (ROUTE-2):</t>
  </si>
  <si>
    <t>Name of  Bidder</t>
  </si>
  <si>
    <t>B1</t>
  </si>
  <si>
    <t>Data/details of the Bidder wishes/proposes to qualify through Route-2(Para 1.2, Annexure-A (BDS)), to be furnished below:</t>
  </si>
  <si>
    <t>B2</t>
  </si>
  <si>
    <t>B3</t>
  </si>
  <si>
    <t>Format-C: (ROUTE-3):</t>
  </si>
  <si>
    <t>C1</t>
  </si>
  <si>
    <t>Data/details of the Bidder wishes/proposes to qualify through Route-3 (Para 1.3, Annexure-A (BDS)), to be furnished below:</t>
  </si>
  <si>
    <t>Name and Address of the Employer/Utility for whom the Contract was executed by the firm</t>
  </si>
  <si>
    <t>C2</t>
  </si>
  <si>
    <t>C3</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</si>
  <si>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</si>
  <si>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</si>
  <si>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Voltage Level of Reactor manufactured in India &amp; type tested under the Contract based on technological support of Collaborator. (Indicate 715kV or above class only)</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</si>
  <si>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</si>
  <si>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</si>
  <si>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Name &amp; Address of the Parent/Principal Company
{The qualifying data for the Parent/Principal Company for the equipment is to be furnished in Format-A above)</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</si>
  <si>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</si>
  <si>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</si>
  <si>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Period in months from the effective date of Contract</t>
  </si>
  <si>
    <t>Interest Bearing Engineering Advance:</t>
  </si>
  <si>
    <r>
      <t xml:space="preserve">Financial Position </t>
    </r>
    <r>
      <rPr>
        <b/>
        <i/>
        <sz val="12"/>
        <rFont val="Book Antiqua"/>
        <family val="1"/>
      </rPr>
      <t xml:space="preserve">{Reference para 2.0 of Annexure-A (BDS)}
</t>
    </r>
  </si>
  <si>
    <t>Indicate details below in case Contract executed by bidder for Reactor</t>
  </si>
  <si>
    <t>Indicate Number of Reactor(s) under the contract (Indicate nos. of single phase Reactor of atleast 80 MVAR capacity)</t>
  </si>
  <si>
    <t>Date as on which the above mentioned Reactors  were supplied</t>
  </si>
  <si>
    <t>MVAR capacity of the above mentioned single phase Reactors
(indicate 1-phase Reactor having atleast 80 MVAR capacity)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</si>
  <si>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</si>
  <si>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</si>
  <si>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</si>
  <si>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</si>
  <si>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</si>
  <si>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of Reactor</t>
  </si>
  <si>
    <t xml:space="preserve">          for Transformer</t>
  </si>
  <si>
    <t>Date as on which the above mentioned Reactors  supplied</t>
  </si>
  <si>
    <t xml:space="preserve">Date as on which the above mentioned Transformers are supplied. </t>
  </si>
  <si>
    <t>Voltage Level of Transformer manufactured in India &amp; type tested under the Contract (Indicate 715kV or above class only)</t>
  </si>
  <si>
    <t>Indicate Number of Transformer(s) under the contract (Indicate nos. of Reactor(s) of at least 166 MVA)</t>
  </si>
  <si>
    <t>Attachment 28: Bid Securing Declaration to be submitted by the Bidder</t>
  </si>
  <si>
    <t xml:space="preserve">Attachment 29: Affidavit </t>
  </si>
  <si>
    <t>Voltage Level of Transformer designed, manufactured, tested &amp;  supplied. (indicate 715 kV or higher voltage class)</t>
  </si>
  <si>
    <t xml:space="preserve">MVA capacity of the above mentioned single phase Transformer
</t>
  </si>
  <si>
    <t xml:space="preserve">Indicate Number of Transformer(s) under the contract </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</si>
  <si>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(Choose whichever is applicable from the drop down menu)</t>
  </si>
  <si>
    <t>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(Applicable for the Bidder wishes/proposes to qualify through  Route-3 of Annexure-A(BDS))</t>
  </si>
  <si>
    <t>Do you have complete annual reports together with Audited statement of accounts of the company for FY 2022-23 (refer ITB Clause 9.3(c))</t>
  </si>
  <si>
    <t>2022-2023</t>
  </si>
  <si>
    <t>2021-2022</t>
  </si>
  <si>
    <t>WE HAVE QUOTED OUR BID PRICE ON FIRM PRICE BASIS.</t>
  </si>
  <si>
    <t>2018 - 2019</t>
  </si>
  <si>
    <t>2024- 2025</t>
  </si>
  <si>
    <t>2025- 2026</t>
  </si>
  <si>
    <t>2026- 2027</t>
  </si>
  <si>
    <t>2027- 2028</t>
  </si>
  <si>
    <t>Filled up information regarding Price Adjustment Data as per the format enclosed in the bidding documents. (FIRM PRICE)</t>
  </si>
  <si>
    <t>Bid Securing Declaration to be submitted by the Bidder.</t>
  </si>
  <si>
    <t>Affidavit</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</si>
  <si>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'FIRM' basis during the entire currency of contract and shall not be subject to price variation, what-so-ever during contract execution.</t>
    </r>
  </si>
  <si>
    <t>100% of applicable Taxes and Duties i.e. GST, which are payable by the Owner/Employer under the Contract, shall be reimbursed by the Owner/Employer on production of satisfactory documentary evidence by the Contractor in accordance with the provisions of the Bidding Documents.</t>
  </si>
  <si>
    <r>
      <rPr>
        <sz val="11"/>
        <rFont val="Book Antiqua"/>
        <family val="1"/>
      </rPr>
      <t xml:space="preserve">* </t>
    </r>
    <r>
      <rPr>
        <b/>
        <sz val="11"/>
        <rFont val="Book Antiqua"/>
        <family val="1"/>
      </rPr>
      <t>(applicable for MSE only)</t>
    </r>
    <r>
      <rPr>
        <sz val="11"/>
        <rFont val="Book Antiqua"/>
        <family val="1"/>
      </rPr>
      <t xml:space="preserve"> We are a Micro and Small Enterprise (MSE) registered with a designated Authority of GoI under the Public Procurement Policy for MSEs Order, 2012, Notification dated 01/06/2020, </t>
    </r>
    <r>
      <rPr>
        <b/>
        <sz val="11"/>
        <rFont val="Book Antiqua"/>
        <family val="1"/>
      </rPr>
      <t>26/06/2020</t>
    </r>
    <r>
      <rPr>
        <sz val="11"/>
        <rFont val="Book Antiqua"/>
        <family val="1"/>
      </rPr>
      <t xml:space="preserve"> i</t>
    </r>
    <r>
      <rPr>
        <b/>
        <sz val="11"/>
        <rFont val="Book Antiqua"/>
        <family val="1"/>
      </rPr>
      <t>ncluding</t>
    </r>
    <r>
      <rPr>
        <sz val="11"/>
        <rFont val="Book Antiqua"/>
        <family val="1"/>
      </rPr>
      <t xml:space="preserve"> </t>
    </r>
    <r>
      <rPr>
        <b/>
        <sz val="11"/>
        <rFont val="Book Antiqua"/>
        <family val="1"/>
      </rPr>
      <t xml:space="preserve">subsequent amendments, </t>
    </r>
    <r>
      <rPr>
        <sz val="11"/>
        <rFont val="Book Antiqua"/>
        <family val="1"/>
      </rPr>
      <t xml:space="preserve"> read in conjunction with related notifications issued from time to time for such enterprises. </t>
    </r>
    <r>
      <rPr>
        <b/>
        <sz val="11"/>
        <rFont val="Book Antiqua"/>
        <family val="1"/>
      </rPr>
      <t xml:space="preserve">
[Delete if not applicable]</t>
    </r>
  </si>
  <si>
    <t>TR01</t>
  </si>
  <si>
    <t>CC/T/W-TR/DOM/A04/23/02780</t>
  </si>
  <si>
    <t>765 kV Transformer Package TR01 for 6x500 MVA, 765/400/33 kV, 1 Phase Transformers at KPS3 S/S associated with establishment of Khavda Pooling Station-3 (KPS3) in Khavda RE Park.</t>
  </si>
  <si>
    <t xml:space="preserve">Attachment 1 Bid Security :Not Applicable. </t>
  </si>
  <si>
    <r>
      <rPr>
        <b/>
        <i/>
        <sz val="12"/>
        <rFont val="Book Antiqua"/>
        <family val="1"/>
      </rPr>
      <t xml:space="preserve">Route-2: 
</t>
    </r>
    <r>
      <rPr>
        <i/>
        <sz val="12"/>
        <rFont val="Book Antiqua"/>
        <family val="1"/>
      </rPr>
      <t xml:space="preserve">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t>
    </r>
    <r>
      <rPr>
        <b/>
        <i/>
        <sz val="12"/>
        <rFont val="Book Antiqua"/>
        <family val="1"/>
      </rPr>
      <t xml:space="preserve">
</t>
    </r>
    <r>
      <rPr>
        <i/>
        <sz val="12"/>
        <rFont val="Book Antiqua"/>
        <family val="1"/>
      </rPr>
      <t xml:space="preserve">
b) A legally enforceable undertaking jointly by Bidder and the Collaborator(s) (as per enclosed format in Section VI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t>
    </r>
  </si>
  <si>
    <r>
      <t xml:space="preserve">Route-3: 
</t>
    </r>
    <r>
      <rPr>
        <i/>
        <sz val="12"/>
        <rFont val="Book Antiqua"/>
        <family val="1"/>
      </rPr>
      <t xml:space="preserve">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Section VI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</si>
  <si>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</si>
  <si>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t>Voltage Level of Transformers supplied/erected under the Contract
(Indicate 715kV or above class only)</t>
  </si>
  <si>
    <t xml:space="preserve">Indicate Number of Transformers(s) under the above contract 
</t>
  </si>
  <si>
    <r>
      <t>No. of years, the above Tranformers are in satisfactory operation as on the date of bid opening mentioned above. (</t>
    </r>
    <r>
      <rPr>
        <i/>
        <sz val="11"/>
        <rFont val="Book Antiqua"/>
        <family val="1"/>
      </rPr>
      <t>Originally Scheduled</t>
    </r>
    <r>
      <rPr>
        <sz val="11"/>
        <rFont val="Book Antiqua"/>
        <family val="1"/>
      </rPr>
      <t>)</t>
    </r>
  </si>
  <si>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</si>
  <si>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Whether Bidder has established production line and testing facilities in India for 715 kV or above class Transformers on the technological support of the Collaborator(s) ?</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</si>
  <si>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</si>
  <si>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</si>
  <si>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a)	 Net Worth for last 3 financial years should be positive
b)	Minimum Average Annual Turnover^ (MAAT) for best three (3) years i.e. 36 months out of last five (5) financial years of the bidder should be Rs.1226.6 million or equivalent for Auto Transformer Package (TR01)
^ Annual gross revenue from operations/gross operating income as incorporated in the profit &amp; loss account excluding other operative income/other income”.
c) Bidder shall have liquid assets (L.A.) or/and evidence of access to or availability of credit facilities of not less than Rs.204.43 million or equivalent for Auto Transformer Package (TR01).</t>
    </r>
    <r>
      <rPr>
        <b/>
        <i/>
        <sz val="12"/>
        <color rgb="FFFF0000"/>
        <rFont val="Book Antiqua"/>
        <family val="1"/>
      </rPr>
      <t xml:space="preserve">
</t>
    </r>
    <r>
      <rPr>
        <i/>
        <sz val="12"/>
        <color indexed="8"/>
        <rFont val="Book Antiqua"/>
        <family val="1"/>
      </rPr>
      <t xml:space="preserve">
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of the requirement specified at Para 2.0 (b) &amp; 2.0 (c) above in Financial Position.
^ Start-Ups as defined by DIPP, applicable as on the originally scheduled date of bid opening.</t>
    </r>
  </si>
  <si>
    <r>
      <t xml:space="preserve">We hereby furnish the relevant details pertaining to the price adjustment provisions for equipment as specified in your specifications and documents for the </t>
    </r>
    <r>
      <rPr>
        <b/>
        <sz val="11"/>
        <rFont val="Book Antiqua"/>
        <family val="1"/>
      </rPr>
      <t xml:space="preserve"> 765kV Transformer  Package TR01</t>
    </r>
    <r>
      <rPr>
        <sz val="11"/>
        <rFont val="Book Antiqua"/>
        <family val="1"/>
      </rPr>
      <t>. The necessary documentary evidence is enclosed.</t>
    </r>
  </si>
  <si>
    <r>
      <t xml:space="preserve">Dear Sir,  
We declare that the ratings, performance figures and availability of the system furnished by us for subject Package covered under this specification are guaranteed by us. In particular, we declare that the 500 </t>
    </r>
    <r>
      <rPr>
        <b/>
        <sz val="11"/>
        <rFont val="Book Antiqua"/>
        <family val="1"/>
      </rPr>
      <t xml:space="preserve">MVA, 765/400kV, 1-Ph Transformers </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</si>
  <si>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rPr>
        <b/>
        <i/>
        <sz val="12"/>
        <rFont val="Book Antiqua"/>
        <family val="1"/>
      </rPr>
      <t xml:space="preserve">Route-1:
</t>
    </r>
    <r>
      <rPr>
        <i/>
        <sz val="12"/>
        <rFont val="Book Antiqua"/>
        <family val="1"/>
      </rPr>
      <t xml:space="preserve">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31/05/2023.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</si>
</sst>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i/>
      <sz val="12"/>
      <color indexed="8"/>
      <name val="Book Antiqua"/>
      <family val="1"/>
    </font>
    <font>
      <b/>
      <sz val="28"/>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2">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thin">
        <color indexed="64"/>
      </top>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78">
    <xf numFmtId="0" fontId="0" fillId="0" borderId="0" xfId="0"/>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9" fillId="0" borderId="0" xfId="0" applyFont="1" applyAlignment="1">
      <alignment vertical="center"/>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173"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60"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2"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9"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2"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6" xfId="0" applyFont="1" applyFill="1" applyBorder="1" applyAlignment="1">
      <alignment horizontal="center" vertical="center"/>
    </xf>
    <xf numFmtId="0" fontId="25" fillId="2" borderId="6" xfId="0" applyFont="1" applyFill="1" applyBorder="1" applyAlignment="1">
      <alignment horizontal="center" vertical="center"/>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91" fillId="0" borderId="0" xfId="38" applyFont="1"/>
    <xf numFmtId="0" fontId="57"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5" fillId="14" borderId="26" xfId="0" applyFont="1" applyFill="1" applyBorder="1" applyAlignment="1" applyProtection="1">
      <alignment vertical="center"/>
      <protection hidden="1"/>
    </xf>
    <xf numFmtId="0" fontId="45" fillId="14" borderId="3" xfId="0" applyFont="1" applyFill="1" applyBorder="1" applyAlignment="1" applyProtection="1">
      <alignment vertical="center"/>
      <protection hidden="1"/>
    </xf>
    <xf numFmtId="0" fontId="0" fillId="14" borderId="0" xfId="0" applyFill="1" applyAlignment="1" applyProtection="1">
      <alignment vertical="center"/>
      <protection hidden="1"/>
    </xf>
    <xf numFmtId="0" fontId="0" fillId="14" borderId="0" xfId="0" applyFill="1" applyProtection="1">
      <protection hidden="1"/>
    </xf>
    <xf numFmtId="0" fontId="22" fillId="14" borderId="0" xfId="35" applyFont="1" applyFill="1" applyAlignment="1" applyProtection="1">
      <alignment horizontal="right" vertical="top" wrapText="1"/>
      <protection hidden="1"/>
    </xf>
    <xf numFmtId="0" fontId="22" fillId="14" borderId="0" xfId="35" applyFont="1" applyFill="1" applyAlignment="1" applyProtection="1">
      <alignment horizontal="right" vertical="top" indent="1"/>
      <protection hidden="1"/>
    </xf>
    <xf numFmtId="172" fontId="8" fillId="14" borderId="0" xfId="35" applyNumberFormat="1" applyFont="1" applyFill="1" applyAlignment="1" applyProtection="1">
      <alignment horizontal="right" vertical="center" wrapText="1"/>
      <protection hidden="1"/>
    </xf>
    <xf numFmtId="0" fontId="9" fillId="14" borderId="0" xfId="35" applyFont="1" applyFill="1" applyAlignment="1" applyProtection="1">
      <alignment vertical="top"/>
      <protection hidden="1"/>
    </xf>
    <xf numFmtId="49" fontId="10" fillId="14" borderId="0" xfId="35" applyNumberFormat="1" applyFont="1" applyFill="1" applyAlignment="1" applyProtection="1">
      <alignment horizontal="right" vertical="top"/>
      <protection hidden="1"/>
    </xf>
    <xf numFmtId="49" fontId="8" fillId="14" borderId="0" xfId="35" applyNumberFormat="1" applyFont="1" applyFill="1" applyAlignment="1" applyProtection="1">
      <alignment horizontal="right" vertical="top"/>
      <protection hidden="1"/>
    </xf>
    <xf numFmtId="0" fontId="5" fillId="14" borderId="0" xfId="35" applyFont="1" applyFill="1" applyAlignment="1" applyProtection="1">
      <alignment vertical="top"/>
      <protection hidden="1"/>
    </xf>
    <xf numFmtId="0" fontId="5" fillId="14" borderId="0" xfId="35" applyFont="1" applyFill="1" applyAlignment="1" applyProtection="1">
      <alignment horizontal="center" vertical="top"/>
      <protection hidden="1"/>
    </xf>
    <xf numFmtId="0" fontId="8" fillId="14" borderId="0" xfId="35" applyFont="1" applyFill="1" applyAlignment="1" applyProtection="1">
      <alignment horizontal="right" vertical="center"/>
      <protection hidden="1"/>
    </xf>
    <xf numFmtId="0" fontId="5" fillId="14" borderId="0" xfId="35" applyFont="1" applyFill="1" applyProtection="1">
      <protection hidden="1"/>
    </xf>
    <xf numFmtId="0" fontId="80"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2" fillId="2" borderId="6" xfId="0" applyFont="1" applyFill="1" applyBorder="1" applyAlignment="1">
      <alignment horizontal="center" vertical="center" wrapText="1"/>
    </xf>
    <xf numFmtId="0" fontId="9" fillId="0" borderId="26" xfId="0" applyFont="1" applyBorder="1" applyAlignment="1" applyProtection="1">
      <alignment vertical="top"/>
      <protection hidden="1"/>
    </xf>
    <xf numFmtId="0" fontId="2" fillId="0" borderId="4" xfId="61" applyBorder="1" applyAlignment="1">
      <alignment vertical="center"/>
    </xf>
    <xf numFmtId="0" fontId="24" fillId="0" borderId="4" xfId="61" applyFont="1" applyBorder="1" applyAlignment="1">
      <alignment horizontal="right" vertical="top" wrapText="1"/>
    </xf>
    <xf numFmtId="0" fontId="2" fillId="0" borderId="0" xfId="61" applyAlignment="1">
      <alignment vertical="center"/>
    </xf>
    <xf numFmtId="0" fontId="2" fillId="0" borderId="0" xfId="61"/>
    <xf numFmtId="0" fontId="12" fillId="0" borderId="0" xfId="61" applyFont="1" applyAlignment="1">
      <alignment vertical="center"/>
    </xf>
    <xf numFmtId="0" fontId="3" fillId="0" borderId="0" xfId="61" applyFont="1" applyAlignment="1">
      <alignment vertical="center"/>
    </xf>
    <xf numFmtId="0" fontId="10" fillId="0" borderId="0" xfId="61" applyFont="1" applyAlignment="1">
      <alignment horizontal="center" vertical="center"/>
    </xf>
    <xf numFmtId="0" fontId="9" fillId="0" borderId="0" xfId="61" applyFont="1" applyAlignment="1">
      <alignment vertical="center"/>
    </xf>
    <xf numFmtId="0" fontId="9" fillId="0" borderId="0" xfId="61" applyFont="1" applyAlignment="1">
      <alignment horizontal="justify" vertical="center"/>
    </xf>
    <xf numFmtId="0" fontId="10" fillId="0" borderId="0" xfId="61" applyFont="1" applyAlignment="1">
      <alignment vertical="center"/>
    </xf>
    <xf numFmtId="0" fontId="5" fillId="0" borderId="0" xfId="61" applyFont="1" applyAlignment="1">
      <alignment vertical="center"/>
    </xf>
    <xf numFmtId="0" fontId="8" fillId="0" borderId="0" xfId="61" applyFont="1"/>
    <xf numFmtId="0" fontId="10" fillId="0" borderId="0" xfId="61" applyFont="1" applyAlignment="1">
      <alignment horizontal="justify" vertical="center"/>
    </xf>
    <xf numFmtId="0" fontId="10" fillId="0" borderId="0" xfId="61" applyFont="1" applyAlignment="1">
      <alignment horizontal="left" vertical="center"/>
    </xf>
    <xf numFmtId="173" fontId="10" fillId="0" borderId="0" xfId="61" applyNumberFormat="1" applyFont="1" applyAlignment="1">
      <alignment horizontal="left" vertical="center" indent="1"/>
    </xf>
    <xf numFmtId="0" fontId="9" fillId="0" borderId="0" xfId="61" applyFont="1" applyAlignment="1">
      <alignment horizontal="left" vertical="center" indent="1"/>
    </xf>
    <xf numFmtId="0" fontId="10" fillId="0" borderId="0" xfId="61" applyFont="1" applyAlignment="1">
      <alignment horizontal="right" vertical="center" indent="1"/>
    </xf>
    <xf numFmtId="0" fontId="10" fillId="0" borderId="0" xfId="61" applyFont="1" applyAlignment="1">
      <alignment horizontal="left" vertical="center" wrapText="1" indent="1"/>
    </xf>
    <xf numFmtId="0" fontId="9" fillId="0" borderId="0" xfId="61" applyFont="1" applyAlignment="1">
      <alignment horizontal="left" vertical="center"/>
    </xf>
    <xf numFmtId="0" fontId="9" fillId="2" borderId="61" xfId="35" applyFont="1" applyFill="1" applyBorder="1" applyAlignment="1" applyProtection="1">
      <alignment vertical="top" wrapText="1"/>
      <protection locked="0" hidden="1"/>
    </xf>
    <xf numFmtId="0" fontId="10" fillId="0" borderId="6" xfId="35" applyFont="1" applyBorder="1" applyAlignment="1" applyProtection="1">
      <alignment horizontal="center"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0" borderId="34" xfId="52" applyFont="1" applyFill="1" applyBorder="1" applyAlignment="1" applyProtection="1">
      <alignment horizontal="center" vertical="center" wrapText="1"/>
      <protection hidden="1"/>
    </xf>
    <xf numFmtId="0" fontId="11" fillId="10" borderId="24" xfId="52" applyFont="1" applyFill="1" applyBorder="1" applyAlignment="1" applyProtection="1">
      <alignment horizontal="center" vertical="center" wrapText="1"/>
      <protection hidden="1"/>
    </xf>
    <xf numFmtId="0" fontId="11" fillId="10"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xf numFmtId="0" fontId="60" fillId="0" borderId="5" xfId="52" applyFont="1" applyBorder="1" applyAlignment="1" applyProtection="1">
      <alignment horizontal="justify" vertical="center"/>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1"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2" borderId="26" xfId="0" applyFont="1" applyFill="1" applyBorder="1" applyAlignment="1" applyProtection="1">
      <alignment horizontal="left" vertical="center" wrapText="1"/>
      <protection hidden="1"/>
    </xf>
    <xf numFmtId="0" fontId="9" fillId="12" borderId="3" xfId="0" applyFont="1" applyFill="1" applyBorder="1" applyAlignment="1" applyProtection="1">
      <alignment horizontal="left" vertical="center" wrapText="1"/>
      <protection hidden="1"/>
    </xf>
    <xf numFmtId="0" fontId="9" fillId="12"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9"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22" fillId="13"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0"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8" fillId="10" borderId="34" xfId="52" applyFont="1" applyFill="1" applyBorder="1" applyAlignment="1" applyProtection="1">
      <alignment horizontal="center" vertical="center" wrapText="1"/>
      <protection hidden="1"/>
    </xf>
    <xf numFmtId="0" fontId="68" fillId="10"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49" fillId="14" borderId="0" xfId="35" applyFont="1" applyFill="1" applyAlignment="1" applyProtection="1">
      <alignment horizontal="center" vertical="top"/>
      <protection hidden="1"/>
    </xf>
    <xf numFmtId="0" fontId="5" fillId="14" borderId="0" xfId="35" applyFont="1" applyFill="1" applyAlignment="1" applyProtection="1">
      <alignment horizontal="center" vertical="top"/>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2" borderId="34" xfId="35" applyFont="1" applyFill="1" applyBorder="1" applyAlignment="1" applyProtection="1">
      <alignment horizontal="center" vertical="top" wrapText="1"/>
      <protection locked="0" hidden="1"/>
    </xf>
    <xf numFmtId="0" fontId="9" fillId="2" borderId="35"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2" borderId="26" xfId="35" applyFont="1" applyFill="1" applyBorder="1" applyAlignment="1" applyProtection="1">
      <alignment horizontal="left" vertical="center" wrapText="1"/>
      <protection hidden="1"/>
    </xf>
    <xf numFmtId="0" fontId="9" fillId="12" borderId="3" xfId="35" applyFont="1" applyFill="1" applyBorder="1" applyAlignment="1" applyProtection="1">
      <alignment horizontal="left" vertical="center" wrapText="1"/>
      <protection hidden="1"/>
    </xf>
    <xf numFmtId="0" fontId="9" fillId="12"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26" xfId="35" applyFont="1" applyBorder="1" applyAlignment="1" applyProtection="1">
      <alignment horizontal="left" vertical="center" wrapText="1"/>
      <protection hidden="1"/>
    </xf>
    <xf numFmtId="0" fontId="10" fillId="0" borderId="3" xfId="35" applyFont="1" applyBorder="1" applyAlignment="1" applyProtection="1">
      <alignment horizontal="left" vertical="center" wrapText="1"/>
      <protection hidden="1"/>
    </xf>
    <xf numFmtId="0" fontId="10" fillId="0" borderId="11"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6" xfId="35" applyFont="1" applyBorder="1" applyAlignment="1" applyProtection="1">
      <alignment vertical="top" wrapText="1"/>
      <protection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5"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left" vertical="center" wrapText="1"/>
      <protection locked="0" hidden="1"/>
    </xf>
    <xf numFmtId="0" fontId="10" fillId="0" borderId="11" xfId="35" applyFont="1" applyBorder="1" applyAlignment="1" applyProtection="1">
      <alignment horizontal="left" vertical="top" wrapText="1"/>
      <protection hidden="1"/>
    </xf>
    <xf numFmtId="0" fontId="86" fillId="10" borderId="0" xfId="35" applyFont="1" applyFill="1" applyAlignment="1" applyProtection="1">
      <alignment horizontal="center" vertical="center" wrapText="1"/>
      <protection hidden="1"/>
    </xf>
    <xf numFmtId="0" fontId="92" fillId="14" borderId="0" xfId="35" applyFont="1" applyFill="1" applyAlignment="1" applyProtection="1">
      <alignment horizontal="center" vertical="top" wrapText="1"/>
      <protection hidden="1"/>
    </xf>
    <xf numFmtId="0" fontId="49" fillId="14" borderId="0" xfId="35" applyFont="1" applyFill="1" applyAlignment="1" applyProtection="1">
      <alignment horizontal="left" vertical="top" wrapText="1"/>
      <protection hidden="1"/>
    </xf>
    <xf numFmtId="0" fontId="57" fillId="14"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4" borderId="0" xfId="35" applyFont="1" applyFill="1" applyAlignment="1" applyProtection="1">
      <alignment vertical="center" wrapText="1"/>
      <protection hidden="1"/>
    </xf>
    <xf numFmtId="0" fontId="10" fillId="14" borderId="0" xfId="35" applyFont="1" applyFill="1" applyAlignment="1" applyProtection="1">
      <alignment vertical="top"/>
      <protection hidden="1"/>
    </xf>
    <xf numFmtId="0" fontId="64"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4"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4" borderId="0" xfId="35" applyFont="1" applyFill="1" applyAlignment="1" applyProtection="1">
      <alignment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Border="1" applyAlignment="1" applyProtection="1">
      <alignment horizontal="left" vertical="center" wrapText="1"/>
      <protection hidden="1"/>
    </xf>
    <xf numFmtId="0" fontId="88" fillId="0" borderId="3" xfId="35" applyFont="1" applyBorder="1" applyAlignment="1" applyProtection="1">
      <alignment horizontal="left" vertical="center" wrapText="1"/>
      <protection hidden="1"/>
    </xf>
    <xf numFmtId="0" fontId="88" fillId="0" borderId="11" xfId="35" applyFont="1" applyBorder="1" applyAlignment="1" applyProtection="1">
      <alignment horizontal="left" vertical="center" wrapText="1"/>
      <protection hidden="1"/>
    </xf>
    <xf numFmtId="0" fontId="87" fillId="14" borderId="0" xfId="35" applyFont="1" applyFill="1"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10" fillId="0" borderId="26"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5"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1"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0" borderId="12" xfId="52" applyFont="1" applyFill="1" applyBorder="1" applyAlignment="1" applyProtection="1">
      <alignment horizontal="center" vertical="center" wrapText="1"/>
      <protection hidden="1"/>
    </xf>
    <xf numFmtId="0" fontId="11" fillId="10" borderId="0" xfId="52" applyFont="1" applyFill="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5" xfId="0" applyFont="1" applyBorder="1" applyAlignment="1" applyProtection="1">
      <alignment horizontal="center" vertical="center" wrapText="1"/>
      <protection hidden="1"/>
    </xf>
    <xf numFmtId="0" fontId="9" fillId="0" borderId="0" xfId="61" applyFont="1" applyAlignment="1">
      <alignment horizontal="left" vertical="center" wrapText="1"/>
    </xf>
    <xf numFmtId="0" fontId="24" fillId="0" borderId="4" xfId="61" applyFont="1" applyBorder="1" applyAlignment="1" applyProtection="1">
      <alignment horizontal="left" vertical="top" wrapText="1"/>
      <protection hidden="1"/>
    </xf>
    <xf numFmtId="0" fontId="10" fillId="11" borderId="0" xfId="61" applyFont="1" applyFill="1" applyAlignment="1">
      <alignment horizontal="center" vertical="center"/>
    </xf>
    <xf numFmtId="0" fontId="10" fillId="0" borderId="0" xfId="61" applyFont="1" applyAlignment="1">
      <alignment horizontal="justify" vertical="center" wrapText="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3" fillId="0" borderId="26" xfId="0" applyFont="1" applyBorder="1" applyAlignment="1" applyProtection="1">
      <alignment horizontal="center" vertical="center" wrapText="1"/>
      <protection hidden="1"/>
    </xf>
    <xf numFmtId="0" fontId="93" fillId="0" borderId="3" xfId="0" applyFont="1" applyBorder="1" applyAlignment="1" applyProtection="1">
      <alignment horizontal="center" vertical="center" wrapText="1"/>
      <protection hidden="1"/>
    </xf>
    <xf numFmtId="0" fontId="93" fillId="0" borderId="11" xfId="0" applyFont="1" applyBorder="1" applyAlignment="1" applyProtection="1">
      <alignment horizontal="center" vertical="center" wrapText="1"/>
      <protection hidden="1"/>
    </xf>
    <xf numFmtId="0" fontId="9" fillId="0" borderId="4" xfId="37" applyFont="1" applyBorder="1" applyAlignment="1" applyProtection="1">
      <alignment horizontal="left" vertical="center" wrapText="1"/>
      <protection hidden="1"/>
    </xf>
    <xf numFmtId="0" fontId="10" fillId="11"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1"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1"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8" fillId="10" borderId="12" xfId="52" applyFont="1" applyFill="1" applyBorder="1" applyAlignment="1" applyProtection="1">
      <alignment horizontal="center" vertical="center" wrapText="1"/>
      <protection hidden="1"/>
    </xf>
    <xf numFmtId="0" fontId="78" fillId="10" borderId="0" xfId="52" applyFont="1" applyFill="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0" fillId="0" borderId="29" xfId="35" applyFont="1" applyBorder="1" applyAlignment="1" applyProtection="1">
      <alignment horizontal="center" vertical="center"/>
      <protection hidden="1"/>
    </xf>
    <xf numFmtId="0" fontId="90" fillId="0" borderId="33" xfId="35" applyFont="1" applyBorder="1" applyAlignment="1" applyProtection="1">
      <alignment horizontal="center" vertical="center"/>
      <protection hidden="1"/>
    </xf>
    <xf numFmtId="0" fontId="90"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10" fillId="2" borderId="0" xfId="46" applyFont="1" applyFill="1" applyAlignment="1" applyProtection="1">
      <alignment horizontal="justify" vertical="center" wrapText="1"/>
      <protection locked="0"/>
    </xf>
    <xf numFmtId="0" fontId="0" fillId="0" borderId="0" xfId="0" applyAlignment="1" applyProtection="1">
      <alignment horizontal="justify" vertical="center" wrapText="1"/>
      <protection locked="0"/>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11" fillId="10"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172" fontId="9" fillId="0" borderId="0" xfId="0" applyNumberFormat="1" applyFont="1" applyAlignment="1" applyProtection="1">
      <alignment horizontal="justify" vertical="top" wrapText="1"/>
      <protection hidden="1"/>
    </xf>
    <xf numFmtId="0" fontId="80" fillId="0" borderId="24" xfId="0" applyFont="1" applyBorder="1" applyAlignment="1" applyProtection="1">
      <alignment horizontal="left" vertical="top" wrapText="1" indent="1"/>
      <protection hidden="1"/>
    </xf>
    <xf numFmtId="0" fontId="9" fillId="0" borderId="26" xfId="65" applyFont="1" applyBorder="1" applyAlignment="1" applyProtection="1">
      <alignment horizontal="left" vertical="top" wrapText="1"/>
      <protection hidden="1"/>
    </xf>
    <xf numFmtId="0" fontId="9" fillId="0" borderId="3" xfId="65" applyFont="1" applyBorder="1" applyAlignment="1" applyProtection="1">
      <alignment horizontal="left" vertical="top" wrapText="1"/>
      <protection hidden="1"/>
    </xf>
    <xf numFmtId="0" fontId="9" fillId="0" borderId="11" xfId="65" applyFont="1" applyBorder="1" applyAlignment="1" applyProtection="1">
      <alignment horizontal="left" vertical="top" wrapText="1"/>
      <protection hidden="1"/>
    </xf>
    <xf numFmtId="0" fontId="10" fillId="12"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2" borderId="0" xfId="63" applyFont="1" applyFill="1" applyAlignment="1" applyProtection="1">
      <alignment horizontal="left" vertical="top" wrapText="1"/>
      <protection hidden="1"/>
    </xf>
    <xf numFmtId="172"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8">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H$20" lockText="1" noThreeD="1"/>
</file>

<file path=xl/ctrlProps/ctrlProp152.xml><?xml version="1.0" encoding="utf-8"?>
<formControlPr xmlns="http://schemas.microsoft.com/office/spreadsheetml/2009/9/main" objectType="CheckBox" fmlaLink="$H$21" lockText="1" noThreeD="1"/>
</file>

<file path=xl/ctrlProps/ctrlProp153.xml><?xml version="1.0" encoding="utf-8"?>
<formControlPr xmlns="http://schemas.microsoft.com/office/spreadsheetml/2009/9/main" objectType="CheckBox" fmlaLink="$H$20" lockText="1" noThreeD="1"/>
</file>

<file path=xl/ctrlProps/ctrlProp154.xml><?xml version="1.0" encoding="utf-8"?>
<formControlPr xmlns="http://schemas.microsoft.com/office/spreadsheetml/2009/9/main" objectType="Radio" firstButton="1" fmlaLink="$H$72" lockText="1" noThreeD="1"/>
</file>

<file path=xl/ctrlProps/ctrlProp155.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172508</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164546</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751417"/>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0108" y="47625"/>
          <a:ext cx="1109134" cy="81703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238192" y="9525"/>
          <a:ext cx="3154891" cy="773642"/>
          <a:chOff x="738" y="5"/>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67233" y="57150"/>
          <a:ext cx="1113367" cy="741892"/>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244853"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1352550"/>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210425"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010650" y="57150"/>
          <a:ext cx="0" cy="838200"/>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25</xdr:row>
      <xdr:rowOff>272950</xdr:rowOff>
    </xdr:from>
    <xdr:to>
      <xdr:col>12</xdr:col>
      <xdr:colOff>162079</xdr:colOff>
      <xdr:row>25</xdr:row>
      <xdr:rowOff>472975</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12</xdr:col>
      <xdr:colOff>32786</xdr:colOff>
      <xdr:row>25</xdr:row>
      <xdr:rowOff>264667</xdr:rowOff>
    </xdr:from>
    <xdr:to>
      <xdr:col>13</xdr:col>
      <xdr:colOff>226081</xdr:colOff>
      <xdr:row>25</xdr:row>
      <xdr:rowOff>552371</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25</xdr:row>
      <xdr:rowOff>247523</xdr:rowOff>
    </xdr:from>
    <xdr:to>
      <xdr:col>5</xdr:col>
      <xdr:colOff>1003739</xdr:colOff>
      <xdr:row>25</xdr:row>
      <xdr:rowOff>464834</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25</xdr:row>
      <xdr:rowOff>239239</xdr:rowOff>
    </xdr:from>
    <xdr:to>
      <xdr:col>6</xdr:col>
      <xdr:colOff>0</xdr:colOff>
      <xdr:row>25</xdr:row>
      <xdr:rowOff>446957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183" y="32707385"/>
              <a:ext cx="2782032" cy="0"/>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8"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1"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39529" y="32707385"/>
              <a:ext cx="2553433" cy="0"/>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4"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898"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0"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172" y="35482291"/>
              <a:ext cx="1619250" cy="701793"/>
              <a:chOff x="5519172" y="35863284"/>
              <a:chExt cx="1619250" cy="694396"/>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84"/>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19"/>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4092" y="35464973"/>
              <a:ext cx="1523336" cy="715226"/>
              <a:chOff x="7272307" y="35845911"/>
              <a:chExt cx="1523220" cy="708007"/>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1"/>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0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25" y="36208708"/>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39075" y="35456313"/>
              <a:ext cx="1524002" cy="715226"/>
              <a:chOff x="9197286" y="35837251"/>
              <a:chExt cx="1524002" cy="708007"/>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1"/>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200048"/>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0442" y="46826366"/>
              <a:ext cx="1619250" cy="561117"/>
              <a:chOff x="5519172" y="35863460"/>
              <a:chExt cx="1619250" cy="694183"/>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60"/>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82"/>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3365" y="46877654"/>
              <a:ext cx="1619250" cy="513492"/>
              <a:chOff x="5519172" y="35863613"/>
              <a:chExt cx="1619246" cy="694291"/>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32"/>
                <a:ext cx="452418"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13"/>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5"/>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1" y="36219240"/>
                <a:ext cx="983667"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66386" y="46892309"/>
              <a:ext cx="1619250" cy="494442"/>
              <a:chOff x="5519173" y="35863135"/>
              <a:chExt cx="1619255" cy="694847"/>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35"/>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6" y="36219319"/>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3712" y="51486288"/>
              <a:ext cx="1619250" cy="634386"/>
              <a:chOff x="5519172" y="35863192"/>
              <a:chExt cx="1619250" cy="694729"/>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92"/>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6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8019" y="51486288"/>
              <a:ext cx="1699846" cy="634386"/>
              <a:chOff x="5519172" y="35863192"/>
              <a:chExt cx="1619272" cy="694729"/>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92"/>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2" y="36213201"/>
                <a:ext cx="5689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1" y="36219261"/>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3616" y="51486288"/>
              <a:ext cx="1504950" cy="634386"/>
              <a:chOff x="5519174" y="35863192"/>
              <a:chExt cx="1619252" cy="694729"/>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92"/>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61"/>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3712" y="71899096"/>
              <a:ext cx="1619250" cy="671020"/>
              <a:chOff x="5519172" y="35863596"/>
              <a:chExt cx="1619250" cy="694074"/>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96"/>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97"/>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1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8019" y="71899096"/>
              <a:ext cx="1677866" cy="671020"/>
              <a:chOff x="5519172" y="35863596"/>
              <a:chExt cx="1619253" cy="694074"/>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96"/>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97"/>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2" y="36219010"/>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3616" y="71899096"/>
              <a:ext cx="1504950" cy="671020"/>
              <a:chOff x="5519174" y="35863596"/>
              <a:chExt cx="1619252" cy="694074"/>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96"/>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97"/>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10"/>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7769" y="67268482"/>
              <a:ext cx="1619250" cy="572107"/>
              <a:chOff x="5519172" y="35863286"/>
              <a:chExt cx="1619250" cy="694555"/>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80"/>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0692" y="67305115"/>
              <a:ext cx="1619250" cy="572107"/>
              <a:chOff x="5519172" y="35863286"/>
              <a:chExt cx="1619246" cy="694555"/>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1" y="36219180"/>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29750" y="67312442"/>
              <a:ext cx="1619250" cy="572107"/>
              <a:chOff x="5519172" y="35863286"/>
              <a:chExt cx="1619268" cy="694555"/>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1"/>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6" y="36219180"/>
                <a:ext cx="98368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29938"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895350</xdr:colOff>
          <xdr:row>87</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35087719"/>
              <a:ext cx="2252662" cy="0"/>
              <a:chOff x="424" y="0"/>
              <a:chExt cx="7764901" cy="35087719"/>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65195" y="35087719"/>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65181" y="35087719"/>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65184" y="35087719"/>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65180" y="3508771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65129" y="35087719"/>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0</xdr:colOff>
          <xdr:row>87</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27219" y="35087719"/>
              <a:ext cx="2702719" cy="0"/>
              <a:chOff x="435" y="0"/>
              <a:chExt cx="10929576" cy="35087719"/>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29880" y="35087719"/>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29868" y="35087719"/>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29874" y="35087719"/>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29865" y="3508771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29817" y="35087719"/>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5"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93</xdr:row>
          <xdr:rowOff>34637</xdr:rowOff>
        </xdr:from>
        <xdr:to>
          <xdr:col>6</xdr:col>
          <xdr:colOff>3464</xdr:colOff>
          <xdr:row>94</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3" y="37551231"/>
              <a:ext cx="1347787" cy="481142"/>
              <a:chOff x="5519165" y="35863346"/>
              <a:chExt cx="1619249" cy="694122"/>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7"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5"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213200"/>
                <a:ext cx="568949"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44" y="36218808"/>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93</xdr:row>
          <xdr:rowOff>97971</xdr:rowOff>
        </xdr:from>
        <xdr:to>
          <xdr:col>7</xdr:col>
          <xdr:colOff>545524</xdr:colOff>
          <xdr:row>94</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91133" y="37614565"/>
              <a:ext cx="1733985" cy="931066"/>
              <a:chOff x="7272270" y="35845998"/>
              <a:chExt cx="1523382" cy="707843"/>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8"/>
                <a:ext cx="425619"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6033"/>
                <a:ext cx="593286" cy="3405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7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4" y="36208631"/>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126</xdr:row>
          <xdr:rowOff>79159</xdr:rowOff>
        </xdr:from>
        <xdr:to>
          <xdr:col>6</xdr:col>
          <xdr:colOff>0</xdr:colOff>
          <xdr:row>127</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74494" y="49347222"/>
              <a:ext cx="1395412" cy="779996"/>
              <a:chOff x="5846845" y="47389729"/>
              <a:chExt cx="1611170" cy="692555"/>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729"/>
                <a:ext cx="1321953"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5"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2" y="47684290"/>
                <a:ext cx="664663"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126</xdr:row>
          <xdr:rowOff>171450</xdr:rowOff>
        </xdr:from>
        <xdr:to>
          <xdr:col>7</xdr:col>
          <xdr:colOff>592017</xdr:colOff>
          <xdr:row>127</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46106" y="49439513"/>
              <a:ext cx="1825505" cy="686651"/>
              <a:chOff x="5846916" y="47389466"/>
              <a:chExt cx="1611173" cy="692624"/>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466"/>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6" y="47677222"/>
                <a:ext cx="88729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9" y="47684102"/>
                <a:ext cx="664670"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126</xdr:row>
          <xdr:rowOff>152400</xdr:rowOff>
        </xdr:from>
        <xdr:to>
          <xdr:col>9</xdr:col>
          <xdr:colOff>0</xdr:colOff>
          <xdr:row>126</xdr:row>
          <xdr:rowOff>775607</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77375" y="49420463"/>
              <a:ext cx="1452563" cy="623207"/>
              <a:chOff x="5846882" y="47390860"/>
              <a:chExt cx="1611192" cy="691520"/>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0860"/>
                <a:ext cx="1347089"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2" y="47677222"/>
                <a:ext cx="887291"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403" y="47684379"/>
                <a:ext cx="664671" cy="3980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136</xdr:row>
          <xdr:rowOff>66675</xdr:rowOff>
        </xdr:from>
        <xdr:to>
          <xdr:col>6</xdr:col>
          <xdr:colOff>0</xdr:colOff>
          <xdr:row>137</xdr:row>
          <xdr:rowOff>304800</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4013" y="53740050"/>
              <a:ext cx="1435893" cy="916781"/>
              <a:chOff x="5846872" y="47389642"/>
              <a:chExt cx="1611188" cy="692593"/>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642"/>
                <a:ext cx="10067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2" y="47677222"/>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3" y="47684242"/>
                <a:ext cx="664667"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136</xdr:row>
          <xdr:rowOff>28575</xdr:rowOff>
        </xdr:from>
        <xdr:to>
          <xdr:col>8</xdr:col>
          <xdr:colOff>1262743</xdr:colOff>
          <xdr:row>137</xdr:row>
          <xdr:rowOff>2756</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496425" y="53701950"/>
              <a:ext cx="1148443" cy="652837"/>
              <a:chOff x="5846848" y="47389784"/>
              <a:chExt cx="1611208" cy="692194"/>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784"/>
                <a:ext cx="131530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6"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989"/>
                <a:ext cx="664667"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168</xdr:row>
          <xdr:rowOff>104775</xdr:rowOff>
        </xdr:from>
        <xdr:to>
          <xdr:col>5</xdr:col>
          <xdr:colOff>1400175</xdr:colOff>
          <xdr:row>169</xdr:row>
          <xdr:rowOff>82766</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64969" y="69244369"/>
              <a:ext cx="1400175" cy="609022"/>
              <a:chOff x="5846840" y="47389827"/>
              <a:chExt cx="1611213" cy="692223"/>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827"/>
                <a:ext cx="1372172"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0" y="47677222"/>
                <a:ext cx="88728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87" y="47684058"/>
                <a:ext cx="664666"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168</xdr:row>
          <xdr:rowOff>57150</xdr:rowOff>
        </xdr:from>
        <xdr:to>
          <xdr:col>7</xdr:col>
          <xdr:colOff>628650</xdr:colOff>
          <xdr:row>169</xdr:row>
          <xdr:rowOff>35141</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65156" y="69196744"/>
              <a:ext cx="1843088" cy="609022"/>
              <a:chOff x="5846908" y="47389827"/>
              <a:chExt cx="1611182" cy="692223"/>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827"/>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8"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19" y="47684058"/>
                <a:ext cx="664671"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168</xdr:row>
          <xdr:rowOff>104775</xdr:rowOff>
        </xdr:from>
        <xdr:to>
          <xdr:col>8</xdr:col>
          <xdr:colOff>1583055</xdr:colOff>
          <xdr:row>169</xdr:row>
          <xdr:rowOff>82766</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496425" y="69244369"/>
              <a:ext cx="1430655" cy="609022"/>
              <a:chOff x="5846850" y="47389827"/>
              <a:chExt cx="1611212" cy="692223"/>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79" y="47389827"/>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94" y="47684058"/>
                <a:ext cx="664668"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177</xdr:row>
          <xdr:rowOff>114300</xdr:rowOff>
        </xdr:from>
        <xdr:to>
          <xdr:col>6</xdr:col>
          <xdr:colOff>1905</xdr:colOff>
          <xdr:row>178</xdr:row>
          <xdr:rowOff>111341</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3538" y="73254394"/>
              <a:ext cx="1428273" cy="604260"/>
              <a:chOff x="5846872" y="47389288"/>
              <a:chExt cx="1611215" cy="692985"/>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288"/>
                <a:ext cx="881030"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2" y="47677222"/>
                <a:ext cx="887293"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18" y="47684285"/>
                <a:ext cx="664669"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177</xdr:row>
          <xdr:rowOff>142875</xdr:rowOff>
        </xdr:from>
        <xdr:to>
          <xdr:col>7</xdr:col>
          <xdr:colOff>704850</xdr:colOff>
          <xdr:row>178</xdr:row>
          <xdr:rowOff>139916</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41356" y="73282969"/>
              <a:ext cx="1843088" cy="604260"/>
              <a:chOff x="5846908" y="47389288"/>
              <a:chExt cx="1611182" cy="692985"/>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288"/>
                <a:ext cx="608385"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8"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19" y="47684285"/>
                <a:ext cx="664671"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177</xdr:row>
          <xdr:rowOff>123825</xdr:rowOff>
        </xdr:from>
        <xdr:to>
          <xdr:col>9</xdr:col>
          <xdr:colOff>7348</xdr:colOff>
          <xdr:row>178</xdr:row>
          <xdr:rowOff>120866</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34525" y="73263919"/>
              <a:ext cx="1395413" cy="604260"/>
              <a:chOff x="5846845" y="47389288"/>
              <a:chExt cx="1611200" cy="692985"/>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288"/>
                <a:ext cx="967225"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5" y="47677222"/>
                <a:ext cx="887286"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5" y="47684285"/>
                <a:ext cx="664670"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93</xdr:row>
          <xdr:rowOff>8659</xdr:rowOff>
        </xdr:from>
        <xdr:to>
          <xdr:col>24</xdr:col>
          <xdr:colOff>245424</xdr:colOff>
          <xdr:row>94</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42738" y="37525253"/>
              <a:ext cx="1732624" cy="931066"/>
              <a:chOff x="7272269" y="35845998"/>
              <a:chExt cx="1523385" cy="707843"/>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8"/>
                <a:ext cx="425619"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6033"/>
                <a:ext cx="593286" cy="3405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9"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47" y="36208631"/>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136</xdr:row>
          <xdr:rowOff>114300</xdr:rowOff>
        </xdr:from>
        <xdr:to>
          <xdr:col>6</xdr:col>
          <xdr:colOff>1905</xdr:colOff>
          <xdr:row>137</xdr:row>
          <xdr:rowOff>111341</xdr:rowOff>
        </xdr:to>
        <xdr:grpSp>
          <xdr:nvGrpSpPr>
            <xdr:cNvPr id="82" name="Group 81">
              <a:extLst>
                <a:ext uri="{FF2B5EF4-FFF2-40B4-BE49-F238E27FC236}">
                  <a16:creationId xmlns:a16="http://schemas.microsoft.com/office/drawing/2014/main" id="{00000000-0008-0000-0600-000052000000}"/>
                </a:ext>
              </a:extLst>
            </xdr:cNvPr>
            <xdr:cNvGrpSpPr/>
          </xdr:nvGrpSpPr>
          <xdr:grpSpPr>
            <a:xfrm>
              <a:off x="5443538" y="53787675"/>
              <a:ext cx="1428273" cy="675697"/>
              <a:chOff x="5846872" y="47389561"/>
              <a:chExt cx="1611215" cy="692733"/>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5852579" y="47389561"/>
                <a:ext cx="881030"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5846872" y="47677222"/>
                <a:ext cx="887293"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6793418" y="47684304"/>
                <a:ext cx="664669"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212271</xdr:colOff>
          <xdr:row>136</xdr:row>
          <xdr:rowOff>25854</xdr:rowOff>
        </xdr:from>
        <xdr:to>
          <xdr:col>7</xdr:col>
          <xdr:colOff>680357</xdr:colOff>
          <xdr:row>137</xdr:row>
          <xdr:rowOff>263979</xdr:rowOff>
        </xdr:to>
        <xdr:grpSp>
          <xdr:nvGrpSpPr>
            <xdr:cNvPr id="86" name="Group 85">
              <a:extLst>
                <a:ext uri="{FF2B5EF4-FFF2-40B4-BE49-F238E27FC236}">
                  <a16:creationId xmlns:a16="http://schemas.microsoft.com/office/drawing/2014/main" id="{00000000-0008-0000-0600-000056000000}"/>
                </a:ext>
              </a:extLst>
            </xdr:cNvPr>
            <xdr:cNvGrpSpPr/>
          </xdr:nvGrpSpPr>
          <xdr:grpSpPr>
            <a:xfrm>
              <a:off x="7082177" y="53699229"/>
              <a:ext cx="1777774" cy="916781"/>
              <a:chOff x="5846868" y="47389642"/>
              <a:chExt cx="1611202" cy="692593"/>
            </a:xfrm>
          </xdr:grpSpPr>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5852580" y="47389642"/>
                <a:ext cx="10067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5846868" y="47677222"/>
                <a:ext cx="887293"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6793399" y="47684242"/>
                <a:ext cx="664671"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48982</xdr:colOff>
          <xdr:row>136</xdr:row>
          <xdr:rowOff>53071</xdr:rowOff>
        </xdr:from>
        <xdr:to>
          <xdr:col>8</xdr:col>
          <xdr:colOff>1469569</xdr:colOff>
          <xdr:row>137</xdr:row>
          <xdr:rowOff>274842</xdr:rowOff>
        </xdr:to>
        <xdr:grpSp>
          <xdr:nvGrpSpPr>
            <xdr:cNvPr id="94" name="Group 93">
              <a:extLst>
                <a:ext uri="{FF2B5EF4-FFF2-40B4-BE49-F238E27FC236}">
                  <a16:creationId xmlns:a16="http://schemas.microsoft.com/office/drawing/2014/main" id="{00000000-0008-0000-0600-00005E000000}"/>
                </a:ext>
              </a:extLst>
            </xdr:cNvPr>
            <xdr:cNvGrpSpPr/>
          </xdr:nvGrpSpPr>
          <xdr:grpSpPr>
            <a:xfrm>
              <a:off x="9431107" y="53726446"/>
              <a:ext cx="1420587" cy="900427"/>
              <a:chOff x="5846874" y="47389844"/>
              <a:chExt cx="1270449" cy="679912"/>
            </a:xfrm>
          </xdr:grpSpPr>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5852580" y="47389844"/>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5846874" y="47677118"/>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6623020" y="47653420"/>
                <a:ext cx="49430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68036</xdr:colOff>
          <xdr:row>103</xdr:row>
          <xdr:rowOff>176893</xdr:rowOff>
        </xdr:from>
        <xdr:to>
          <xdr:col>6</xdr:col>
          <xdr:colOff>10886</xdr:colOff>
          <xdr:row>103</xdr:row>
          <xdr:rowOff>663138</xdr:rowOff>
        </xdr:to>
        <xdr:grpSp>
          <xdr:nvGrpSpPr>
            <xdr:cNvPr id="110" name="Group 109">
              <a:extLst>
                <a:ext uri="{FF2B5EF4-FFF2-40B4-BE49-F238E27FC236}">
                  <a16:creationId xmlns:a16="http://schemas.microsoft.com/office/drawing/2014/main" id="{00000000-0008-0000-0600-00006E000000}"/>
                </a:ext>
              </a:extLst>
            </xdr:cNvPr>
            <xdr:cNvGrpSpPr/>
          </xdr:nvGrpSpPr>
          <xdr:grpSpPr>
            <a:xfrm>
              <a:off x="5533005" y="39362063"/>
              <a:ext cx="1347787" cy="0"/>
              <a:chOff x="5479786" y="0"/>
              <a:chExt cx="1658641" cy="39362063"/>
            </a:xfrm>
          </xdr:grpSpPr>
          <xdr:sp macro="" textlink="">
            <xdr:nvSpPr>
              <xdr:cNvPr id="141436" name="Check Box 124" hidden="1">
                <a:extLst>
                  <a:ext uri="{63B3BB69-23CF-44E3-9099-C40C66FF867C}">
                    <a14:compatExt spid="_x0000_s141436"/>
                  </a:ext>
                  <a:ext uri="{FF2B5EF4-FFF2-40B4-BE49-F238E27FC236}">
                    <a16:creationId xmlns:a16="http://schemas.microsoft.com/office/drawing/2014/main" id="{00000000-0008-0000-0600-00007C280200}"/>
                  </a:ext>
                </a:extLst>
              </xdr:cNvPr>
              <xdr:cNvSpPr/>
            </xdr:nvSpPr>
            <xdr:spPr bwMode="auto">
              <a:xfrm>
                <a:off x="5510487" y="39362063"/>
                <a:ext cx="45241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37" name="Check Box 125" hidden="1">
                <a:extLst>
                  <a:ext uri="{63B3BB69-23CF-44E3-9099-C40C66FF867C}">
                    <a14:compatExt spid="_x0000_s141437"/>
                  </a:ext>
                  <a:ext uri="{FF2B5EF4-FFF2-40B4-BE49-F238E27FC236}">
                    <a16:creationId xmlns:a16="http://schemas.microsoft.com/office/drawing/2014/main" id="{00000000-0008-0000-0600-00007D280200}"/>
                  </a:ext>
                </a:extLst>
              </xdr:cNvPr>
              <xdr:cNvSpPr/>
            </xdr:nvSpPr>
            <xdr:spPr bwMode="auto">
              <a:xfrm>
                <a:off x="5812369" y="39362063"/>
                <a:ext cx="6306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38" name="Check Box 126" hidden="1">
                <a:extLst>
                  <a:ext uri="{63B3BB69-23CF-44E3-9099-C40C66FF867C}">
                    <a14:compatExt spid="_x0000_s141438"/>
                  </a:ext>
                  <a:ext uri="{FF2B5EF4-FFF2-40B4-BE49-F238E27FC236}">
                    <a16:creationId xmlns:a16="http://schemas.microsoft.com/office/drawing/2014/main" id="{00000000-0008-0000-0600-00007E280200}"/>
                  </a:ext>
                </a:extLst>
              </xdr:cNvPr>
              <xdr:cNvSpPr/>
            </xdr:nvSpPr>
            <xdr:spPr bwMode="auto">
              <a:xfrm>
                <a:off x="5479786" y="39362063"/>
                <a:ext cx="56894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39" name="Check Box 127" hidden="1">
                <a:extLst>
                  <a:ext uri="{63B3BB69-23CF-44E3-9099-C40C66FF867C}">
                    <a14:compatExt spid="_x0000_s141439"/>
                  </a:ext>
                  <a:ext uri="{FF2B5EF4-FFF2-40B4-BE49-F238E27FC236}">
                    <a16:creationId xmlns:a16="http://schemas.microsoft.com/office/drawing/2014/main" id="{00000000-0008-0000-0600-00007F280200}"/>
                  </a:ext>
                </a:extLst>
              </xdr:cNvPr>
              <xdr:cNvSpPr/>
            </xdr:nvSpPr>
            <xdr:spPr bwMode="auto">
              <a:xfrm>
                <a:off x="6154755" y="0"/>
                <a:ext cx="9836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176893</xdr:colOff>
          <xdr:row>103</xdr:row>
          <xdr:rowOff>204107</xdr:rowOff>
        </xdr:from>
        <xdr:to>
          <xdr:col>7</xdr:col>
          <xdr:colOff>201386</xdr:colOff>
          <xdr:row>104</xdr:row>
          <xdr:rowOff>9995</xdr:rowOff>
        </xdr:to>
        <xdr:grpSp>
          <xdr:nvGrpSpPr>
            <xdr:cNvPr id="115" name="Group 114">
              <a:extLst>
                <a:ext uri="{FF2B5EF4-FFF2-40B4-BE49-F238E27FC236}">
                  <a16:creationId xmlns:a16="http://schemas.microsoft.com/office/drawing/2014/main" id="{00000000-0008-0000-0600-000073000000}"/>
                </a:ext>
              </a:extLst>
            </xdr:cNvPr>
            <xdr:cNvGrpSpPr/>
          </xdr:nvGrpSpPr>
          <xdr:grpSpPr>
            <a:xfrm>
              <a:off x="7046799" y="39362063"/>
              <a:ext cx="1334181" cy="0"/>
              <a:chOff x="6154749" y="0"/>
              <a:chExt cx="2360963" cy="39362063"/>
            </a:xfrm>
          </xdr:grpSpPr>
          <xdr:sp macro="" textlink="">
            <xdr:nvSpPr>
              <xdr:cNvPr id="141440" name="Check Box 128" hidden="1">
                <a:extLst>
                  <a:ext uri="{63B3BB69-23CF-44E3-9099-C40C66FF867C}">
                    <a14:compatExt spid="_x0000_s141440"/>
                  </a:ext>
                  <a:ext uri="{FF2B5EF4-FFF2-40B4-BE49-F238E27FC236}">
                    <a16:creationId xmlns:a16="http://schemas.microsoft.com/office/drawing/2014/main" id="{00000000-0008-0000-0600-000080280200}"/>
                  </a:ext>
                </a:extLst>
              </xdr:cNvPr>
              <xdr:cNvSpPr/>
            </xdr:nvSpPr>
            <xdr:spPr bwMode="auto">
              <a:xfrm>
                <a:off x="7749336" y="39362063"/>
                <a:ext cx="45241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41" name="Check Box 129" hidden="1">
                <a:extLst>
                  <a:ext uri="{63B3BB69-23CF-44E3-9099-C40C66FF867C}">
                    <a14:compatExt spid="_x0000_s141441"/>
                  </a:ext>
                  <a:ext uri="{FF2B5EF4-FFF2-40B4-BE49-F238E27FC236}">
                    <a16:creationId xmlns:a16="http://schemas.microsoft.com/office/drawing/2014/main" id="{00000000-0008-0000-0600-000081280200}"/>
                  </a:ext>
                </a:extLst>
              </xdr:cNvPr>
              <xdr:cNvSpPr/>
            </xdr:nvSpPr>
            <xdr:spPr bwMode="auto">
              <a:xfrm>
                <a:off x="7885070" y="39362063"/>
                <a:ext cx="63064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2" name="Check Box 130" hidden="1">
                <a:extLst>
                  <a:ext uri="{63B3BB69-23CF-44E3-9099-C40C66FF867C}">
                    <a14:compatExt spid="_x0000_s141442"/>
                  </a:ext>
                  <a:ext uri="{FF2B5EF4-FFF2-40B4-BE49-F238E27FC236}">
                    <a16:creationId xmlns:a16="http://schemas.microsoft.com/office/drawing/2014/main" id="{00000000-0008-0000-0600-000082280200}"/>
                  </a:ext>
                </a:extLst>
              </xdr:cNvPr>
              <xdr:cNvSpPr/>
            </xdr:nvSpPr>
            <xdr:spPr bwMode="auto">
              <a:xfrm>
                <a:off x="7706924" y="39362063"/>
                <a:ext cx="56894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3" name="Check Box 131" hidden="1">
                <a:extLst>
                  <a:ext uri="{63B3BB69-23CF-44E3-9099-C40C66FF867C}">
                    <a14:compatExt spid="_x0000_s141443"/>
                  </a:ext>
                  <a:ext uri="{FF2B5EF4-FFF2-40B4-BE49-F238E27FC236}">
                    <a16:creationId xmlns:a16="http://schemas.microsoft.com/office/drawing/2014/main" id="{00000000-0008-0000-0600-000083280200}"/>
                  </a:ext>
                </a:extLst>
              </xdr:cNvPr>
              <xdr:cNvSpPr/>
            </xdr:nvSpPr>
            <xdr:spPr bwMode="auto">
              <a:xfrm>
                <a:off x="6154749" y="0"/>
                <a:ext cx="9836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108857</xdr:colOff>
          <xdr:row>103</xdr:row>
          <xdr:rowOff>231322</xdr:rowOff>
        </xdr:from>
        <xdr:to>
          <xdr:col>8</xdr:col>
          <xdr:colOff>1453243</xdr:colOff>
          <xdr:row>104</xdr:row>
          <xdr:rowOff>37210</xdr:rowOff>
        </xdr:to>
        <xdr:grpSp>
          <xdr:nvGrpSpPr>
            <xdr:cNvPr id="120" name="Group 119">
              <a:extLst>
                <a:ext uri="{FF2B5EF4-FFF2-40B4-BE49-F238E27FC236}">
                  <a16:creationId xmlns:a16="http://schemas.microsoft.com/office/drawing/2014/main" id="{00000000-0008-0000-0600-000078000000}"/>
                </a:ext>
              </a:extLst>
            </xdr:cNvPr>
            <xdr:cNvGrpSpPr/>
          </xdr:nvGrpSpPr>
          <xdr:grpSpPr>
            <a:xfrm>
              <a:off x="9490982" y="39362063"/>
              <a:ext cx="1344386" cy="0"/>
              <a:chOff x="6154724" y="0"/>
              <a:chExt cx="4909458" cy="39362063"/>
            </a:xfrm>
          </xdr:grpSpPr>
          <xdr:sp macro="" textlink="">
            <xdr:nvSpPr>
              <xdr:cNvPr id="141444" name="Check Box 132" hidden="1">
                <a:extLst>
                  <a:ext uri="{63B3BB69-23CF-44E3-9099-C40C66FF867C}">
                    <a14:compatExt spid="_x0000_s141444"/>
                  </a:ext>
                  <a:ext uri="{FF2B5EF4-FFF2-40B4-BE49-F238E27FC236}">
                    <a16:creationId xmlns:a16="http://schemas.microsoft.com/office/drawing/2014/main" id="{00000000-0008-0000-0600-000084280200}"/>
                  </a:ext>
                </a:extLst>
              </xdr:cNvPr>
              <xdr:cNvSpPr/>
            </xdr:nvSpPr>
            <xdr:spPr bwMode="auto">
              <a:xfrm>
                <a:off x="10473714" y="39362063"/>
                <a:ext cx="45241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45" name="Check Box 133" hidden="1">
                <a:extLst>
                  <a:ext uri="{63B3BB69-23CF-44E3-9099-C40C66FF867C}">
                    <a14:compatExt spid="_x0000_s141445"/>
                  </a:ext>
                  <a:ext uri="{FF2B5EF4-FFF2-40B4-BE49-F238E27FC236}">
                    <a16:creationId xmlns:a16="http://schemas.microsoft.com/office/drawing/2014/main" id="{00000000-0008-0000-0600-000085280200}"/>
                  </a:ext>
                </a:extLst>
              </xdr:cNvPr>
              <xdr:cNvSpPr/>
            </xdr:nvSpPr>
            <xdr:spPr bwMode="auto">
              <a:xfrm>
                <a:off x="10433541" y="39362063"/>
                <a:ext cx="63064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6" name="Check Box 134" hidden="1">
                <a:extLst>
                  <a:ext uri="{63B3BB69-23CF-44E3-9099-C40C66FF867C}">
                    <a14:compatExt spid="_x0000_s141446"/>
                  </a:ext>
                  <a:ext uri="{FF2B5EF4-FFF2-40B4-BE49-F238E27FC236}">
                    <a16:creationId xmlns:a16="http://schemas.microsoft.com/office/drawing/2014/main" id="{00000000-0008-0000-0600-000086280200}"/>
                  </a:ext>
                </a:extLst>
              </xdr:cNvPr>
              <xdr:cNvSpPr/>
            </xdr:nvSpPr>
            <xdr:spPr bwMode="auto">
              <a:xfrm>
                <a:off x="10418900" y="39362063"/>
                <a:ext cx="56894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7" name="Check Box 135" hidden="1">
                <a:extLst>
                  <a:ext uri="{63B3BB69-23CF-44E3-9099-C40C66FF867C}">
                    <a14:compatExt spid="_x0000_s141447"/>
                  </a:ext>
                  <a:ext uri="{FF2B5EF4-FFF2-40B4-BE49-F238E27FC236}">
                    <a16:creationId xmlns:a16="http://schemas.microsoft.com/office/drawing/2014/main" id="{00000000-0008-0000-0600-000087280200}"/>
                  </a:ext>
                </a:extLst>
              </xdr:cNvPr>
              <xdr:cNvSpPr/>
            </xdr:nvSpPr>
            <xdr:spPr bwMode="auto">
              <a:xfrm>
                <a:off x="6154724" y="0"/>
                <a:ext cx="9836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TBCB\00_new%20projects-2022\Ankit-Pankaj%20Sir\RT01_Khavda%20Phase-II%20Part-A\Bidding%20Document\Subject%20PAckage\Volume-III\01_1st%20Envelope-%20Attachments_RT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9"/>
      <sheetName val="Bid Form 1st Envelope "/>
      <sheetName val="N to W"/>
      <sheetName val="Sheet1"/>
    </sheetNames>
    <sheetDataSet>
      <sheetData sheetId="0" refreshError="1"/>
      <sheetData sheetId="1" refreshError="1"/>
      <sheetData sheetId="2" refreshError="1"/>
      <sheetData sheetId="3">
        <row r="1">
          <cell r="A1" t="str">
            <v>Specification No. :TBCB/765kV/ Khavda Phase-II Part-A/RT01/G3</v>
          </cell>
        </row>
        <row r="7">
          <cell r="A7" t="str">
            <v>Bidder’s Name and Address  :</v>
          </cell>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32.bin"/><Relationship Id="rId18" Type="http://schemas.openxmlformats.org/officeDocument/2006/relationships/printerSettings" Target="../printerSettings/printerSettings337.bin"/><Relationship Id="rId26" Type="http://schemas.openxmlformats.org/officeDocument/2006/relationships/printerSettings" Target="../printerSettings/printerSettings345.bin"/><Relationship Id="rId39" Type="http://schemas.openxmlformats.org/officeDocument/2006/relationships/printerSettings" Target="../printerSettings/printerSettings358.bin"/><Relationship Id="rId21" Type="http://schemas.openxmlformats.org/officeDocument/2006/relationships/printerSettings" Target="../printerSettings/printerSettings340.bin"/><Relationship Id="rId34" Type="http://schemas.openxmlformats.org/officeDocument/2006/relationships/printerSettings" Target="../printerSettings/printerSettings353.bin"/><Relationship Id="rId42" Type="http://schemas.openxmlformats.org/officeDocument/2006/relationships/printerSettings" Target="../printerSettings/printerSettings361.bin"/><Relationship Id="rId7" Type="http://schemas.openxmlformats.org/officeDocument/2006/relationships/printerSettings" Target="../printerSettings/printerSettings326.bin"/><Relationship Id="rId2" Type="http://schemas.openxmlformats.org/officeDocument/2006/relationships/printerSettings" Target="../printerSettings/printerSettings321.bin"/><Relationship Id="rId16" Type="http://schemas.openxmlformats.org/officeDocument/2006/relationships/printerSettings" Target="../printerSettings/printerSettings335.bin"/><Relationship Id="rId20" Type="http://schemas.openxmlformats.org/officeDocument/2006/relationships/printerSettings" Target="../printerSettings/printerSettings339.bin"/><Relationship Id="rId29" Type="http://schemas.openxmlformats.org/officeDocument/2006/relationships/printerSettings" Target="../printerSettings/printerSettings348.bin"/><Relationship Id="rId41" Type="http://schemas.openxmlformats.org/officeDocument/2006/relationships/printerSettings" Target="../printerSettings/printerSettings360.bin"/><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11" Type="http://schemas.openxmlformats.org/officeDocument/2006/relationships/printerSettings" Target="../printerSettings/printerSettings330.bin"/><Relationship Id="rId24" Type="http://schemas.openxmlformats.org/officeDocument/2006/relationships/printerSettings" Target="../printerSettings/printerSettings343.bin"/><Relationship Id="rId32" Type="http://schemas.openxmlformats.org/officeDocument/2006/relationships/printerSettings" Target="../printerSettings/printerSettings351.bin"/><Relationship Id="rId37" Type="http://schemas.openxmlformats.org/officeDocument/2006/relationships/printerSettings" Target="../printerSettings/printerSettings356.bin"/><Relationship Id="rId40" Type="http://schemas.openxmlformats.org/officeDocument/2006/relationships/printerSettings" Target="../printerSettings/printerSettings359.bin"/><Relationship Id="rId5" Type="http://schemas.openxmlformats.org/officeDocument/2006/relationships/printerSettings" Target="../printerSettings/printerSettings324.bin"/><Relationship Id="rId15" Type="http://schemas.openxmlformats.org/officeDocument/2006/relationships/printerSettings" Target="../printerSettings/printerSettings334.bin"/><Relationship Id="rId23" Type="http://schemas.openxmlformats.org/officeDocument/2006/relationships/printerSettings" Target="../printerSettings/printerSettings342.bin"/><Relationship Id="rId28" Type="http://schemas.openxmlformats.org/officeDocument/2006/relationships/printerSettings" Target="../printerSettings/printerSettings347.bin"/><Relationship Id="rId36" Type="http://schemas.openxmlformats.org/officeDocument/2006/relationships/printerSettings" Target="../printerSettings/printerSettings355.bin"/><Relationship Id="rId10" Type="http://schemas.openxmlformats.org/officeDocument/2006/relationships/printerSettings" Target="../printerSettings/printerSettings329.bin"/><Relationship Id="rId19" Type="http://schemas.openxmlformats.org/officeDocument/2006/relationships/printerSettings" Target="../printerSettings/printerSettings338.bin"/><Relationship Id="rId31" Type="http://schemas.openxmlformats.org/officeDocument/2006/relationships/printerSettings" Target="../printerSettings/printerSettings350.bin"/><Relationship Id="rId44" Type="http://schemas.openxmlformats.org/officeDocument/2006/relationships/drawing" Target="../drawings/drawing9.xml"/><Relationship Id="rId4" Type="http://schemas.openxmlformats.org/officeDocument/2006/relationships/printerSettings" Target="../printerSettings/printerSettings323.bin"/><Relationship Id="rId9" Type="http://schemas.openxmlformats.org/officeDocument/2006/relationships/printerSettings" Target="../printerSettings/printerSettings328.bin"/><Relationship Id="rId14" Type="http://schemas.openxmlformats.org/officeDocument/2006/relationships/printerSettings" Target="../printerSettings/printerSettings333.bin"/><Relationship Id="rId22" Type="http://schemas.openxmlformats.org/officeDocument/2006/relationships/printerSettings" Target="../printerSettings/printerSettings341.bin"/><Relationship Id="rId27" Type="http://schemas.openxmlformats.org/officeDocument/2006/relationships/printerSettings" Target="../printerSettings/printerSettings346.bin"/><Relationship Id="rId30" Type="http://schemas.openxmlformats.org/officeDocument/2006/relationships/printerSettings" Target="../printerSettings/printerSettings349.bin"/><Relationship Id="rId35" Type="http://schemas.openxmlformats.org/officeDocument/2006/relationships/printerSettings" Target="../printerSettings/printerSettings354.bin"/><Relationship Id="rId43" Type="http://schemas.openxmlformats.org/officeDocument/2006/relationships/printerSettings" Target="../printerSettings/printerSettings362.bin"/><Relationship Id="rId8" Type="http://schemas.openxmlformats.org/officeDocument/2006/relationships/printerSettings" Target="../printerSettings/printerSettings327.bin"/><Relationship Id="rId3" Type="http://schemas.openxmlformats.org/officeDocument/2006/relationships/printerSettings" Target="../printerSettings/printerSettings322.bin"/><Relationship Id="rId12" Type="http://schemas.openxmlformats.org/officeDocument/2006/relationships/printerSettings" Target="../printerSettings/printerSettings331.bin"/><Relationship Id="rId17" Type="http://schemas.openxmlformats.org/officeDocument/2006/relationships/printerSettings" Target="../printerSettings/printerSettings336.bin"/><Relationship Id="rId25" Type="http://schemas.openxmlformats.org/officeDocument/2006/relationships/printerSettings" Target="../printerSettings/printerSettings344.bin"/><Relationship Id="rId33" Type="http://schemas.openxmlformats.org/officeDocument/2006/relationships/printerSettings" Target="../printerSettings/printerSettings352.bin"/><Relationship Id="rId38" Type="http://schemas.openxmlformats.org/officeDocument/2006/relationships/printerSettings" Target="../printerSettings/printerSettings35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75.bin"/><Relationship Id="rId18" Type="http://schemas.openxmlformats.org/officeDocument/2006/relationships/printerSettings" Target="../printerSettings/printerSettings380.bin"/><Relationship Id="rId26" Type="http://schemas.openxmlformats.org/officeDocument/2006/relationships/printerSettings" Target="../printerSettings/printerSettings388.bin"/><Relationship Id="rId39" Type="http://schemas.openxmlformats.org/officeDocument/2006/relationships/printerSettings" Target="../printerSettings/printerSettings401.bin"/><Relationship Id="rId21" Type="http://schemas.openxmlformats.org/officeDocument/2006/relationships/printerSettings" Target="../printerSettings/printerSettings383.bin"/><Relationship Id="rId34" Type="http://schemas.openxmlformats.org/officeDocument/2006/relationships/printerSettings" Target="../printerSettings/printerSettings396.bin"/><Relationship Id="rId42" Type="http://schemas.openxmlformats.org/officeDocument/2006/relationships/printerSettings" Target="../printerSettings/printerSettings404.bin"/><Relationship Id="rId7" Type="http://schemas.openxmlformats.org/officeDocument/2006/relationships/printerSettings" Target="../printerSettings/printerSettings369.bin"/><Relationship Id="rId2" Type="http://schemas.openxmlformats.org/officeDocument/2006/relationships/printerSettings" Target="../printerSettings/printerSettings364.bin"/><Relationship Id="rId16" Type="http://schemas.openxmlformats.org/officeDocument/2006/relationships/printerSettings" Target="../printerSettings/printerSettings378.bin"/><Relationship Id="rId29" Type="http://schemas.openxmlformats.org/officeDocument/2006/relationships/printerSettings" Target="../printerSettings/printerSettings391.bin"/><Relationship Id="rId1" Type="http://schemas.openxmlformats.org/officeDocument/2006/relationships/printerSettings" Target="../printerSettings/printerSettings363.bin"/><Relationship Id="rId6" Type="http://schemas.openxmlformats.org/officeDocument/2006/relationships/printerSettings" Target="../printerSettings/printerSettings368.bin"/><Relationship Id="rId11" Type="http://schemas.openxmlformats.org/officeDocument/2006/relationships/printerSettings" Target="../printerSettings/printerSettings373.bin"/><Relationship Id="rId24" Type="http://schemas.openxmlformats.org/officeDocument/2006/relationships/printerSettings" Target="../printerSettings/printerSettings386.bin"/><Relationship Id="rId32" Type="http://schemas.openxmlformats.org/officeDocument/2006/relationships/printerSettings" Target="../printerSettings/printerSettings394.bin"/><Relationship Id="rId37" Type="http://schemas.openxmlformats.org/officeDocument/2006/relationships/printerSettings" Target="../printerSettings/printerSettings399.bin"/><Relationship Id="rId40" Type="http://schemas.openxmlformats.org/officeDocument/2006/relationships/printerSettings" Target="../printerSettings/printerSettings402.bin"/><Relationship Id="rId45" Type="http://schemas.openxmlformats.org/officeDocument/2006/relationships/vmlDrawing" Target="../drawings/vmlDrawing3.vml"/><Relationship Id="rId5" Type="http://schemas.openxmlformats.org/officeDocument/2006/relationships/printerSettings" Target="../printerSettings/printerSettings367.bin"/><Relationship Id="rId15" Type="http://schemas.openxmlformats.org/officeDocument/2006/relationships/printerSettings" Target="../printerSettings/printerSettings377.bin"/><Relationship Id="rId23" Type="http://schemas.openxmlformats.org/officeDocument/2006/relationships/printerSettings" Target="../printerSettings/printerSettings385.bin"/><Relationship Id="rId28" Type="http://schemas.openxmlformats.org/officeDocument/2006/relationships/printerSettings" Target="../printerSettings/printerSettings390.bin"/><Relationship Id="rId36" Type="http://schemas.openxmlformats.org/officeDocument/2006/relationships/printerSettings" Target="../printerSettings/printerSettings398.bin"/><Relationship Id="rId10" Type="http://schemas.openxmlformats.org/officeDocument/2006/relationships/printerSettings" Target="../printerSettings/printerSettings372.bin"/><Relationship Id="rId19" Type="http://schemas.openxmlformats.org/officeDocument/2006/relationships/printerSettings" Target="../printerSettings/printerSettings381.bin"/><Relationship Id="rId31" Type="http://schemas.openxmlformats.org/officeDocument/2006/relationships/printerSettings" Target="../printerSettings/printerSettings393.bin"/><Relationship Id="rId44" Type="http://schemas.openxmlformats.org/officeDocument/2006/relationships/drawing" Target="../drawings/drawing10.xml"/><Relationship Id="rId4" Type="http://schemas.openxmlformats.org/officeDocument/2006/relationships/printerSettings" Target="../printerSettings/printerSettings366.bin"/><Relationship Id="rId9" Type="http://schemas.openxmlformats.org/officeDocument/2006/relationships/printerSettings" Target="../printerSettings/printerSettings371.bin"/><Relationship Id="rId14" Type="http://schemas.openxmlformats.org/officeDocument/2006/relationships/printerSettings" Target="../printerSettings/printerSettings376.bin"/><Relationship Id="rId22" Type="http://schemas.openxmlformats.org/officeDocument/2006/relationships/printerSettings" Target="../printerSettings/printerSettings384.bin"/><Relationship Id="rId27" Type="http://schemas.openxmlformats.org/officeDocument/2006/relationships/printerSettings" Target="../printerSettings/printerSettings389.bin"/><Relationship Id="rId30" Type="http://schemas.openxmlformats.org/officeDocument/2006/relationships/printerSettings" Target="../printerSettings/printerSettings392.bin"/><Relationship Id="rId35" Type="http://schemas.openxmlformats.org/officeDocument/2006/relationships/printerSettings" Target="../printerSettings/printerSettings397.bin"/><Relationship Id="rId43" Type="http://schemas.openxmlformats.org/officeDocument/2006/relationships/printerSettings" Target="../printerSettings/printerSettings405.bin"/><Relationship Id="rId8" Type="http://schemas.openxmlformats.org/officeDocument/2006/relationships/printerSettings" Target="../printerSettings/printerSettings370.bin"/><Relationship Id="rId3" Type="http://schemas.openxmlformats.org/officeDocument/2006/relationships/printerSettings" Target="../printerSettings/printerSettings365.bin"/><Relationship Id="rId12" Type="http://schemas.openxmlformats.org/officeDocument/2006/relationships/printerSettings" Target="../printerSettings/printerSettings374.bin"/><Relationship Id="rId17" Type="http://schemas.openxmlformats.org/officeDocument/2006/relationships/printerSettings" Target="../printerSettings/printerSettings379.bin"/><Relationship Id="rId25" Type="http://schemas.openxmlformats.org/officeDocument/2006/relationships/printerSettings" Target="../printerSettings/printerSettings387.bin"/><Relationship Id="rId33" Type="http://schemas.openxmlformats.org/officeDocument/2006/relationships/printerSettings" Target="../printerSettings/printerSettings395.bin"/><Relationship Id="rId38" Type="http://schemas.openxmlformats.org/officeDocument/2006/relationships/printerSettings" Target="../printerSettings/printerSettings400.bin"/><Relationship Id="rId46" Type="http://schemas.openxmlformats.org/officeDocument/2006/relationships/ctrlProp" Target="../ctrlProps/ctrlProp151.xml"/><Relationship Id="rId20" Type="http://schemas.openxmlformats.org/officeDocument/2006/relationships/printerSettings" Target="../printerSettings/printerSettings382.bin"/><Relationship Id="rId41" Type="http://schemas.openxmlformats.org/officeDocument/2006/relationships/printerSettings" Target="../printerSettings/printerSettings40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13.bin"/><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3" Type="http://schemas.openxmlformats.org/officeDocument/2006/relationships/printerSettings" Target="../printerSettings/printerSettings408.bin"/><Relationship Id="rId21" Type="http://schemas.openxmlformats.org/officeDocument/2006/relationships/printerSettings" Target="../printerSettings/printerSettings426.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ctrlProp" Target="../ctrlProps/ctrlProp152.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vmlDrawing" Target="../drawings/vmlDrawing4.vml"/><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drawing" Target="../drawings/drawing11.xml"/><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26" Type="http://schemas.openxmlformats.org/officeDocument/2006/relationships/printerSettings" Target="../printerSettings/printerSettings453.bin"/><Relationship Id="rId39" Type="http://schemas.openxmlformats.org/officeDocument/2006/relationships/printerSettings" Target="../printerSettings/printerSettings466.bin"/><Relationship Id="rId21" Type="http://schemas.openxmlformats.org/officeDocument/2006/relationships/printerSettings" Target="../printerSettings/printerSettings448.bin"/><Relationship Id="rId34" Type="http://schemas.openxmlformats.org/officeDocument/2006/relationships/printerSettings" Target="../printerSettings/printerSettings461.bin"/><Relationship Id="rId42" Type="http://schemas.openxmlformats.org/officeDocument/2006/relationships/printerSettings" Target="../printerSettings/printerSettings469.bin"/><Relationship Id="rId7" Type="http://schemas.openxmlformats.org/officeDocument/2006/relationships/printerSettings" Target="../printerSettings/printerSettings43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9" Type="http://schemas.openxmlformats.org/officeDocument/2006/relationships/printerSettings" Target="../printerSettings/printerSettings456.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24" Type="http://schemas.openxmlformats.org/officeDocument/2006/relationships/printerSettings" Target="../printerSettings/printerSettings451.bin"/><Relationship Id="rId32" Type="http://schemas.openxmlformats.org/officeDocument/2006/relationships/printerSettings" Target="../printerSettings/printerSettings459.bin"/><Relationship Id="rId37" Type="http://schemas.openxmlformats.org/officeDocument/2006/relationships/printerSettings" Target="../printerSettings/printerSettings464.bin"/><Relationship Id="rId40" Type="http://schemas.openxmlformats.org/officeDocument/2006/relationships/printerSettings" Target="../printerSettings/printerSettings467.bin"/><Relationship Id="rId45" Type="http://schemas.openxmlformats.org/officeDocument/2006/relationships/vmlDrawing" Target="../drawings/vmlDrawing5.vml"/><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printerSettings" Target="../printerSettings/printerSettings450.bin"/><Relationship Id="rId28" Type="http://schemas.openxmlformats.org/officeDocument/2006/relationships/printerSettings" Target="../printerSettings/printerSettings455.bin"/><Relationship Id="rId36" Type="http://schemas.openxmlformats.org/officeDocument/2006/relationships/printerSettings" Target="../printerSettings/printerSettings463.bin"/><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31" Type="http://schemas.openxmlformats.org/officeDocument/2006/relationships/printerSettings" Target="../printerSettings/printerSettings458.bin"/><Relationship Id="rId44" Type="http://schemas.openxmlformats.org/officeDocument/2006/relationships/drawing" Target="../drawings/drawing12.xml"/><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 Id="rId27" Type="http://schemas.openxmlformats.org/officeDocument/2006/relationships/printerSettings" Target="../printerSettings/printerSettings454.bin"/><Relationship Id="rId30" Type="http://schemas.openxmlformats.org/officeDocument/2006/relationships/printerSettings" Target="../printerSettings/printerSettings457.bin"/><Relationship Id="rId35" Type="http://schemas.openxmlformats.org/officeDocument/2006/relationships/printerSettings" Target="../printerSettings/printerSettings462.bin"/><Relationship Id="rId43" Type="http://schemas.openxmlformats.org/officeDocument/2006/relationships/printerSettings" Target="../printerSettings/printerSettings470.bin"/><Relationship Id="rId8" Type="http://schemas.openxmlformats.org/officeDocument/2006/relationships/printerSettings" Target="../printerSettings/printerSettings435.bin"/><Relationship Id="rId3" Type="http://schemas.openxmlformats.org/officeDocument/2006/relationships/printerSettings" Target="../printerSettings/printerSettings430.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5" Type="http://schemas.openxmlformats.org/officeDocument/2006/relationships/printerSettings" Target="../printerSettings/printerSettings452.bin"/><Relationship Id="rId33" Type="http://schemas.openxmlformats.org/officeDocument/2006/relationships/printerSettings" Target="../printerSettings/printerSettings460.bin"/><Relationship Id="rId38" Type="http://schemas.openxmlformats.org/officeDocument/2006/relationships/printerSettings" Target="../printerSettings/printerSettings465.bin"/><Relationship Id="rId46" Type="http://schemas.openxmlformats.org/officeDocument/2006/relationships/ctrlProp" Target="../ctrlProps/ctrlProp153.xml"/><Relationship Id="rId20" Type="http://schemas.openxmlformats.org/officeDocument/2006/relationships/printerSettings" Target="../printerSettings/printerSettings447.bin"/><Relationship Id="rId41" Type="http://schemas.openxmlformats.org/officeDocument/2006/relationships/printerSettings" Target="../printerSettings/printerSettings46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26" Type="http://schemas.openxmlformats.org/officeDocument/2006/relationships/printerSettings" Target="../printerSettings/printerSettings496.bin"/><Relationship Id="rId39" Type="http://schemas.openxmlformats.org/officeDocument/2006/relationships/printerSettings" Target="../printerSettings/printerSettings509.bin"/><Relationship Id="rId21" Type="http://schemas.openxmlformats.org/officeDocument/2006/relationships/printerSettings" Target="../printerSettings/printerSettings491.bin"/><Relationship Id="rId34" Type="http://schemas.openxmlformats.org/officeDocument/2006/relationships/printerSettings" Target="../printerSettings/printerSettings504.bin"/><Relationship Id="rId42" Type="http://schemas.openxmlformats.org/officeDocument/2006/relationships/printerSettings" Target="../printerSettings/printerSettings512.bin"/><Relationship Id="rId7" Type="http://schemas.openxmlformats.org/officeDocument/2006/relationships/printerSettings" Target="../printerSettings/printerSettings477.bin"/><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29" Type="http://schemas.openxmlformats.org/officeDocument/2006/relationships/printerSettings" Target="../printerSettings/printerSettings499.bin"/><Relationship Id="rId41" Type="http://schemas.openxmlformats.org/officeDocument/2006/relationships/printerSettings" Target="../printerSettings/printerSettings511.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printerSettings" Target="../printerSettings/printerSettings494.bin"/><Relationship Id="rId32" Type="http://schemas.openxmlformats.org/officeDocument/2006/relationships/printerSettings" Target="../printerSettings/printerSettings502.bin"/><Relationship Id="rId37" Type="http://schemas.openxmlformats.org/officeDocument/2006/relationships/printerSettings" Target="../printerSettings/printerSettings507.bin"/><Relationship Id="rId40" Type="http://schemas.openxmlformats.org/officeDocument/2006/relationships/printerSettings" Target="../printerSettings/printerSettings510.bin"/><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printerSettings" Target="../printerSettings/printerSettings493.bin"/><Relationship Id="rId28" Type="http://schemas.openxmlformats.org/officeDocument/2006/relationships/printerSettings" Target="../printerSettings/printerSettings498.bin"/><Relationship Id="rId36" Type="http://schemas.openxmlformats.org/officeDocument/2006/relationships/printerSettings" Target="../printerSettings/printerSettings506.bin"/><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31" Type="http://schemas.openxmlformats.org/officeDocument/2006/relationships/printerSettings" Target="../printerSettings/printerSettings501.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printerSettings" Target="../printerSettings/printerSettings492.bin"/><Relationship Id="rId27" Type="http://schemas.openxmlformats.org/officeDocument/2006/relationships/printerSettings" Target="../printerSettings/printerSettings497.bin"/><Relationship Id="rId30" Type="http://schemas.openxmlformats.org/officeDocument/2006/relationships/printerSettings" Target="../printerSettings/printerSettings500.bin"/><Relationship Id="rId35" Type="http://schemas.openxmlformats.org/officeDocument/2006/relationships/printerSettings" Target="../printerSettings/printerSettings505.bin"/><Relationship Id="rId43" Type="http://schemas.openxmlformats.org/officeDocument/2006/relationships/drawing" Target="../drawings/drawing13.xml"/><Relationship Id="rId8" Type="http://schemas.openxmlformats.org/officeDocument/2006/relationships/printerSettings" Target="../printerSettings/printerSettings478.bin"/><Relationship Id="rId3" Type="http://schemas.openxmlformats.org/officeDocument/2006/relationships/printerSettings" Target="../printerSettings/printerSettings473.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openxmlformats.org/officeDocument/2006/relationships/printerSettings" Target="../printerSettings/printerSettings495.bin"/><Relationship Id="rId33" Type="http://schemas.openxmlformats.org/officeDocument/2006/relationships/printerSettings" Target="../printerSettings/printerSettings503.bin"/><Relationship Id="rId38" Type="http://schemas.openxmlformats.org/officeDocument/2006/relationships/printerSettings" Target="../printerSettings/printerSettings508.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25.bin"/><Relationship Id="rId18" Type="http://schemas.openxmlformats.org/officeDocument/2006/relationships/printerSettings" Target="../printerSettings/printerSettings530.bin"/><Relationship Id="rId26" Type="http://schemas.openxmlformats.org/officeDocument/2006/relationships/printerSettings" Target="../printerSettings/printerSettings538.bin"/><Relationship Id="rId39" Type="http://schemas.openxmlformats.org/officeDocument/2006/relationships/printerSettings" Target="../printerSettings/printerSettings551.bin"/><Relationship Id="rId21" Type="http://schemas.openxmlformats.org/officeDocument/2006/relationships/printerSettings" Target="../printerSettings/printerSettings533.bin"/><Relationship Id="rId34" Type="http://schemas.openxmlformats.org/officeDocument/2006/relationships/printerSettings" Target="../printerSettings/printerSettings546.bin"/><Relationship Id="rId42" Type="http://schemas.openxmlformats.org/officeDocument/2006/relationships/printerSettings" Target="../printerSettings/printerSettings554.bin"/><Relationship Id="rId7" Type="http://schemas.openxmlformats.org/officeDocument/2006/relationships/printerSettings" Target="../printerSettings/printerSettings519.bin"/><Relationship Id="rId2" Type="http://schemas.openxmlformats.org/officeDocument/2006/relationships/printerSettings" Target="../printerSettings/printerSettings514.bin"/><Relationship Id="rId16" Type="http://schemas.openxmlformats.org/officeDocument/2006/relationships/printerSettings" Target="../printerSettings/printerSettings528.bin"/><Relationship Id="rId20" Type="http://schemas.openxmlformats.org/officeDocument/2006/relationships/printerSettings" Target="../printerSettings/printerSettings532.bin"/><Relationship Id="rId29" Type="http://schemas.openxmlformats.org/officeDocument/2006/relationships/printerSettings" Target="../printerSettings/printerSettings541.bin"/><Relationship Id="rId41" Type="http://schemas.openxmlformats.org/officeDocument/2006/relationships/printerSettings" Target="../printerSettings/printerSettings553.bin"/><Relationship Id="rId1" Type="http://schemas.openxmlformats.org/officeDocument/2006/relationships/printerSettings" Target="../printerSettings/printerSettings513.bin"/><Relationship Id="rId6" Type="http://schemas.openxmlformats.org/officeDocument/2006/relationships/printerSettings" Target="../printerSettings/printerSettings518.bin"/><Relationship Id="rId11" Type="http://schemas.openxmlformats.org/officeDocument/2006/relationships/printerSettings" Target="../printerSettings/printerSettings523.bin"/><Relationship Id="rId24" Type="http://schemas.openxmlformats.org/officeDocument/2006/relationships/printerSettings" Target="../printerSettings/printerSettings536.bin"/><Relationship Id="rId32" Type="http://schemas.openxmlformats.org/officeDocument/2006/relationships/printerSettings" Target="../printerSettings/printerSettings544.bin"/><Relationship Id="rId37" Type="http://schemas.openxmlformats.org/officeDocument/2006/relationships/printerSettings" Target="../printerSettings/printerSettings549.bin"/><Relationship Id="rId40" Type="http://schemas.openxmlformats.org/officeDocument/2006/relationships/printerSettings" Target="../printerSettings/printerSettings552.bin"/><Relationship Id="rId5" Type="http://schemas.openxmlformats.org/officeDocument/2006/relationships/printerSettings" Target="../printerSettings/printerSettings517.bin"/><Relationship Id="rId15" Type="http://schemas.openxmlformats.org/officeDocument/2006/relationships/printerSettings" Target="../printerSettings/printerSettings527.bin"/><Relationship Id="rId23" Type="http://schemas.openxmlformats.org/officeDocument/2006/relationships/printerSettings" Target="../printerSettings/printerSettings535.bin"/><Relationship Id="rId28" Type="http://schemas.openxmlformats.org/officeDocument/2006/relationships/printerSettings" Target="../printerSettings/printerSettings540.bin"/><Relationship Id="rId36" Type="http://schemas.openxmlformats.org/officeDocument/2006/relationships/printerSettings" Target="../printerSettings/printerSettings548.bin"/><Relationship Id="rId10" Type="http://schemas.openxmlformats.org/officeDocument/2006/relationships/printerSettings" Target="../printerSettings/printerSettings522.bin"/><Relationship Id="rId19" Type="http://schemas.openxmlformats.org/officeDocument/2006/relationships/printerSettings" Target="../printerSettings/printerSettings531.bin"/><Relationship Id="rId31" Type="http://schemas.openxmlformats.org/officeDocument/2006/relationships/printerSettings" Target="../printerSettings/printerSettings543.bin"/><Relationship Id="rId4" Type="http://schemas.openxmlformats.org/officeDocument/2006/relationships/printerSettings" Target="../printerSettings/printerSettings516.bin"/><Relationship Id="rId9" Type="http://schemas.openxmlformats.org/officeDocument/2006/relationships/printerSettings" Target="../printerSettings/printerSettings521.bin"/><Relationship Id="rId14" Type="http://schemas.openxmlformats.org/officeDocument/2006/relationships/printerSettings" Target="../printerSettings/printerSettings526.bin"/><Relationship Id="rId22" Type="http://schemas.openxmlformats.org/officeDocument/2006/relationships/printerSettings" Target="../printerSettings/printerSettings534.bin"/><Relationship Id="rId27" Type="http://schemas.openxmlformats.org/officeDocument/2006/relationships/printerSettings" Target="../printerSettings/printerSettings539.bin"/><Relationship Id="rId30" Type="http://schemas.openxmlformats.org/officeDocument/2006/relationships/printerSettings" Target="../printerSettings/printerSettings542.bin"/><Relationship Id="rId35" Type="http://schemas.openxmlformats.org/officeDocument/2006/relationships/printerSettings" Target="../printerSettings/printerSettings547.bin"/><Relationship Id="rId43" Type="http://schemas.openxmlformats.org/officeDocument/2006/relationships/printerSettings" Target="../printerSettings/printerSettings555.bin"/><Relationship Id="rId8" Type="http://schemas.openxmlformats.org/officeDocument/2006/relationships/printerSettings" Target="../printerSettings/printerSettings520.bin"/><Relationship Id="rId3" Type="http://schemas.openxmlformats.org/officeDocument/2006/relationships/printerSettings" Target="../printerSettings/printerSettings515.bin"/><Relationship Id="rId12" Type="http://schemas.openxmlformats.org/officeDocument/2006/relationships/printerSettings" Target="../printerSettings/printerSettings524.bin"/><Relationship Id="rId17" Type="http://schemas.openxmlformats.org/officeDocument/2006/relationships/printerSettings" Target="../printerSettings/printerSettings529.bin"/><Relationship Id="rId25" Type="http://schemas.openxmlformats.org/officeDocument/2006/relationships/printerSettings" Target="../printerSettings/printerSettings537.bin"/><Relationship Id="rId33" Type="http://schemas.openxmlformats.org/officeDocument/2006/relationships/printerSettings" Target="../printerSettings/printerSettings545.bin"/><Relationship Id="rId38" Type="http://schemas.openxmlformats.org/officeDocument/2006/relationships/printerSettings" Target="../printerSettings/printerSettings55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58.bin"/><Relationship Id="rId2" Type="http://schemas.openxmlformats.org/officeDocument/2006/relationships/printerSettings" Target="../printerSettings/printerSettings557.bin"/><Relationship Id="rId1" Type="http://schemas.openxmlformats.org/officeDocument/2006/relationships/printerSettings" Target="../printerSettings/printerSettings556.bin"/><Relationship Id="rId5" Type="http://schemas.openxmlformats.org/officeDocument/2006/relationships/drawing" Target="../drawings/drawing14.xml"/><Relationship Id="rId4" Type="http://schemas.openxmlformats.org/officeDocument/2006/relationships/printerSettings" Target="../printerSettings/printerSettings559.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9" Type="http://schemas.openxmlformats.org/officeDocument/2006/relationships/printerSettings" Target="../printerSettings/printerSettings598.bin"/><Relationship Id="rId21" Type="http://schemas.openxmlformats.org/officeDocument/2006/relationships/printerSettings" Target="../printerSettings/printerSettings580.bin"/><Relationship Id="rId34" Type="http://schemas.openxmlformats.org/officeDocument/2006/relationships/printerSettings" Target="../printerSettings/printerSettings593.bin"/><Relationship Id="rId42" Type="http://schemas.openxmlformats.org/officeDocument/2006/relationships/printerSettings" Target="../printerSettings/printerSettings601.bin"/><Relationship Id="rId7" Type="http://schemas.openxmlformats.org/officeDocument/2006/relationships/printerSettings" Target="../printerSettings/printerSettings566.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29" Type="http://schemas.openxmlformats.org/officeDocument/2006/relationships/printerSettings" Target="../printerSettings/printerSettings588.bin"/><Relationship Id="rId41" Type="http://schemas.openxmlformats.org/officeDocument/2006/relationships/printerSettings" Target="../printerSettings/printerSettings600.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32" Type="http://schemas.openxmlformats.org/officeDocument/2006/relationships/printerSettings" Target="../printerSettings/printerSettings591.bin"/><Relationship Id="rId37" Type="http://schemas.openxmlformats.org/officeDocument/2006/relationships/printerSettings" Target="../printerSettings/printerSettings596.bin"/><Relationship Id="rId40" Type="http://schemas.openxmlformats.org/officeDocument/2006/relationships/printerSettings" Target="../printerSettings/printerSettings599.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28" Type="http://schemas.openxmlformats.org/officeDocument/2006/relationships/printerSettings" Target="../printerSettings/printerSettings587.bin"/><Relationship Id="rId36" Type="http://schemas.openxmlformats.org/officeDocument/2006/relationships/printerSettings" Target="../printerSettings/printerSettings595.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31" Type="http://schemas.openxmlformats.org/officeDocument/2006/relationships/printerSettings" Target="../printerSettings/printerSettings590.bin"/><Relationship Id="rId44" Type="http://schemas.openxmlformats.org/officeDocument/2006/relationships/drawing" Target="../drawings/drawing15.xml"/><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printerSettings" Target="../printerSettings/printerSettings586.bin"/><Relationship Id="rId30" Type="http://schemas.openxmlformats.org/officeDocument/2006/relationships/printerSettings" Target="../printerSettings/printerSettings589.bin"/><Relationship Id="rId35" Type="http://schemas.openxmlformats.org/officeDocument/2006/relationships/printerSettings" Target="../printerSettings/printerSettings594.bin"/><Relationship Id="rId43" Type="http://schemas.openxmlformats.org/officeDocument/2006/relationships/printerSettings" Target="../printerSettings/printerSettings602.bin"/><Relationship Id="rId8" Type="http://schemas.openxmlformats.org/officeDocument/2006/relationships/printerSettings" Target="../printerSettings/printerSettings567.bin"/><Relationship Id="rId3" Type="http://schemas.openxmlformats.org/officeDocument/2006/relationships/printerSettings" Target="../printerSettings/printerSettings562.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33" Type="http://schemas.openxmlformats.org/officeDocument/2006/relationships/printerSettings" Target="../printerSettings/printerSettings592.bin"/><Relationship Id="rId38" Type="http://schemas.openxmlformats.org/officeDocument/2006/relationships/printerSettings" Target="../printerSettings/printerSettings59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10.bin"/><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3" Type="http://schemas.openxmlformats.org/officeDocument/2006/relationships/printerSettings" Target="../printerSettings/printerSettings605.bin"/><Relationship Id="rId21" Type="http://schemas.openxmlformats.org/officeDocument/2006/relationships/printerSettings" Target="../printerSettings/printerSettings623.bin"/><Relationship Id="rId7" Type="http://schemas.openxmlformats.org/officeDocument/2006/relationships/printerSettings" Target="../printerSettings/printerSettings609.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0" Type="http://schemas.openxmlformats.org/officeDocument/2006/relationships/printerSettings" Target="../printerSettings/printerSettings622.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23" Type="http://schemas.openxmlformats.org/officeDocument/2006/relationships/drawing" Target="../drawings/drawing16.xml"/><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printerSettings" Target="../printerSettings/printerSettings62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26" Type="http://schemas.openxmlformats.org/officeDocument/2006/relationships/printerSettings" Target="../printerSettings/printerSettings650.bin"/><Relationship Id="rId39" Type="http://schemas.openxmlformats.org/officeDocument/2006/relationships/printerSettings" Target="../printerSettings/printerSettings663.bin"/><Relationship Id="rId21" Type="http://schemas.openxmlformats.org/officeDocument/2006/relationships/printerSettings" Target="../printerSettings/printerSettings645.bin"/><Relationship Id="rId34" Type="http://schemas.openxmlformats.org/officeDocument/2006/relationships/printerSettings" Target="../printerSettings/printerSettings658.bin"/><Relationship Id="rId42" Type="http://schemas.openxmlformats.org/officeDocument/2006/relationships/printerSettings" Target="../printerSettings/printerSettings666.bin"/><Relationship Id="rId7" Type="http://schemas.openxmlformats.org/officeDocument/2006/relationships/printerSettings" Target="../printerSettings/printerSettings63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29" Type="http://schemas.openxmlformats.org/officeDocument/2006/relationships/printerSettings" Target="../printerSettings/printerSettings653.bin"/><Relationship Id="rId41" Type="http://schemas.openxmlformats.org/officeDocument/2006/relationships/printerSettings" Target="../printerSettings/printerSettings665.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24" Type="http://schemas.openxmlformats.org/officeDocument/2006/relationships/printerSettings" Target="../printerSettings/printerSettings648.bin"/><Relationship Id="rId32" Type="http://schemas.openxmlformats.org/officeDocument/2006/relationships/printerSettings" Target="../printerSettings/printerSettings656.bin"/><Relationship Id="rId37" Type="http://schemas.openxmlformats.org/officeDocument/2006/relationships/printerSettings" Target="../printerSettings/printerSettings661.bin"/><Relationship Id="rId40" Type="http://schemas.openxmlformats.org/officeDocument/2006/relationships/printerSettings" Target="../printerSettings/printerSettings664.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printerSettings" Target="../printerSettings/printerSettings647.bin"/><Relationship Id="rId28" Type="http://schemas.openxmlformats.org/officeDocument/2006/relationships/printerSettings" Target="../printerSettings/printerSettings652.bin"/><Relationship Id="rId36" Type="http://schemas.openxmlformats.org/officeDocument/2006/relationships/printerSettings" Target="../printerSettings/printerSettings660.bin"/><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31" Type="http://schemas.openxmlformats.org/officeDocument/2006/relationships/printerSettings" Target="../printerSettings/printerSettings655.bin"/><Relationship Id="rId44" Type="http://schemas.openxmlformats.org/officeDocument/2006/relationships/drawing" Target="../drawings/drawing17.xml"/><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6.bin"/><Relationship Id="rId27" Type="http://schemas.openxmlformats.org/officeDocument/2006/relationships/printerSettings" Target="../printerSettings/printerSettings651.bin"/><Relationship Id="rId30" Type="http://schemas.openxmlformats.org/officeDocument/2006/relationships/printerSettings" Target="../printerSettings/printerSettings654.bin"/><Relationship Id="rId35" Type="http://schemas.openxmlformats.org/officeDocument/2006/relationships/printerSettings" Target="../printerSettings/printerSettings659.bin"/><Relationship Id="rId43" Type="http://schemas.openxmlformats.org/officeDocument/2006/relationships/printerSettings" Target="../printerSettings/printerSettings667.bin"/><Relationship Id="rId8" Type="http://schemas.openxmlformats.org/officeDocument/2006/relationships/printerSettings" Target="../printerSettings/printerSettings632.bin"/><Relationship Id="rId3" Type="http://schemas.openxmlformats.org/officeDocument/2006/relationships/printerSettings" Target="../printerSettings/printerSettings627.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5" Type="http://schemas.openxmlformats.org/officeDocument/2006/relationships/printerSettings" Target="../printerSettings/printerSettings649.bin"/><Relationship Id="rId33" Type="http://schemas.openxmlformats.org/officeDocument/2006/relationships/printerSettings" Target="../printerSettings/printerSettings657.bin"/><Relationship Id="rId38" Type="http://schemas.openxmlformats.org/officeDocument/2006/relationships/printerSettings" Target="../printerSettings/printerSettings662.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26" Type="http://schemas.openxmlformats.org/officeDocument/2006/relationships/printerSettings" Target="../printerSettings/printerSettings69.bin"/><Relationship Id="rId39" Type="http://schemas.openxmlformats.org/officeDocument/2006/relationships/printerSettings" Target="../printerSettings/printerSettings82.bin"/><Relationship Id="rId21" Type="http://schemas.openxmlformats.org/officeDocument/2006/relationships/printerSettings" Target="../printerSettings/printerSettings64.bin"/><Relationship Id="rId34" Type="http://schemas.openxmlformats.org/officeDocument/2006/relationships/printerSettings" Target="../printerSettings/printerSettings77.bin"/><Relationship Id="rId42" Type="http://schemas.openxmlformats.org/officeDocument/2006/relationships/printerSettings" Target="../printerSettings/printerSettings85.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29" Type="http://schemas.openxmlformats.org/officeDocument/2006/relationships/printerSettings" Target="../printerSettings/printerSettings72.bin"/><Relationship Id="rId41" Type="http://schemas.openxmlformats.org/officeDocument/2006/relationships/printerSettings" Target="../printerSettings/printerSettings84.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24" Type="http://schemas.openxmlformats.org/officeDocument/2006/relationships/printerSettings" Target="../printerSettings/printerSettings67.bin"/><Relationship Id="rId32" Type="http://schemas.openxmlformats.org/officeDocument/2006/relationships/printerSettings" Target="../printerSettings/printerSettings75.bin"/><Relationship Id="rId37" Type="http://schemas.openxmlformats.org/officeDocument/2006/relationships/printerSettings" Target="../printerSettings/printerSettings80.bin"/><Relationship Id="rId40" Type="http://schemas.openxmlformats.org/officeDocument/2006/relationships/printerSettings" Target="../printerSettings/printerSettings83.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printerSettings" Target="../printerSettings/printerSettings66.bin"/><Relationship Id="rId28" Type="http://schemas.openxmlformats.org/officeDocument/2006/relationships/printerSettings" Target="../printerSettings/printerSettings71.bin"/><Relationship Id="rId36" Type="http://schemas.openxmlformats.org/officeDocument/2006/relationships/printerSettings" Target="../printerSettings/printerSettings79.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31" Type="http://schemas.openxmlformats.org/officeDocument/2006/relationships/printerSettings" Target="../printerSettings/printerSettings74.bin"/><Relationship Id="rId44" Type="http://schemas.openxmlformats.org/officeDocument/2006/relationships/drawing" Target="../drawings/drawing1.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5.bin"/><Relationship Id="rId27" Type="http://schemas.openxmlformats.org/officeDocument/2006/relationships/printerSettings" Target="../printerSettings/printerSettings70.bin"/><Relationship Id="rId30" Type="http://schemas.openxmlformats.org/officeDocument/2006/relationships/printerSettings" Target="../printerSettings/printerSettings73.bin"/><Relationship Id="rId35" Type="http://schemas.openxmlformats.org/officeDocument/2006/relationships/printerSettings" Target="../printerSettings/printerSettings78.bin"/><Relationship Id="rId43" Type="http://schemas.openxmlformats.org/officeDocument/2006/relationships/printerSettings" Target="../printerSettings/printerSettings86.bin"/><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5" Type="http://schemas.openxmlformats.org/officeDocument/2006/relationships/printerSettings" Target="../printerSettings/printerSettings68.bin"/><Relationship Id="rId33" Type="http://schemas.openxmlformats.org/officeDocument/2006/relationships/printerSettings" Target="../printerSettings/printerSettings76.bin"/><Relationship Id="rId38" Type="http://schemas.openxmlformats.org/officeDocument/2006/relationships/printerSettings" Target="../printerSettings/printerSettings8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80.bin"/><Relationship Id="rId18" Type="http://schemas.openxmlformats.org/officeDocument/2006/relationships/printerSettings" Target="../printerSettings/printerSettings685.bin"/><Relationship Id="rId26" Type="http://schemas.openxmlformats.org/officeDocument/2006/relationships/printerSettings" Target="../printerSettings/printerSettings693.bin"/><Relationship Id="rId39" Type="http://schemas.openxmlformats.org/officeDocument/2006/relationships/drawing" Target="../drawings/drawing18.xml"/><Relationship Id="rId21" Type="http://schemas.openxmlformats.org/officeDocument/2006/relationships/printerSettings" Target="../printerSettings/printerSettings688.bin"/><Relationship Id="rId34" Type="http://schemas.openxmlformats.org/officeDocument/2006/relationships/printerSettings" Target="../printerSettings/printerSettings701.bin"/><Relationship Id="rId7" Type="http://schemas.openxmlformats.org/officeDocument/2006/relationships/printerSettings" Target="../printerSettings/printerSettings674.bin"/><Relationship Id="rId12" Type="http://schemas.openxmlformats.org/officeDocument/2006/relationships/printerSettings" Target="../printerSettings/printerSettings679.bin"/><Relationship Id="rId17" Type="http://schemas.openxmlformats.org/officeDocument/2006/relationships/printerSettings" Target="../printerSettings/printerSettings684.bin"/><Relationship Id="rId25" Type="http://schemas.openxmlformats.org/officeDocument/2006/relationships/printerSettings" Target="../printerSettings/printerSettings692.bin"/><Relationship Id="rId33" Type="http://schemas.openxmlformats.org/officeDocument/2006/relationships/printerSettings" Target="../printerSettings/printerSettings700.bin"/><Relationship Id="rId38" Type="http://schemas.openxmlformats.org/officeDocument/2006/relationships/printerSettings" Target="../printerSettings/printerSettings705.bin"/><Relationship Id="rId2" Type="http://schemas.openxmlformats.org/officeDocument/2006/relationships/printerSettings" Target="../printerSettings/printerSettings669.bin"/><Relationship Id="rId16" Type="http://schemas.openxmlformats.org/officeDocument/2006/relationships/printerSettings" Target="../printerSettings/printerSettings683.bin"/><Relationship Id="rId20" Type="http://schemas.openxmlformats.org/officeDocument/2006/relationships/printerSettings" Target="../printerSettings/printerSettings687.bin"/><Relationship Id="rId29" Type="http://schemas.openxmlformats.org/officeDocument/2006/relationships/printerSettings" Target="../printerSettings/printerSettings696.bin"/><Relationship Id="rId1" Type="http://schemas.openxmlformats.org/officeDocument/2006/relationships/printerSettings" Target="../printerSettings/printerSettings668.bin"/><Relationship Id="rId6" Type="http://schemas.openxmlformats.org/officeDocument/2006/relationships/printerSettings" Target="../printerSettings/printerSettings673.bin"/><Relationship Id="rId11" Type="http://schemas.openxmlformats.org/officeDocument/2006/relationships/printerSettings" Target="../printerSettings/printerSettings678.bin"/><Relationship Id="rId24" Type="http://schemas.openxmlformats.org/officeDocument/2006/relationships/printerSettings" Target="../printerSettings/printerSettings691.bin"/><Relationship Id="rId32" Type="http://schemas.openxmlformats.org/officeDocument/2006/relationships/printerSettings" Target="../printerSettings/printerSettings699.bin"/><Relationship Id="rId37" Type="http://schemas.openxmlformats.org/officeDocument/2006/relationships/printerSettings" Target="../printerSettings/printerSettings704.bin"/><Relationship Id="rId5" Type="http://schemas.openxmlformats.org/officeDocument/2006/relationships/printerSettings" Target="../printerSettings/printerSettings672.bin"/><Relationship Id="rId15" Type="http://schemas.openxmlformats.org/officeDocument/2006/relationships/printerSettings" Target="../printerSettings/printerSettings682.bin"/><Relationship Id="rId23" Type="http://schemas.openxmlformats.org/officeDocument/2006/relationships/printerSettings" Target="../printerSettings/printerSettings690.bin"/><Relationship Id="rId28" Type="http://schemas.openxmlformats.org/officeDocument/2006/relationships/printerSettings" Target="../printerSettings/printerSettings695.bin"/><Relationship Id="rId36" Type="http://schemas.openxmlformats.org/officeDocument/2006/relationships/printerSettings" Target="../printerSettings/printerSettings703.bin"/><Relationship Id="rId10" Type="http://schemas.openxmlformats.org/officeDocument/2006/relationships/printerSettings" Target="../printerSettings/printerSettings677.bin"/><Relationship Id="rId19" Type="http://schemas.openxmlformats.org/officeDocument/2006/relationships/printerSettings" Target="../printerSettings/printerSettings686.bin"/><Relationship Id="rId31" Type="http://schemas.openxmlformats.org/officeDocument/2006/relationships/printerSettings" Target="../printerSettings/printerSettings698.bin"/><Relationship Id="rId4" Type="http://schemas.openxmlformats.org/officeDocument/2006/relationships/printerSettings" Target="../printerSettings/printerSettings671.bin"/><Relationship Id="rId9" Type="http://schemas.openxmlformats.org/officeDocument/2006/relationships/printerSettings" Target="../printerSettings/printerSettings676.bin"/><Relationship Id="rId14" Type="http://schemas.openxmlformats.org/officeDocument/2006/relationships/printerSettings" Target="../printerSettings/printerSettings681.bin"/><Relationship Id="rId22" Type="http://schemas.openxmlformats.org/officeDocument/2006/relationships/printerSettings" Target="../printerSettings/printerSettings689.bin"/><Relationship Id="rId27" Type="http://schemas.openxmlformats.org/officeDocument/2006/relationships/printerSettings" Target="../printerSettings/printerSettings694.bin"/><Relationship Id="rId30" Type="http://schemas.openxmlformats.org/officeDocument/2006/relationships/printerSettings" Target="../printerSettings/printerSettings697.bin"/><Relationship Id="rId35" Type="http://schemas.openxmlformats.org/officeDocument/2006/relationships/printerSettings" Target="../printerSettings/printerSettings702.bin"/><Relationship Id="rId8" Type="http://schemas.openxmlformats.org/officeDocument/2006/relationships/printerSettings" Target="../printerSettings/printerSettings675.bin"/><Relationship Id="rId3" Type="http://schemas.openxmlformats.org/officeDocument/2006/relationships/printerSettings" Target="../printerSettings/printerSettings670.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26" Type="http://schemas.openxmlformats.org/officeDocument/2006/relationships/printerSettings" Target="../printerSettings/printerSettings731.bin"/><Relationship Id="rId39" Type="http://schemas.openxmlformats.org/officeDocument/2006/relationships/drawing" Target="../drawings/drawing19.xml"/><Relationship Id="rId21" Type="http://schemas.openxmlformats.org/officeDocument/2006/relationships/printerSettings" Target="../printerSettings/printerSettings726.bin"/><Relationship Id="rId34" Type="http://schemas.openxmlformats.org/officeDocument/2006/relationships/printerSettings" Target="../printerSettings/printerSettings739.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5" Type="http://schemas.openxmlformats.org/officeDocument/2006/relationships/printerSettings" Target="../printerSettings/printerSettings730.bin"/><Relationship Id="rId33" Type="http://schemas.openxmlformats.org/officeDocument/2006/relationships/printerSettings" Target="../printerSettings/printerSettings738.bin"/><Relationship Id="rId38" Type="http://schemas.openxmlformats.org/officeDocument/2006/relationships/printerSettings" Target="../printerSettings/printerSettings743.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29" Type="http://schemas.openxmlformats.org/officeDocument/2006/relationships/printerSettings" Target="../printerSettings/printerSettings734.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24" Type="http://schemas.openxmlformats.org/officeDocument/2006/relationships/printerSettings" Target="../printerSettings/printerSettings729.bin"/><Relationship Id="rId32" Type="http://schemas.openxmlformats.org/officeDocument/2006/relationships/printerSettings" Target="../printerSettings/printerSettings737.bin"/><Relationship Id="rId37" Type="http://schemas.openxmlformats.org/officeDocument/2006/relationships/printerSettings" Target="../printerSettings/printerSettings742.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23" Type="http://schemas.openxmlformats.org/officeDocument/2006/relationships/printerSettings" Target="../printerSettings/printerSettings728.bin"/><Relationship Id="rId28" Type="http://schemas.openxmlformats.org/officeDocument/2006/relationships/printerSettings" Target="../printerSettings/printerSettings733.bin"/><Relationship Id="rId36" Type="http://schemas.openxmlformats.org/officeDocument/2006/relationships/printerSettings" Target="../printerSettings/printerSettings741.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31" Type="http://schemas.openxmlformats.org/officeDocument/2006/relationships/printerSettings" Target="../printerSettings/printerSettings736.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printerSettings" Target="../printerSettings/printerSettings727.bin"/><Relationship Id="rId27" Type="http://schemas.openxmlformats.org/officeDocument/2006/relationships/printerSettings" Target="../printerSettings/printerSettings732.bin"/><Relationship Id="rId30" Type="http://schemas.openxmlformats.org/officeDocument/2006/relationships/printerSettings" Target="../printerSettings/printerSettings735.bin"/><Relationship Id="rId35" Type="http://schemas.openxmlformats.org/officeDocument/2006/relationships/printerSettings" Target="../printerSettings/printerSettings740.bin"/><Relationship Id="rId8" Type="http://schemas.openxmlformats.org/officeDocument/2006/relationships/printerSettings" Target="../printerSettings/printerSettings713.bin"/><Relationship Id="rId3" Type="http://schemas.openxmlformats.org/officeDocument/2006/relationships/printerSettings" Target="../printerSettings/printerSettings70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26" Type="http://schemas.openxmlformats.org/officeDocument/2006/relationships/printerSettings" Target="../printerSettings/printerSettings769.bin"/><Relationship Id="rId39" Type="http://schemas.openxmlformats.org/officeDocument/2006/relationships/printerSettings" Target="../printerSettings/printerSettings782.bin"/><Relationship Id="rId21" Type="http://schemas.openxmlformats.org/officeDocument/2006/relationships/printerSettings" Target="../printerSettings/printerSettings764.bin"/><Relationship Id="rId34" Type="http://schemas.openxmlformats.org/officeDocument/2006/relationships/printerSettings" Target="../printerSettings/printerSettings777.bin"/><Relationship Id="rId42" Type="http://schemas.openxmlformats.org/officeDocument/2006/relationships/vmlDrawing" Target="../drawings/vmlDrawing6.vml"/><Relationship Id="rId7" Type="http://schemas.openxmlformats.org/officeDocument/2006/relationships/printerSettings" Target="../printerSettings/printerSettings75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29" Type="http://schemas.openxmlformats.org/officeDocument/2006/relationships/printerSettings" Target="../printerSettings/printerSettings772.bin"/><Relationship Id="rId41" Type="http://schemas.openxmlformats.org/officeDocument/2006/relationships/drawing" Target="../drawings/drawing20.xml"/><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24" Type="http://schemas.openxmlformats.org/officeDocument/2006/relationships/printerSettings" Target="../printerSettings/printerSettings767.bin"/><Relationship Id="rId32" Type="http://schemas.openxmlformats.org/officeDocument/2006/relationships/printerSettings" Target="../printerSettings/printerSettings775.bin"/><Relationship Id="rId37" Type="http://schemas.openxmlformats.org/officeDocument/2006/relationships/printerSettings" Target="../printerSettings/printerSettings780.bin"/><Relationship Id="rId40" Type="http://schemas.openxmlformats.org/officeDocument/2006/relationships/printerSettings" Target="../printerSettings/printerSettings783.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23" Type="http://schemas.openxmlformats.org/officeDocument/2006/relationships/printerSettings" Target="../printerSettings/printerSettings766.bin"/><Relationship Id="rId28" Type="http://schemas.openxmlformats.org/officeDocument/2006/relationships/printerSettings" Target="../printerSettings/printerSettings771.bin"/><Relationship Id="rId36" Type="http://schemas.openxmlformats.org/officeDocument/2006/relationships/printerSettings" Target="../printerSettings/printerSettings779.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31" Type="http://schemas.openxmlformats.org/officeDocument/2006/relationships/printerSettings" Target="../printerSettings/printerSettings774.bin"/><Relationship Id="rId44" Type="http://schemas.openxmlformats.org/officeDocument/2006/relationships/ctrlProp" Target="../ctrlProps/ctrlProp155.xml"/><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printerSettings" Target="../printerSettings/printerSettings765.bin"/><Relationship Id="rId27" Type="http://schemas.openxmlformats.org/officeDocument/2006/relationships/printerSettings" Target="../printerSettings/printerSettings770.bin"/><Relationship Id="rId30" Type="http://schemas.openxmlformats.org/officeDocument/2006/relationships/printerSettings" Target="../printerSettings/printerSettings773.bin"/><Relationship Id="rId35" Type="http://schemas.openxmlformats.org/officeDocument/2006/relationships/printerSettings" Target="../printerSettings/printerSettings778.bin"/><Relationship Id="rId43" Type="http://schemas.openxmlformats.org/officeDocument/2006/relationships/ctrlProp" Target="../ctrlProps/ctrlProp154.xml"/><Relationship Id="rId8" Type="http://schemas.openxmlformats.org/officeDocument/2006/relationships/printerSettings" Target="../printerSettings/printerSettings751.bin"/><Relationship Id="rId3" Type="http://schemas.openxmlformats.org/officeDocument/2006/relationships/printerSettings" Target="../printerSettings/printerSettings746.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5" Type="http://schemas.openxmlformats.org/officeDocument/2006/relationships/printerSettings" Target="../printerSettings/printerSettings768.bin"/><Relationship Id="rId33" Type="http://schemas.openxmlformats.org/officeDocument/2006/relationships/printerSettings" Target="../printerSettings/printerSettings776.bin"/><Relationship Id="rId38" Type="http://schemas.openxmlformats.org/officeDocument/2006/relationships/printerSettings" Target="../printerSettings/printerSettings78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91.bin"/><Relationship Id="rId13" Type="http://schemas.openxmlformats.org/officeDocument/2006/relationships/printerSettings" Target="../printerSettings/printerSettings796.bin"/><Relationship Id="rId18" Type="http://schemas.openxmlformats.org/officeDocument/2006/relationships/printerSettings" Target="../printerSettings/printerSettings801.bin"/><Relationship Id="rId3" Type="http://schemas.openxmlformats.org/officeDocument/2006/relationships/printerSettings" Target="../printerSettings/printerSettings786.bin"/><Relationship Id="rId7" Type="http://schemas.openxmlformats.org/officeDocument/2006/relationships/printerSettings" Target="../printerSettings/printerSettings790.bin"/><Relationship Id="rId12" Type="http://schemas.openxmlformats.org/officeDocument/2006/relationships/printerSettings" Target="../printerSettings/printerSettings795.bin"/><Relationship Id="rId17" Type="http://schemas.openxmlformats.org/officeDocument/2006/relationships/printerSettings" Target="../printerSettings/printerSettings800.bin"/><Relationship Id="rId2" Type="http://schemas.openxmlformats.org/officeDocument/2006/relationships/printerSettings" Target="../printerSettings/printerSettings785.bin"/><Relationship Id="rId16" Type="http://schemas.openxmlformats.org/officeDocument/2006/relationships/printerSettings" Target="../printerSettings/printerSettings799.bin"/><Relationship Id="rId1" Type="http://schemas.openxmlformats.org/officeDocument/2006/relationships/printerSettings" Target="../printerSettings/printerSettings784.bin"/><Relationship Id="rId6" Type="http://schemas.openxmlformats.org/officeDocument/2006/relationships/printerSettings" Target="../printerSettings/printerSettings789.bin"/><Relationship Id="rId11" Type="http://schemas.openxmlformats.org/officeDocument/2006/relationships/printerSettings" Target="../printerSettings/printerSettings794.bin"/><Relationship Id="rId5" Type="http://schemas.openxmlformats.org/officeDocument/2006/relationships/printerSettings" Target="../printerSettings/printerSettings788.bin"/><Relationship Id="rId15" Type="http://schemas.openxmlformats.org/officeDocument/2006/relationships/printerSettings" Target="../printerSettings/printerSettings798.bin"/><Relationship Id="rId10" Type="http://schemas.openxmlformats.org/officeDocument/2006/relationships/printerSettings" Target="../printerSettings/printerSettings793.bin"/><Relationship Id="rId19" Type="http://schemas.openxmlformats.org/officeDocument/2006/relationships/drawing" Target="../drawings/drawing21.xml"/><Relationship Id="rId4" Type="http://schemas.openxmlformats.org/officeDocument/2006/relationships/printerSettings" Target="../printerSettings/printerSettings787.bin"/><Relationship Id="rId9" Type="http://schemas.openxmlformats.org/officeDocument/2006/relationships/printerSettings" Target="../printerSettings/printerSettings792.bin"/><Relationship Id="rId14" Type="http://schemas.openxmlformats.org/officeDocument/2006/relationships/printerSettings" Target="../printerSettings/printerSettings797.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14.bin"/><Relationship Id="rId18" Type="http://schemas.openxmlformats.org/officeDocument/2006/relationships/printerSettings" Target="../printerSettings/printerSettings819.bin"/><Relationship Id="rId26" Type="http://schemas.openxmlformats.org/officeDocument/2006/relationships/printerSettings" Target="../printerSettings/printerSettings827.bin"/><Relationship Id="rId21" Type="http://schemas.openxmlformats.org/officeDocument/2006/relationships/printerSettings" Target="../printerSettings/printerSettings822.bin"/><Relationship Id="rId34" Type="http://schemas.openxmlformats.org/officeDocument/2006/relationships/printerSettings" Target="../printerSettings/printerSettings835.bin"/><Relationship Id="rId7" Type="http://schemas.openxmlformats.org/officeDocument/2006/relationships/printerSettings" Target="../printerSettings/printerSettings808.bin"/><Relationship Id="rId12" Type="http://schemas.openxmlformats.org/officeDocument/2006/relationships/printerSettings" Target="../printerSettings/printerSettings813.bin"/><Relationship Id="rId17" Type="http://schemas.openxmlformats.org/officeDocument/2006/relationships/printerSettings" Target="../printerSettings/printerSettings818.bin"/><Relationship Id="rId25" Type="http://schemas.openxmlformats.org/officeDocument/2006/relationships/printerSettings" Target="../printerSettings/printerSettings826.bin"/><Relationship Id="rId33" Type="http://schemas.openxmlformats.org/officeDocument/2006/relationships/printerSettings" Target="../printerSettings/printerSettings834.bin"/><Relationship Id="rId38" Type="http://schemas.openxmlformats.org/officeDocument/2006/relationships/drawing" Target="../drawings/drawing22.xml"/><Relationship Id="rId2" Type="http://schemas.openxmlformats.org/officeDocument/2006/relationships/printerSettings" Target="../printerSettings/printerSettings803.bin"/><Relationship Id="rId16" Type="http://schemas.openxmlformats.org/officeDocument/2006/relationships/printerSettings" Target="../printerSettings/printerSettings817.bin"/><Relationship Id="rId20" Type="http://schemas.openxmlformats.org/officeDocument/2006/relationships/printerSettings" Target="../printerSettings/printerSettings821.bin"/><Relationship Id="rId29" Type="http://schemas.openxmlformats.org/officeDocument/2006/relationships/printerSettings" Target="../printerSettings/printerSettings830.bin"/><Relationship Id="rId1" Type="http://schemas.openxmlformats.org/officeDocument/2006/relationships/printerSettings" Target="../printerSettings/printerSettings802.bin"/><Relationship Id="rId6" Type="http://schemas.openxmlformats.org/officeDocument/2006/relationships/printerSettings" Target="../printerSettings/printerSettings807.bin"/><Relationship Id="rId11" Type="http://schemas.openxmlformats.org/officeDocument/2006/relationships/printerSettings" Target="../printerSettings/printerSettings812.bin"/><Relationship Id="rId24" Type="http://schemas.openxmlformats.org/officeDocument/2006/relationships/printerSettings" Target="../printerSettings/printerSettings825.bin"/><Relationship Id="rId32" Type="http://schemas.openxmlformats.org/officeDocument/2006/relationships/printerSettings" Target="../printerSettings/printerSettings833.bin"/><Relationship Id="rId37" Type="http://schemas.openxmlformats.org/officeDocument/2006/relationships/printerSettings" Target="../printerSettings/printerSettings838.bin"/><Relationship Id="rId5" Type="http://schemas.openxmlformats.org/officeDocument/2006/relationships/printerSettings" Target="../printerSettings/printerSettings806.bin"/><Relationship Id="rId15" Type="http://schemas.openxmlformats.org/officeDocument/2006/relationships/printerSettings" Target="../printerSettings/printerSettings816.bin"/><Relationship Id="rId23" Type="http://schemas.openxmlformats.org/officeDocument/2006/relationships/printerSettings" Target="../printerSettings/printerSettings824.bin"/><Relationship Id="rId28" Type="http://schemas.openxmlformats.org/officeDocument/2006/relationships/printerSettings" Target="../printerSettings/printerSettings829.bin"/><Relationship Id="rId36" Type="http://schemas.openxmlformats.org/officeDocument/2006/relationships/printerSettings" Target="../printerSettings/printerSettings837.bin"/><Relationship Id="rId10" Type="http://schemas.openxmlformats.org/officeDocument/2006/relationships/printerSettings" Target="../printerSettings/printerSettings811.bin"/><Relationship Id="rId19" Type="http://schemas.openxmlformats.org/officeDocument/2006/relationships/printerSettings" Target="../printerSettings/printerSettings820.bin"/><Relationship Id="rId31" Type="http://schemas.openxmlformats.org/officeDocument/2006/relationships/printerSettings" Target="../printerSettings/printerSettings832.bin"/><Relationship Id="rId4" Type="http://schemas.openxmlformats.org/officeDocument/2006/relationships/printerSettings" Target="../printerSettings/printerSettings805.bin"/><Relationship Id="rId9" Type="http://schemas.openxmlformats.org/officeDocument/2006/relationships/printerSettings" Target="../printerSettings/printerSettings810.bin"/><Relationship Id="rId14" Type="http://schemas.openxmlformats.org/officeDocument/2006/relationships/printerSettings" Target="../printerSettings/printerSettings815.bin"/><Relationship Id="rId22" Type="http://schemas.openxmlformats.org/officeDocument/2006/relationships/printerSettings" Target="../printerSettings/printerSettings823.bin"/><Relationship Id="rId27" Type="http://schemas.openxmlformats.org/officeDocument/2006/relationships/printerSettings" Target="../printerSettings/printerSettings828.bin"/><Relationship Id="rId30" Type="http://schemas.openxmlformats.org/officeDocument/2006/relationships/printerSettings" Target="../printerSettings/printerSettings831.bin"/><Relationship Id="rId35" Type="http://schemas.openxmlformats.org/officeDocument/2006/relationships/printerSettings" Target="../printerSettings/printerSettings836.bin"/><Relationship Id="rId8" Type="http://schemas.openxmlformats.org/officeDocument/2006/relationships/printerSettings" Target="../printerSettings/printerSettings809.bin"/><Relationship Id="rId3" Type="http://schemas.openxmlformats.org/officeDocument/2006/relationships/printerSettings" Target="../printerSettings/printerSettings80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46.bin"/><Relationship Id="rId13" Type="http://schemas.openxmlformats.org/officeDocument/2006/relationships/printerSettings" Target="../printerSettings/printerSettings851.bin"/><Relationship Id="rId18" Type="http://schemas.openxmlformats.org/officeDocument/2006/relationships/printerSettings" Target="../printerSettings/printerSettings856.bin"/><Relationship Id="rId26" Type="http://schemas.openxmlformats.org/officeDocument/2006/relationships/printerSettings" Target="../printerSettings/printerSettings864.bin"/><Relationship Id="rId3" Type="http://schemas.openxmlformats.org/officeDocument/2006/relationships/printerSettings" Target="../printerSettings/printerSettings841.bin"/><Relationship Id="rId21" Type="http://schemas.openxmlformats.org/officeDocument/2006/relationships/printerSettings" Target="../printerSettings/printerSettings859.bin"/><Relationship Id="rId7" Type="http://schemas.openxmlformats.org/officeDocument/2006/relationships/printerSettings" Target="../printerSettings/printerSettings845.bin"/><Relationship Id="rId12" Type="http://schemas.openxmlformats.org/officeDocument/2006/relationships/printerSettings" Target="../printerSettings/printerSettings850.bin"/><Relationship Id="rId17" Type="http://schemas.openxmlformats.org/officeDocument/2006/relationships/printerSettings" Target="../printerSettings/printerSettings855.bin"/><Relationship Id="rId25" Type="http://schemas.openxmlformats.org/officeDocument/2006/relationships/printerSettings" Target="../printerSettings/printerSettings863.bin"/><Relationship Id="rId2" Type="http://schemas.openxmlformats.org/officeDocument/2006/relationships/printerSettings" Target="../printerSettings/printerSettings840.bin"/><Relationship Id="rId16" Type="http://schemas.openxmlformats.org/officeDocument/2006/relationships/printerSettings" Target="../printerSettings/printerSettings854.bin"/><Relationship Id="rId20" Type="http://schemas.openxmlformats.org/officeDocument/2006/relationships/printerSettings" Target="../printerSettings/printerSettings858.bin"/><Relationship Id="rId29" Type="http://schemas.openxmlformats.org/officeDocument/2006/relationships/drawing" Target="../drawings/drawing23.xml"/><Relationship Id="rId1" Type="http://schemas.openxmlformats.org/officeDocument/2006/relationships/printerSettings" Target="../printerSettings/printerSettings839.bin"/><Relationship Id="rId6" Type="http://schemas.openxmlformats.org/officeDocument/2006/relationships/printerSettings" Target="../printerSettings/printerSettings844.bin"/><Relationship Id="rId11" Type="http://schemas.openxmlformats.org/officeDocument/2006/relationships/printerSettings" Target="../printerSettings/printerSettings849.bin"/><Relationship Id="rId24" Type="http://schemas.openxmlformats.org/officeDocument/2006/relationships/printerSettings" Target="../printerSettings/printerSettings862.bin"/><Relationship Id="rId5" Type="http://schemas.openxmlformats.org/officeDocument/2006/relationships/printerSettings" Target="../printerSettings/printerSettings843.bin"/><Relationship Id="rId15" Type="http://schemas.openxmlformats.org/officeDocument/2006/relationships/printerSettings" Target="../printerSettings/printerSettings853.bin"/><Relationship Id="rId23" Type="http://schemas.openxmlformats.org/officeDocument/2006/relationships/printerSettings" Target="../printerSettings/printerSettings861.bin"/><Relationship Id="rId28" Type="http://schemas.openxmlformats.org/officeDocument/2006/relationships/printerSettings" Target="../printerSettings/printerSettings866.bin"/><Relationship Id="rId10" Type="http://schemas.openxmlformats.org/officeDocument/2006/relationships/printerSettings" Target="../printerSettings/printerSettings848.bin"/><Relationship Id="rId19" Type="http://schemas.openxmlformats.org/officeDocument/2006/relationships/printerSettings" Target="../printerSettings/printerSettings857.bin"/><Relationship Id="rId4" Type="http://schemas.openxmlformats.org/officeDocument/2006/relationships/printerSettings" Target="../printerSettings/printerSettings842.bin"/><Relationship Id="rId9" Type="http://schemas.openxmlformats.org/officeDocument/2006/relationships/printerSettings" Target="../printerSettings/printerSettings847.bin"/><Relationship Id="rId14" Type="http://schemas.openxmlformats.org/officeDocument/2006/relationships/printerSettings" Target="../printerSettings/printerSettings852.bin"/><Relationship Id="rId22" Type="http://schemas.openxmlformats.org/officeDocument/2006/relationships/printerSettings" Target="../printerSettings/printerSettings860.bin"/><Relationship Id="rId27" Type="http://schemas.openxmlformats.org/officeDocument/2006/relationships/printerSettings" Target="../printerSettings/printerSettings86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74.bin"/><Relationship Id="rId3" Type="http://schemas.openxmlformats.org/officeDocument/2006/relationships/printerSettings" Target="../printerSettings/printerSettings869.bin"/><Relationship Id="rId7" Type="http://schemas.openxmlformats.org/officeDocument/2006/relationships/printerSettings" Target="../printerSettings/printerSettings873.bin"/><Relationship Id="rId2" Type="http://schemas.openxmlformats.org/officeDocument/2006/relationships/printerSettings" Target="../printerSettings/printerSettings868.bin"/><Relationship Id="rId1" Type="http://schemas.openxmlformats.org/officeDocument/2006/relationships/printerSettings" Target="../printerSettings/printerSettings867.bin"/><Relationship Id="rId6" Type="http://schemas.openxmlformats.org/officeDocument/2006/relationships/printerSettings" Target="../printerSettings/printerSettings872.bin"/><Relationship Id="rId11" Type="http://schemas.openxmlformats.org/officeDocument/2006/relationships/drawing" Target="../drawings/drawing24.xml"/><Relationship Id="rId5" Type="http://schemas.openxmlformats.org/officeDocument/2006/relationships/printerSettings" Target="../printerSettings/printerSettings871.bin"/><Relationship Id="rId10" Type="http://schemas.openxmlformats.org/officeDocument/2006/relationships/printerSettings" Target="../printerSettings/printerSettings876.bin"/><Relationship Id="rId4" Type="http://schemas.openxmlformats.org/officeDocument/2006/relationships/printerSettings" Target="../printerSettings/printerSettings870.bin"/><Relationship Id="rId9" Type="http://schemas.openxmlformats.org/officeDocument/2006/relationships/printerSettings" Target="../printerSettings/printerSettings875.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889.bin"/><Relationship Id="rId18" Type="http://schemas.openxmlformats.org/officeDocument/2006/relationships/printerSettings" Target="../printerSettings/printerSettings894.bin"/><Relationship Id="rId26" Type="http://schemas.openxmlformats.org/officeDocument/2006/relationships/printerSettings" Target="../printerSettings/printerSettings902.bin"/><Relationship Id="rId39" Type="http://schemas.openxmlformats.org/officeDocument/2006/relationships/printerSettings" Target="../printerSettings/printerSettings915.bin"/><Relationship Id="rId21" Type="http://schemas.openxmlformats.org/officeDocument/2006/relationships/printerSettings" Target="../printerSettings/printerSettings897.bin"/><Relationship Id="rId34" Type="http://schemas.openxmlformats.org/officeDocument/2006/relationships/printerSettings" Target="../printerSettings/printerSettings910.bin"/><Relationship Id="rId42" Type="http://schemas.openxmlformats.org/officeDocument/2006/relationships/printerSettings" Target="../printerSettings/printerSettings918.bin"/><Relationship Id="rId7" Type="http://schemas.openxmlformats.org/officeDocument/2006/relationships/printerSettings" Target="../printerSettings/printerSettings883.bin"/><Relationship Id="rId2" Type="http://schemas.openxmlformats.org/officeDocument/2006/relationships/printerSettings" Target="../printerSettings/printerSettings878.bin"/><Relationship Id="rId16" Type="http://schemas.openxmlformats.org/officeDocument/2006/relationships/printerSettings" Target="../printerSettings/printerSettings892.bin"/><Relationship Id="rId20" Type="http://schemas.openxmlformats.org/officeDocument/2006/relationships/printerSettings" Target="../printerSettings/printerSettings896.bin"/><Relationship Id="rId29" Type="http://schemas.openxmlformats.org/officeDocument/2006/relationships/printerSettings" Target="../printerSettings/printerSettings905.bin"/><Relationship Id="rId41" Type="http://schemas.openxmlformats.org/officeDocument/2006/relationships/printerSettings" Target="../printerSettings/printerSettings917.bin"/><Relationship Id="rId1" Type="http://schemas.openxmlformats.org/officeDocument/2006/relationships/printerSettings" Target="../printerSettings/printerSettings877.bin"/><Relationship Id="rId6" Type="http://schemas.openxmlformats.org/officeDocument/2006/relationships/printerSettings" Target="../printerSettings/printerSettings882.bin"/><Relationship Id="rId11" Type="http://schemas.openxmlformats.org/officeDocument/2006/relationships/printerSettings" Target="../printerSettings/printerSettings887.bin"/><Relationship Id="rId24" Type="http://schemas.openxmlformats.org/officeDocument/2006/relationships/printerSettings" Target="../printerSettings/printerSettings900.bin"/><Relationship Id="rId32" Type="http://schemas.openxmlformats.org/officeDocument/2006/relationships/printerSettings" Target="../printerSettings/printerSettings908.bin"/><Relationship Id="rId37" Type="http://schemas.openxmlformats.org/officeDocument/2006/relationships/printerSettings" Target="../printerSettings/printerSettings913.bin"/><Relationship Id="rId40" Type="http://schemas.openxmlformats.org/officeDocument/2006/relationships/printerSettings" Target="../printerSettings/printerSettings916.bin"/><Relationship Id="rId5" Type="http://schemas.openxmlformats.org/officeDocument/2006/relationships/printerSettings" Target="../printerSettings/printerSettings881.bin"/><Relationship Id="rId15" Type="http://schemas.openxmlformats.org/officeDocument/2006/relationships/printerSettings" Target="../printerSettings/printerSettings891.bin"/><Relationship Id="rId23" Type="http://schemas.openxmlformats.org/officeDocument/2006/relationships/printerSettings" Target="../printerSettings/printerSettings899.bin"/><Relationship Id="rId28" Type="http://schemas.openxmlformats.org/officeDocument/2006/relationships/printerSettings" Target="../printerSettings/printerSettings904.bin"/><Relationship Id="rId36" Type="http://schemas.openxmlformats.org/officeDocument/2006/relationships/printerSettings" Target="../printerSettings/printerSettings912.bin"/><Relationship Id="rId10" Type="http://schemas.openxmlformats.org/officeDocument/2006/relationships/printerSettings" Target="../printerSettings/printerSettings886.bin"/><Relationship Id="rId19" Type="http://schemas.openxmlformats.org/officeDocument/2006/relationships/printerSettings" Target="../printerSettings/printerSettings895.bin"/><Relationship Id="rId31" Type="http://schemas.openxmlformats.org/officeDocument/2006/relationships/printerSettings" Target="../printerSettings/printerSettings907.bin"/><Relationship Id="rId44" Type="http://schemas.openxmlformats.org/officeDocument/2006/relationships/drawing" Target="../drawings/drawing25.xml"/><Relationship Id="rId4" Type="http://schemas.openxmlformats.org/officeDocument/2006/relationships/printerSettings" Target="../printerSettings/printerSettings880.bin"/><Relationship Id="rId9" Type="http://schemas.openxmlformats.org/officeDocument/2006/relationships/printerSettings" Target="../printerSettings/printerSettings885.bin"/><Relationship Id="rId14" Type="http://schemas.openxmlformats.org/officeDocument/2006/relationships/printerSettings" Target="../printerSettings/printerSettings890.bin"/><Relationship Id="rId22" Type="http://schemas.openxmlformats.org/officeDocument/2006/relationships/printerSettings" Target="../printerSettings/printerSettings898.bin"/><Relationship Id="rId27" Type="http://schemas.openxmlformats.org/officeDocument/2006/relationships/printerSettings" Target="../printerSettings/printerSettings903.bin"/><Relationship Id="rId30" Type="http://schemas.openxmlformats.org/officeDocument/2006/relationships/printerSettings" Target="../printerSettings/printerSettings906.bin"/><Relationship Id="rId35" Type="http://schemas.openxmlformats.org/officeDocument/2006/relationships/printerSettings" Target="../printerSettings/printerSettings911.bin"/><Relationship Id="rId43" Type="http://schemas.openxmlformats.org/officeDocument/2006/relationships/printerSettings" Target="../printerSettings/printerSettings919.bin"/><Relationship Id="rId8" Type="http://schemas.openxmlformats.org/officeDocument/2006/relationships/printerSettings" Target="../printerSettings/printerSettings884.bin"/><Relationship Id="rId3" Type="http://schemas.openxmlformats.org/officeDocument/2006/relationships/printerSettings" Target="../printerSettings/printerSettings879.bin"/><Relationship Id="rId12" Type="http://schemas.openxmlformats.org/officeDocument/2006/relationships/printerSettings" Target="../printerSettings/printerSettings888.bin"/><Relationship Id="rId17" Type="http://schemas.openxmlformats.org/officeDocument/2006/relationships/printerSettings" Target="../printerSettings/printerSettings893.bin"/><Relationship Id="rId25" Type="http://schemas.openxmlformats.org/officeDocument/2006/relationships/printerSettings" Target="../printerSettings/printerSettings901.bin"/><Relationship Id="rId33" Type="http://schemas.openxmlformats.org/officeDocument/2006/relationships/printerSettings" Target="../printerSettings/printerSettings909.bin"/><Relationship Id="rId38" Type="http://schemas.openxmlformats.org/officeDocument/2006/relationships/printerSettings" Target="../printerSettings/printerSettings914.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932.bin"/><Relationship Id="rId18" Type="http://schemas.openxmlformats.org/officeDocument/2006/relationships/printerSettings" Target="../printerSettings/printerSettings937.bin"/><Relationship Id="rId26" Type="http://schemas.openxmlformats.org/officeDocument/2006/relationships/printerSettings" Target="../printerSettings/printerSettings945.bin"/><Relationship Id="rId39" Type="http://schemas.openxmlformats.org/officeDocument/2006/relationships/printerSettings" Target="../printerSettings/printerSettings958.bin"/><Relationship Id="rId21" Type="http://schemas.openxmlformats.org/officeDocument/2006/relationships/printerSettings" Target="../printerSettings/printerSettings940.bin"/><Relationship Id="rId34" Type="http://schemas.openxmlformats.org/officeDocument/2006/relationships/printerSettings" Target="../printerSettings/printerSettings953.bin"/><Relationship Id="rId7" Type="http://schemas.openxmlformats.org/officeDocument/2006/relationships/printerSettings" Target="../printerSettings/printerSettings926.bin"/><Relationship Id="rId12" Type="http://schemas.openxmlformats.org/officeDocument/2006/relationships/printerSettings" Target="../printerSettings/printerSettings931.bin"/><Relationship Id="rId17" Type="http://schemas.openxmlformats.org/officeDocument/2006/relationships/printerSettings" Target="../printerSettings/printerSettings936.bin"/><Relationship Id="rId25" Type="http://schemas.openxmlformats.org/officeDocument/2006/relationships/printerSettings" Target="../printerSettings/printerSettings944.bin"/><Relationship Id="rId33" Type="http://schemas.openxmlformats.org/officeDocument/2006/relationships/printerSettings" Target="../printerSettings/printerSettings952.bin"/><Relationship Id="rId38" Type="http://schemas.openxmlformats.org/officeDocument/2006/relationships/printerSettings" Target="../printerSettings/printerSettings957.bin"/><Relationship Id="rId2" Type="http://schemas.openxmlformats.org/officeDocument/2006/relationships/printerSettings" Target="../printerSettings/printerSettings921.bin"/><Relationship Id="rId16" Type="http://schemas.openxmlformats.org/officeDocument/2006/relationships/printerSettings" Target="../printerSettings/printerSettings935.bin"/><Relationship Id="rId20" Type="http://schemas.openxmlformats.org/officeDocument/2006/relationships/printerSettings" Target="../printerSettings/printerSettings939.bin"/><Relationship Id="rId29" Type="http://schemas.openxmlformats.org/officeDocument/2006/relationships/printerSettings" Target="../printerSettings/printerSettings948.bin"/><Relationship Id="rId1" Type="http://schemas.openxmlformats.org/officeDocument/2006/relationships/printerSettings" Target="../printerSettings/printerSettings920.bin"/><Relationship Id="rId6" Type="http://schemas.openxmlformats.org/officeDocument/2006/relationships/printerSettings" Target="../printerSettings/printerSettings925.bin"/><Relationship Id="rId11" Type="http://schemas.openxmlformats.org/officeDocument/2006/relationships/printerSettings" Target="../printerSettings/printerSettings930.bin"/><Relationship Id="rId24" Type="http://schemas.openxmlformats.org/officeDocument/2006/relationships/printerSettings" Target="../printerSettings/printerSettings943.bin"/><Relationship Id="rId32" Type="http://schemas.openxmlformats.org/officeDocument/2006/relationships/printerSettings" Target="../printerSettings/printerSettings951.bin"/><Relationship Id="rId37" Type="http://schemas.openxmlformats.org/officeDocument/2006/relationships/printerSettings" Target="../printerSettings/printerSettings956.bin"/><Relationship Id="rId40" Type="http://schemas.openxmlformats.org/officeDocument/2006/relationships/drawing" Target="../drawings/drawing26.xml"/><Relationship Id="rId5" Type="http://schemas.openxmlformats.org/officeDocument/2006/relationships/printerSettings" Target="../printerSettings/printerSettings924.bin"/><Relationship Id="rId15" Type="http://schemas.openxmlformats.org/officeDocument/2006/relationships/printerSettings" Target="../printerSettings/printerSettings934.bin"/><Relationship Id="rId23" Type="http://schemas.openxmlformats.org/officeDocument/2006/relationships/printerSettings" Target="../printerSettings/printerSettings942.bin"/><Relationship Id="rId28" Type="http://schemas.openxmlformats.org/officeDocument/2006/relationships/printerSettings" Target="../printerSettings/printerSettings947.bin"/><Relationship Id="rId36" Type="http://schemas.openxmlformats.org/officeDocument/2006/relationships/printerSettings" Target="../printerSettings/printerSettings955.bin"/><Relationship Id="rId10" Type="http://schemas.openxmlformats.org/officeDocument/2006/relationships/printerSettings" Target="../printerSettings/printerSettings929.bin"/><Relationship Id="rId19" Type="http://schemas.openxmlformats.org/officeDocument/2006/relationships/printerSettings" Target="../printerSettings/printerSettings938.bin"/><Relationship Id="rId31" Type="http://schemas.openxmlformats.org/officeDocument/2006/relationships/printerSettings" Target="../printerSettings/printerSettings950.bin"/><Relationship Id="rId4" Type="http://schemas.openxmlformats.org/officeDocument/2006/relationships/printerSettings" Target="../printerSettings/printerSettings923.bin"/><Relationship Id="rId9" Type="http://schemas.openxmlformats.org/officeDocument/2006/relationships/printerSettings" Target="../printerSettings/printerSettings928.bin"/><Relationship Id="rId14" Type="http://schemas.openxmlformats.org/officeDocument/2006/relationships/printerSettings" Target="../printerSettings/printerSettings933.bin"/><Relationship Id="rId22" Type="http://schemas.openxmlformats.org/officeDocument/2006/relationships/printerSettings" Target="../printerSettings/printerSettings941.bin"/><Relationship Id="rId27" Type="http://schemas.openxmlformats.org/officeDocument/2006/relationships/printerSettings" Target="../printerSettings/printerSettings946.bin"/><Relationship Id="rId30" Type="http://schemas.openxmlformats.org/officeDocument/2006/relationships/printerSettings" Target="../printerSettings/printerSettings949.bin"/><Relationship Id="rId35" Type="http://schemas.openxmlformats.org/officeDocument/2006/relationships/printerSettings" Target="../printerSettings/printerSettings954.bin"/><Relationship Id="rId8" Type="http://schemas.openxmlformats.org/officeDocument/2006/relationships/printerSettings" Target="../printerSettings/printerSettings927.bin"/><Relationship Id="rId3" Type="http://schemas.openxmlformats.org/officeDocument/2006/relationships/printerSettings" Target="../printerSettings/printerSettings922.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71.bin"/><Relationship Id="rId18" Type="http://schemas.openxmlformats.org/officeDocument/2006/relationships/printerSettings" Target="../printerSettings/printerSettings976.bin"/><Relationship Id="rId26" Type="http://schemas.openxmlformats.org/officeDocument/2006/relationships/printerSettings" Target="../printerSettings/printerSettings984.bin"/><Relationship Id="rId39" Type="http://schemas.openxmlformats.org/officeDocument/2006/relationships/printerSettings" Target="../printerSettings/printerSettings997.bin"/><Relationship Id="rId21" Type="http://schemas.openxmlformats.org/officeDocument/2006/relationships/printerSettings" Target="../printerSettings/printerSettings979.bin"/><Relationship Id="rId34" Type="http://schemas.openxmlformats.org/officeDocument/2006/relationships/printerSettings" Target="../printerSettings/printerSettings992.bin"/><Relationship Id="rId7" Type="http://schemas.openxmlformats.org/officeDocument/2006/relationships/printerSettings" Target="../printerSettings/printerSettings965.bin"/><Relationship Id="rId12" Type="http://schemas.openxmlformats.org/officeDocument/2006/relationships/printerSettings" Target="../printerSettings/printerSettings970.bin"/><Relationship Id="rId17" Type="http://schemas.openxmlformats.org/officeDocument/2006/relationships/printerSettings" Target="../printerSettings/printerSettings975.bin"/><Relationship Id="rId25" Type="http://schemas.openxmlformats.org/officeDocument/2006/relationships/printerSettings" Target="../printerSettings/printerSettings983.bin"/><Relationship Id="rId33" Type="http://schemas.openxmlformats.org/officeDocument/2006/relationships/printerSettings" Target="../printerSettings/printerSettings991.bin"/><Relationship Id="rId38" Type="http://schemas.openxmlformats.org/officeDocument/2006/relationships/printerSettings" Target="../printerSettings/printerSettings996.bin"/><Relationship Id="rId2" Type="http://schemas.openxmlformats.org/officeDocument/2006/relationships/printerSettings" Target="../printerSettings/printerSettings960.bin"/><Relationship Id="rId16" Type="http://schemas.openxmlformats.org/officeDocument/2006/relationships/printerSettings" Target="../printerSettings/printerSettings974.bin"/><Relationship Id="rId20" Type="http://schemas.openxmlformats.org/officeDocument/2006/relationships/printerSettings" Target="../printerSettings/printerSettings978.bin"/><Relationship Id="rId29" Type="http://schemas.openxmlformats.org/officeDocument/2006/relationships/printerSettings" Target="../printerSettings/printerSettings987.bin"/><Relationship Id="rId1" Type="http://schemas.openxmlformats.org/officeDocument/2006/relationships/printerSettings" Target="../printerSettings/printerSettings959.bin"/><Relationship Id="rId6" Type="http://schemas.openxmlformats.org/officeDocument/2006/relationships/printerSettings" Target="../printerSettings/printerSettings964.bin"/><Relationship Id="rId11" Type="http://schemas.openxmlformats.org/officeDocument/2006/relationships/printerSettings" Target="../printerSettings/printerSettings969.bin"/><Relationship Id="rId24" Type="http://schemas.openxmlformats.org/officeDocument/2006/relationships/printerSettings" Target="../printerSettings/printerSettings982.bin"/><Relationship Id="rId32" Type="http://schemas.openxmlformats.org/officeDocument/2006/relationships/printerSettings" Target="../printerSettings/printerSettings990.bin"/><Relationship Id="rId37" Type="http://schemas.openxmlformats.org/officeDocument/2006/relationships/printerSettings" Target="../printerSettings/printerSettings995.bin"/><Relationship Id="rId5" Type="http://schemas.openxmlformats.org/officeDocument/2006/relationships/printerSettings" Target="../printerSettings/printerSettings963.bin"/><Relationship Id="rId15" Type="http://schemas.openxmlformats.org/officeDocument/2006/relationships/printerSettings" Target="../printerSettings/printerSettings973.bin"/><Relationship Id="rId23" Type="http://schemas.openxmlformats.org/officeDocument/2006/relationships/printerSettings" Target="../printerSettings/printerSettings981.bin"/><Relationship Id="rId28" Type="http://schemas.openxmlformats.org/officeDocument/2006/relationships/printerSettings" Target="../printerSettings/printerSettings986.bin"/><Relationship Id="rId36" Type="http://schemas.openxmlformats.org/officeDocument/2006/relationships/printerSettings" Target="../printerSettings/printerSettings994.bin"/><Relationship Id="rId10" Type="http://schemas.openxmlformats.org/officeDocument/2006/relationships/printerSettings" Target="../printerSettings/printerSettings968.bin"/><Relationship Id="rId19" Type="http://schemas.openxmlformats.org/officeDocument/2006/relationships/printerSettings" Target="../printerSettings/printerSettings977.bin"/><Relationship Id="rId31" Type="http://schemas.openxmlformats.org/officeDocument/2006/relationships/printerSettings" Target="../printerSettings/printerSettings989.bin"/><Relationship Id="rId4" Type="http://schemas.openxmlformats.org/officeDocument/2006/relationships/printerSettings" Target="../printerSettings/printerSettings962.bin"/><Relationship Id="rId9" Type="http://schemas.openxmlformats.org/officeDocument/2006/relationships/printerSettings" Target="../printerSettings/printerSettings967.bin"/><Relationship Id="rId14" Type="http://schemas.openxmlformats.org/officeDocument/2006/relationships/printerSettings" Target="../printerSettings/printerSettings972.bin"/><Relationship Id="rId22" Type="http://schemas.openxmlformats.org/officeDocument/2006/relationships/printerSettings" Target="../printerSettings/printerSettings980.bin"/><Relationship Id="rId27" Type="http://schemas.openxmlformats.org/officeDocument/2006/relationships/printerSettings" Target="../printerSettings/printerSettings985.bin"/><Relationship Id="rId30" Type="http://schemas.openxmlformats.org/officeDocument/2006/relationships/printerSettings" Target="../printerSettings/printerSettings988.bin"/><Relationship Id="rId35" Type="http://schemas.openxmlformats.org/officeDocument/2006/relationships/printerSettings" Target="../printerSettings/printerSettings993.bin"/><Relationship Id="rId8" Type="http://schemas.openxmlformats.org/officeDocument/2006/relationships/printerSettings" Target="../printerSettings/printerSettings966.bin"/><Relationship Id="rId3" Type="http://schemas.openxmlformats.org/officeDocument/2006/relationships/printerSettings" Target="../printerSettings/printerSettings96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21" Type="http://schemas.openxmlformats.org/officeDocument/2006/relationships/printerSettings" Target="../printerSettings/printerSettings107.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20" Type="http://schemas.openxmlformats.org/officeDocument/2006/relationships/printerSettings" Target="../printerSettings/printerSettings106.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23" Type="http://schemas.openxmlformats.org/officeDocument/2006/relationships/drawing" Target="../drawings/drawing2.xml"/><Relationship Id="rId10" Type="http://schemas.openxmlformats.org/officeDocument/2006/relationships/printerSettings" Target="../printerSettings/printerSettings96.bin"/><Relationship Id="rId19" Type="http://schemas.openxmlformats.org/officeDocument/2006/relationships/printerSettings" Target="../printerSettings/printerSettings105.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 Id="rId22" Type="http://schemas.openxmlformats.org/officeDocument/2006/relationships/printerSettings" Target="../printerSettings/printerSettings108.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26" Type="http://schemas.openxmlformats.org/officeDocument/2006/relationships/printerSettings" Target="../printerSettings/printerSettings134.bin"/><Relationship Id="rId39" Type="http://schemas.openxmlformats.org/officeDocument/2006/relationships/printerSettings" Target="../printerSettings/printerSettings147.bin"/><Relationship Id="rId21" Type="http://schemas.openxmlformats.org/officeDocument/2006/relationships/printerSettings" Target="../printerSettings/printerSettings129.bin"/><Relationship Id="rId34" Type="http://schemas.openxmlformats.org/officeDocument/2006/relationships/printerSettings" Target="../printerSettings/printerSettings142.bin"/><Relationship Id="rId42" Type="http://schemas.openxmlformats.org/officeDocument/2006/relationships/printerSettings" Target="../printerSettings/printerSettings150.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6" Type="http://schemas.openxmlformats.org/officeDocument/2006/relationships/printerSettings" Target="../printerSettings/printerSettings124.bin"/><Relationship Id="rId20" Type="http://schemas.openxmlformats.org/officeDocument/2006/relationships/printerSettings" Target="../printerSettings/printerSettings128.bin"/><Relationship Id="rId29" Type="http://schemas.openxmlformats.org/officeDocument/2006/relationships/printerSettings" Target="../printerSettings/printerSettings137.bin"/><Relationship Id="rId41" Type="http://schemas.openxmlformats.org/officeDocument/2006/relationships/printerSettings" Target="../printerSettings/printerSettings149.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24" Type="http://schemas.openxmlformats.org/officeDocument/2006/relationships/printerSettings" Target="../printerSettings/printerSettings132.bin"/><Relationship Id="rId32" Type="http://schemas.openxmlformats.org/officeDocument/2006/relationships/printerSettings" Target="../printerSettings/printerSettings140.bin"/><Relationship Id="rId37" Type="http://schemas.openxmlformats.org/officeDocument/2006/relationships/printerSettings" Target="../printerSettings/printerSettings145.bin"/><Relationship Id="rId40" Type="http://schemas.openxmlformats.org/officeDocument/2006/relationships/printerSettings" Target="../printerSettings/printerSettings148.bin"/><Relationship Id="rId5" Type="http://schemas.openxmlformats.org/officeDocument/2006/relationships/printerSettings" Target="../printerSettings/printerSettings113.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28" Type="http://schemas.openxmlformats.org/officeDocument/2006/relationships/printerSettings" Target="../printerSettings/printerSettings136.bin"/><Relationship Id="rId36" Type="http://schemas.openxmlformats.org/officeDocument/2006/relationships/printerSettings" Target="../printerSettings/printerSettings144.bin"/><Relationship Id="rId10" Type="http://schemas.openxmlformats.org/officeDocument/2006/relationships/printerSettings" Target="../printerSettings/printerSettings118.bin"/><Relationship Id="rId19" Type="http://schemas.openxmlformats.org/officeDocument/2006/relationships/printerSettings" Target="../printerSettings/printerSettings127.bin"/><Relationship Id="rId31" Type="http://schemas.openxmlformats.org/officeDocument/2006/relationships/printerSettings" Target="../printerSettings/printerSettings139.bin"/><Relationship Id="rId44" Type="http://schemas.openxmlformats.org/officeDocument/2006/relationships/drawing" Target="../drawings/drawing3.xml"/><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4" Type="http://schemas.openxmlformats.org/officeDocument/2006/relationships/printerSettings" Target="../printerSettings/printerSettings122.bin"/><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 Id="rId30" Type="http://schemas.openxmlformats.org/officeDocument/2006/relationships/printerSettings" Target="../printerSettings/printerSettings138.bin"/><Relationship Id="rId35" Type="http://schemas.openxmlformats.org/officeDocument/2006/relationships/printerSettings" Target="../printerSettings/printerSettings143.bin"/><Relationship Id="rId43" Type="http://schemas.openxmlformats.org/officeDocument/2006/relationships/printerSettings" Target="../printerSettings/printerSettings151.bin"/><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33" Type="http://schemas.openxmlformats.org/officeDocument/2006/relationships/printerSettings" Target="../printerSettings/printerSettings141.bin"/><Relationship Id="rId38" Type="http://schemas.openxmlformats.org/officeDocument/2006/relationships/printerSettings" Target="../printerSettings/printerSettings14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xml"/><Relationship Id="rId21" Type="http://schemas.openxmlformats.org/officeDocument/2006/relationships/printerSettings" Target="../printerSettings/printerSettings172.bin"/><Relationship Id="rId42" Type="http://schemas.openxmlformats.org/officeDocument/2006/relationships/ctrlProp" Target="../ctrlProps/ctrlProp19.xml"/><Relationship Id="rId47" Type="http://schemas.openxmlformats.org/officeDocument/2006/relationships/ctrlProp" Target="../ctrlProps/ctrlProp24.xml"/><Relationship Id="rId63" Type="http://schemas.openxmlformats.org/officeDocument/2006/relationships/ctrlProp" Target="../ctrlProps/ctrlProp40.xml"/><Relationship Id="rId68" Type="http://schemas.openxmlformats.org/officeDocument/2006/relationships/ctrlProp" Target="../ctrlProps/ctrlProp45.xml"/><Relationship Id="rId84" Type="http://schemas.openxmlformats.org/officeDocument/2006/relationships/ctrlProp" Target="../ctrlProps/ctrlProp61.xml"/><Relationship Id="rId89" Type="http://schemas.openxmlformats.org/officeDocument/2006/relationships/ctrlProp" Target="../ctrlProps/ctrlProp66.xml"/><Relationship Id="rId16" Type="http://schemas.openxmlformats.org/officeDocument/2006/relationships/printerSettings" Target="../printerSettings/printerSettings167.bin"/><Relationship Id="rId11" Type="http://schemas.openxmlformats.org/officeDocument/2006/relationships/printerSettings" Target="../printerSettings/printerSettings162.bin"/><Relationship Id="rId32" Type="http://schemas.openxmlformats.org/officeDocument/2006/relationships/ctrlProp" Target="../ctrlProps/ctrlProp9.xml"/><Relationship Id="rId37" Type="http://schemas.openxmlformats.org/officeDocument/2006/relationships/ctrlProp" Target="../ctrlProps/ctrlProp14.xml"/><Relationship Id="rId53" Type="http://schemas.openxmlformats.org/officeDocument/2006/relationships/ctrlProp" Target="../ctrlProps/ctrlProp30.xml"/><Relationship Id="rId58" Type="http://schemas.openxmlformats.org/officeDocument/2006/relationships/ctrlProp" Target="../ctrlProps/ctrlProp35.xml"/><Relationship Id="rId74" Type="http://schemas.openxmlformats.org/officeDocument/2006/relationships/ctrlProp" Target="../ctrlProps/ctrlProp51.xml"/><Relationship Id="rId79" Type="http://schemas.openxmlformats.org/officeDocument/2006/relationships/ctrlProp" Target="../ctrlProps/ctrlProp56.xml"/><Relationship Id="rId5" Type="http://schemas.openxmlformats.org/officeDocument/2006/relationships/printerSettings" Target="../printerSettings/printerSettings156.bin"/><Relationship Id="rId90" Type="http://schemas.openxmlformats.org/officeDocument/2006/relationships/ctrlProp" Target="../ctrlProps/ctrlProp67.xml"/><Relationship Id="rId95" Type="http://schemas.openxmlformats.org/officeDocument/2006/relationships/ctrlProp" Target="../ctrlProps/ctrlProp72.xml"/><Relationship Id="rId22" Type="http://schemas.openxmlformats.org/officeDocument/2006/relationships/drawing" Target="../drawings/drawing4.xml"/><Relationship Id="rId27" Type="http://schemas.openxmlformats.org/officeDocument/2006/relationships/ctrlProp" Target="../ctrlProps/ctrlProp4.xml"/><Relationship Id="rId43" Type="http://schemas.openxmlformats.org/officeDocument/2006/relationships/ctrlProp" Target="../ctrlProps/ctrlProp20.xml"/><Relationship Id="rId48" Type="http://schemas.openxmlformats.org/officeDocument/2006/relationships/ctrlProp" Target="../ctrlProps/ctrlProp25.xml"/><Relationship Id="rId64" Type="http://schemas.openxmlformats.org/officeDocument/2006/relationships/ctrlProp" Target="../ctrlProps/ctrlProp41.xml"/><Relationship Id="rId69" Type="http://schemas.openxmlformats.org/officeDocument/2006/relationships/ctrlProp" Target="../ctrlProps/ctrlProp46.xml"/><Relationship Id="rId8" Type="http://schemas.openxmlformats.org/officeDocument/2006/relationships/printerSettings" Target="../printerSettings/printerSettings159.bin"/><Relationship Id="rId51" Type="http://schemas.openxmlformats.org/officeDocument/2006/relationships/ctrlProp" Target="../ctrlProps/ctrlProp28.xml"/><Relationship Id="rId72" Type="http://schemas.openxmlformats.org/officeDocument/2006/relationships/ctrlProp" Target="../ctrlProps/ctrlProp49.xml"/><Relationship Id="rId80" Type="http://schemas.openxmlformats.org/officeDocument/2006/relationships/ctrlProp" Target="../ctrlProps/ctrlProp57.xml"/><Relationship Id="rId85" Type="http://schemas.openxmlformats.org/officeDocument/2006/relationships/ctrlProp" Target="../ctrlProps/ctrlProp62.xml"/><Relationship Id="rId93" Type="http://schemas.openxmlformats.org/officeDocument/2006/relationships/ctrlProp" Target="../ctrlProps/ctrlProp70.xml"/><Relationship Id="rId3" Type="http://schemas.openxmlformats.org/officeDocument/2006/relationships/printerSettings" Target="../printerSettings/printerSettings154.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5" Type="http://schemas.openxmlformats.org/officeDocument/2006/relationships/ctrlProp" Target="../ctrlProps/ctrlProp2.xml"/><Relationship Id="rId33" Type="http://schemas.openxmlformats.org/officeDocument/2006/relationships/ctrlProp" Target="../ctrlProps/ctrlProp10.xml"/><Relationship Id="rId38" Type="http://schemas.openxmlformats.org/officeDocument/2006/relationships/ctrlProp" Target="../ctrlProps/ctrlProp15.xml"/><Relationship Id="rId46" Type="http://schemas.openxmlformats.org/officeDocument/2006/relationships/ctrlProp" Target="../ctrlProps/ctrlProp23.xml"/><Relationship Id="rId59" Type="http://schemas.openxmlformats.org/officeDocument/2006/relationships/ctrlProp" Target="../ctrlProps/ctrlProp36.xml"/><Relationship Id="rId67" Type="http://schemas.openxmlformats.org/officeDocument/2006/relationships/ctrlProp" Target="../ctrlProps/ctrlProp44.xml"/><Relationship Id="rId20" Type="http://schemas.openxmlformats.org/officeDocument/2006/relationships/printerSettings" Target="../printerSettings/printerSettings171.bin"/><Relationship Id="rId41" Type="http://schemas.openxmlformats.org/officeDocument/2006/relationships/ctrlProp" Target="../ctrlProps/ctrlProp18.xml"/><Relationship Id="rId54" Type="http://schemas.openxmlformats.org/officeDocument/2006/relationships/ctrlProp" Target="../ctrlProps/ctrlProp31.xml"/><Relationship Id="rId62" Type="http://schemas.openxmlformats.org/officeDocument/2006/relationships/ctrlProp" Target="../ctrlProps/ctrlProp39.xml"/><Relationship Id="rId70" Type="http://schemas.openxmlformats.org/officeDocument/2006/relationships/ctrlProp" Target="../ctrlProps/ctrlProp47.xml"/><Relationship Id="rId75" Type="http://schemas.openxmlformats.org/officeDocument/2006/relationships/ctrlProp" Target="../ctrlProps/ctrlProp52.xml"/><Relationship Id="rId83" Type="http://schemas.openxmlformats.org/officeDocument/2006/relationships/ctrlProp" Target="../ctrlProps/ctrlProp60.xml"/><Relationship Id="rId88" Type="http://schemas.openxmlformats.org/officeDocument/2006/relationships/ctrlProp" Target="../ctrlProps/ctrlProp65.xml"/><Relationship Id="rId91" Type="http://schemas.openxmlformats.org/officeDocument/2006/relationships/ctrlProp" Target="../ctrlProps/ctrlProp68.xml"/><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5" Type="http://schemas.openxmlformats.org/officeDocument/2006/relationships/printerSettings" Target="../printerSettings/printerSettings166.bin"/><Relationship Id="rId23" Type="http://schemas.openxmlformats.org/officeDocument/2006/relationships/vmlDrawing" Target="../drawings/vmlDrawing1.vml"/><Relationship Id="rId28" Type="http://schemas.openxmlformats.org/officeDocument/2006/relationships/ctrlProp" Target="../ctrlProps/ctrlProp5.xml"/><Relationship Id="rId36" Type="http://schemas.openxmlformats.org/officeDocument/2006/relationships/ctrlProp" Target="../ctrlProps/ctrlProp13.xml"/><Relationship Id="rId49" Type="http://schemas.openxmlformats.org/officeDocument/2006/relationships/ctrlProp" Target="../ctrlProps/ctrlProp26.xml"/><Relationship Id="rId57" Type="http://schemas.openxmlformats.org/officeDocument/2006/relationships/ctrlProp" Target="../ctrlProps/ctrlProp34.xml"/><Relationship Id="rId10" Type="http://schemas.openxmlformats.org/officeDocument/2006/relationships/printerSettings" Target="../printerSettings/printerSettings161.bin"/><Relationship Id="rId31" Type="http://schemas.openxmlformats.org/officeDocument/2006/relationships/ctrlProp" Target="../ctrlProps/ctrlProp8.xml"/><Relationship Id="rId44" Type="http://schemas.openxmlformats.org/officeDocument/2006/relationships/ctrlProp" Target="../ctrlProps/ctrlProp21.xml"/><Relationship Id="rId52" Type="http://schemas.openxmlformats.org/officeDocument/2006/relationships/ctrlProp" Target="../ctrlProps/ctrlProp29.xml"/><Relationship Id="rId60" Type="http://schemas.openxmlformats.org/officeDocument/2006/relationships/ctrlProp" Target="../ctrlProps/ctrlProp37.xml"/><Relationship Id="rId65" Type="http://schemas.openxmlformats.org/officeDocument/2006/relationships/ctrlProp" Target="../ctrlProps/ctrlProp42.xml"/><Relationship Id="rId73" Type="http://schemas.openxmlformats.org/officeDocument/2006/relationships/ctrlProp" Target="../ctrlProps/ctrlProp50.xml"/><Relationship Id="rId78" Type="http://schemas.openxmlformats.org/officeDocument/2006/relationships/ctrlProp" Target="../ctrlProps/ctrlProp55.xml"/><Relationship Id="rId81" Type="http://schemas.openxmlformats.org/officeDocument/2006/relationships/ctrlProp" Target="../ctrlProps/ctrlProp58.xml"/><Relationship Id="rId86" Type="http://schemas.openxmlformats.org/officeDocument/2006/relationships/ctrlProp" Target="../ctrlProps/ctrlProp63.xml"/><Relationship Id="rId94" Type="http://schemas.openxmlformats.org/officeDocument/2006/relationships/ctrlProp" Target="../ctrlProps/ctrlProp71.xml"/><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39" Type="http://schemas.openxmlformats.org/officeDocument/2006/relationships/ctrlProp" Target="../ctrlProps/ctrlProp16.xml"/><Relationship Id="rId34" Type="http://schemas.openxmlformats.org/officeDocument/2006/relationships/ctrlProp" Target="../ctrlProps/ctrlProp11.xml"/><Relationship Id="rId50" Type="http://schemas.openxmlformats.org/officeDocument/2006/relationships/ctrlProp" Target="../ctrlProps/ctrlProp27.xml"/><Relationship Id="rId55" Type="http://schemas.openxmlformats.org/officeDocument/2006/relationships/ctrlProp" Target="../ctrlProps/ctrlProp32.xml"/><Relationship Id="rId76" Type="http://schemas.openxmlformats.org/officeDocument/2006/relationships/ctrlProp" Target="../ctrlProps/ctrlProp53.xml"/><Relationship Id="rId7" Type="http://schemas.openxmlformats.org/officeDocument/2006/relationships/printerSettings" Target="../printerSettings/printerSettings158.bin"/><Relationship Id="rId71" Type="http://schemas.openxmlformats.org/officeDocument/2006/relationships/ctrlProp" Target="../ctrlProps/ctrlProp48.xml"/><Relationship Id="rId92" Type="http://schemas.openxmlformats.org/officeDocument/2006/relationships/ctrlProp" Target="../ctrlProps/ctrlProp69.xml"/><Relationship Id="rId2" Type="http://schemas.openxmlformats.org/officeDocument/2006/relationships/printerSettings" Target="../printerSettings/printerSettings153.bin"/><Relationship Id="rId29" Type="http://schemas.openxmlformats.org/officeDocument/2006/relationships/ctrlProp" Target="../ctrlProps/ctrlProp6.xml"/><Relationship Id="rId24" Type="http://schemas.openxmlformats.org/officeDocument/2006/relationships/ctrlProp" Target="../ctrlProps/ctrlProp1.xml"/><Relationship Id="rId40" Type="http://schemas.openxmlformats.org/officeDocument/2006/relationships/ctrlProp" Target="../ctrlProps/ctrlProp17.xml"/><Relationship Id="rId45" Type="http://schemas.openxmlformats.org/officeDocument/2006/relationships/ctrlProp" Target="../ctrlProps/ctrlProp22.xml"/><Relationship Id="rId66" Type="http://schemas.openxmlformats.org/officeDocument/2006/relationships/ctrlProp" Target="../ctrlProps/ctrlProp43.xml"/><Relationship Id="rId87" Type="http://schemas.openxmlformats.org/officeDocument/2006/relationships/ctrlProp" Target="../ctrlProps/ctrlProp64.xml"/><Relationship Id="rId61" Type="http://schemas.openxmlformats.org/officeDocument/2006/relationships/ctrlProp" Target="../ctrlProps/ctrlProp38.xml"/><Relationship Id="rId82" Type="http://schemas.openxmlformats.org/officeDocument/2006/relationships/ctrlProp" Target="../ctrlProps/ctrlProp59.xml"/><Relationship Id="rId19" Type="http://schemas.openxmlformats.org/officeDocument/2006/relationships/printerSettings" Target="../printerSettings/printerSettings170.bin"/><Relationship Id="rId14" Type="http://schemas.openxmlformats.org/officeDocument/2006/relationships/printerSettings" Target="../printerSettings/printerSettings165.bin"/><Relationship Id="rId30" Type="http://schemas.openxmlformats.org/officeDocument/2006/relationships/ctrlProp" Target="../ctrlProps/ctrlProp7.xml"/><Relationship Id="rId35" Type="http://schemas.openxmlformats.org/officeDocument/2006/relationships/ctrlProp" Target="../ctrlProps/ctrlProp12.xml"/><Relationship Id="rId56" Type="http://schemas.openxmlformats.org/officeDocument/2006/relationships/ctrlProp" Target="../ctrlProps/ctrlProp33.xml"/><Relationship Id="rId77" Type="http://schemas.openxmlformats.org/officeDocument/2006/relationships/ctrlProp" Target="../ctrlProps/ctrlProp54.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9" Type="http://schemas.openxmlformats.org/officeDocument/2006/relationships/printerSettings" Target="../printerSettings/printerSettings211.bin"/><Relationship Id="rId21" Type="http://schemas.openxmlformats.org/officeDocument/2006/relationships/printerSettings" Target="../printerSettings/printerSettings193.bin"/><Relationship Id="rId34" Type="http://schemas.openxmlformats.org/officeDocument/2006/relationships/printerSettings" Target="../printerSettings/printerSettings206.bin"/><Relationship Id="rId42" Type="http://schemas.openxmlformats.org/officeDocument/2006/relationships/printerSettings" Target="../printerSettings/printerSettings214.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41" Type="http://schemas.openxmlformats.org/officeDocument/2006/relationships/printerSettings" Target="../printerSettings/printerSettings213.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32" Type="http://schemas.openxmlformats.org/officeDocument/2006/relationships/printerSettings" Target="../printerSettings/printerSettings204.bin"/><Relationship Id="rId37" Type="http://schemas.openxmlformats.org/officeDocument/2006/relationships/printerSettings" Target="../printerSettings/printerSettings209.bin"/><Relationship Id="rId40" Type="http://schemas.openxmlformats.org/officeDocument/2006/relationships/printerSettings" Target="../printerSettings/printerSettings212.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36" Type="http://schemas.openxmlformats.org/officeDocument/2006/relationships/printerSettings" Target="../printerSettings/printerSettings208.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printerSettings" Target="../printerSettings/printerSettings203.bin"/><Relationship Id="rId44" Type="http://schemas.openxmlformats.org/officeDocument/2006/relationships/drawing" Target="../drawings/drawing5.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 Id="rId35" Type="http://schemas.openxmlformats.org/officeDocument/2006/relationships/printerSettings" Target="../printerSettings/printerSettings207.bin"/><Relationship Id="rId43" Type="http://schemas.openxmlformats.org/officeDocument/2006/relationships/printerSettings" Target="../printerSettings/printerSettings215.bin"/><Relationship Id="rId8" Type="http://schemas.openxmlformats.org/officeDocument/2006/relationships/printerSettings" Target="../printerSettings/printerSettings180.bin"/><Relationship Id="rId3" Type="http://schemas.openxmlformats.org/officeDocument/2006/relationships/printerSettings" Target="../printerSettings/printerSettings175.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33" Type="http://schemas.openxmlformats.org/officeDocument/2006/relationships/printerSettings" Target="../printerSettings/printerSettings205.bin"/><Relationship Id="rId38" Type="http://schemas.openxmlformats.org/officeDocument/2006/relationships/printerSettings" Target="../printerSettings/printerSettings210.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8.xml"/><Relationship Id="rId21" Type="http://schemas.openxmlformats.org/officeDocument/2006/relationships/ctrlProp" Target="../ctrlProps/ctrlProp73.xml"/><Relationship Id="rId42" Type="http://schemas.openxmlformats.org/officeDocument/2006/relationships/ctrlProp" Target="../ctrlProps/ctrlProp94.xml"/><Relationship Id="rId47" Type="http://schemas.openxmlformats.org/officeDocument/2006/relationships/ctrlProp" Target="../ctrlProps/ctrlProp99.xml"/><Relationship Id="rId63" Type="http://schemas.openxmlformats.org/officeDocument/2006/relationships/ctrlProp" Target="../ctrlProps/ctrlProp115.xml"/><Relationship Id="rId68" Type="http://schemas.openxmlformats.org/officeDocument/2006/relationships/ctrlProp" Target="../ctrlProps/ctrlProp120.xml"/><Relationship Id="rId84" Type="http://schemas.openxmlformats.org/officeDocument/2006/relationships/ctrlProp" Target="../ctrlProps/ctrlProp136.xml"/><Relationship Id="rId89" Type="http://schemas.openxmlformats.org/officeDocument/2006/relationships/ctrlProp" Target="../ctrlProps/ctrlProp141.xml"/><Relationship Id="rId16" Type="http://schemas.openxmlformats.org/officeDocument/2006/relationships/printerSettings" Target="../printerSettings/printerSettings231.bin"/><Relationship Id="rId11" Type="http://schemas.openxmlformats.org/officeDocument/2006/relationships/printerSettings" Target="../printerSettings/printerSettings226.bin"/><Relationship Id="rId32" Type="http://schemas.openxmlformats.org/officeDocument/2006/relationships/ctrlProp" Target="../ctrlProps/ctrlProp84.xml"/><Relationship Id="rId37" Type="http://schemas.openxmlformats.org/officeDocument/2006/relationships/ctrlProp" Target="../ctrlProps/ctrlProp89.xml"/><Relationship Id="rId53" Type="http://schemas.openxmlformats.org/officeDocument/2006/relationships/ctrlProp" Target="../ctrlProps/ctrlProp105.xml"/><Relationship Id="rId58" Type="http://schemas.openxmlformats.org/officeDocument/2006/relationships/ctrlProp" Target="../ctrlProps/ctrlProp110.xml"/><Relationship Id="rId74" Type="http://schemas.openxmlformats.org/officeDocument/2006/relationships/ctrlProp" Target="../ctrlProps/ctrlProp126.xml"/><Relationship Id="rId79" Type="http://schemas.openxmlformats.org/officeDocument/2006/relationships/ctrlProp" Target="../ctrlProps/ctrlProp131.xml"/><Relationship Id="rId5" Type="http://schemas.openxmlformats.org/officeDocument/2006/relationships/printerSettings" Target="../printerSettings/printerSettings220.bin"/><Relationship Id="rId90" Type="http://schemas.openxmlformats.org/officeDocument/2006/relationships/ctrlProp" Target="../ctrlProps/ctrlProp142.xml"/><Relationship Id="rId95" Type="http://schemas.openxmlformats.org/officeDocument/2006/relationships/ctrlProp" Target="../ctrlProps/ctrlProp147.xml"/><Relationship Id="rId22" Type="http://schemas.openxmlformats.org/officeDocument/2006/relationships/ctrlProp" Target="../ctrlProps/ctrlProp74.xml"/><Relationship Id="rId27" Type="http://schemas.openxmlformats.org/officeDocument/2006/relationships/ctrlProp" Target="../ctrlProps/ctrlProp79.xml"/><Relationship Id="rId43" Type="http://schemas.openxmlformats.org/officeDocument/2006/relationships/ctrlProp" Target="../ctrlProps/ctrlProp95.xml"/><Relationship Id="rId48" Type="http://schemas.openxmlformats.org/officeDocument/2006/relationships/ctrlProp" Target="../ctrlProps/ctrlProp100.xml"/><Relationship Id="rId64" Type="http://schemas.openxmlformats.org/officeDocument/2006/relationships/ctrlProp" Target="../ctrlProps/ctrlProp116.xml"/><Relationship Id="rId69" Type="http://schemas.openxmlformats.org/officeDocument/2006/relationships/ctrlProp" Target="../ctrlProps/ctrlProp121.xml"/><Relationship Id="rId80" Type="http://schemas.openxmlformats.org/officeDocument/2006/relationships/ctrlProp" Target="../ctrlProps/ctrlProp132.xml"/><Relationship Id="rId85" Type="http://schemas.openxmlformats.org/officeDocument/2006/relationships/ctrlProp" Target="../ctrlProps/ctrlProp137.xml"/><Relationship Id="rId3" Type="http://schemas.openxmlformats.org/officeDocument/2006/relationships/printerSettings" Target="../printerSettings/printerSettings218.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 Id="rId46" Type="http://schemas.openxmlformats.org/officeDocument/2006/relationships/ctrlProp" Target="../ctrlProps/ctrlProp98.xml"/><Relationship Id="rId59" Type="http://schemas.openxmlformats.org/officeDocument/2006/relationships/ctrlProp" Target="../ctrlProps/ctrlProp111.xml"/><Relationship Id="rId67" Type="http://schemas.openxmlformats.org/officeDocument/2006/relationships/ctrlProp" Target="../ctrlProps/ctrlProp119.xml"/><Relationship Id="rId20" Type="http://schemas.openxmlformats.org/officeDocument/2006/relationships/vmlDrawing" Target="../drawings/vmlDrawing2.vml"/><Relationship Id="rId41" Type="http://schemas.openxmlformats.org/officeDocument/2006/relationships/ctrlProp" Target="../ctrlProps/ctrlProp93.xml"/><Relationship Id="rId54" Type="http://schemas.openxmlformats.org/officeDocument/2006/relationships/ctrlProp" Target="../ctrlProps/ctrlProp106.xml"/><Relationship Id="rId62" Type="http://schemas.openxmlformats.org/officeDocument/2006/relationships/ctrlProp" Target="../ctrlProps/ctrlProp114.xml"/><Relationship Id="rId70" Type="http://schemas.openxmlformats.org/officeDocument/2006/relationships/ctrlProp" Target="../ctrlProps/ctrlProp122.xml"/><Relationship Id="rId75" Type="http://schemas.openxmlformats.org/officeDocument/2006/relationships/ctrlProp" Target="../ctrlProps/ctrlProp127.xml"/><Relationship Id="rId83" Type="http://schemas.openxmlformats.org/officeDocument/2006/relationships/ctrlProp" Target="../ctrlProps/ctrlProp135.xml"/><Relationship Id="rId88" Type="http://schemas.openxmlformats.org/officeDocument/2006/relationships/ctrlProp" Target="../ctrlProps/ctrlProp140.xml"/><Relationship Id="rId91" Type="http://schemas.openxmlformats.org/officeDocument/2006/relationships/ctrlProp" Target="../ctrlProps/ctrlProp143.xml"/><Relationship Id="rId96" Type="http://schemas.openxmlformats.org/officeDocument/2006/relationships/ctrlProp" Target="../ctrlProps/ctrlProp148.xml"/><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5" Type="http://schemas.openxmlformats.org/officeDocument/2006/relationships/printerSettings" Target="../printerSettings/printerSettings230.bin"/><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49" Type="http://schemas.openxmlformats.org/officeDocument/2006/relationships/ctrlProp" Target="../ctrlProps/ctrlProp101.xml"/><Relationship Id="rId57" Type="http://schemas.openxmlformats.org/officeDocument/2006/relationships/ctrlProp" Target="../ctrlProps/ctrlProp109.xml"/><Relationship Id="rId10" Type="http://schemas.openxmlformats.org/officeDocument/2006/relationships/printerSettings" Target="../printerSettings/printerSettings225.bin"/><Relationship Id="rId31" Type="http://schemas.openxmlformats.org/officeDocument/2006/relationships/ctrlProp" Target="../ctrlProps/ctrlProp83.xml"/><Relationship Id="rId44" Type="http://schemas.openxmlformats.org/officeDocument/2006/relationships/ctrlProp" Target="../ctrlProps/ctrlProp96.xml"/><Relationship Id="rId52" Type="http://schemas.openxmlformats.org/officeDocument/2006/relationships/ctrlProp" Target="../ctrlProps/ctrlProp104.xml"/><Relationship Id="rId60" Type="http://schemas.openxmlformats.org/officeDocument/2006/relationships/ctrlProp" Target="../ctrlProps/ctrlProp112.xml"/><Relationship Id="rId65" Type="http://schemas.openxmlformats.org/officeDocument/2006/relationships/ctrlProp" Target="../ctrlProps/ctrlProp117.xml"/><Relationship Id="rId73" Type="http://schemas.openxmlformats.org/officeDocument/2006/relationships/ctrlProp" Target="../ctrlProps/ctrlProp125.xml"/><Relationship Id="rId78" Type="http://schemas.openxmlformats.org/officeDocument/2006/relationships/ctrlProp" Target="../ctrlProps/ctrlProp130.xml"/><Relationship Id="rId81" Type="http://schemas.openxmlformats.org/officeDocument/2006/relationships/ctrlProp" Target="../ctrlProps/ctrlProp133.xml"/><Relationship Id="rId86" Type="http://schemas.openxmlformats.org/officeDocument/2006/relationships/ctrlProp" Target="../ctrlProps/ctrlProp138.xml"/><Relationship Id="rId94" Type="http://schemas.openxmlformats.org/officeDocument/2006/relationships/ctrlProp" Target="../ctrlProps/ctrlProp146.xml"/><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39" Type="http://schemas.openxmlformats.org/officeDocument/2006/relationships/ctrlProp" Target="../ctrlProps/ctrlProp91.xml"/><Relationship Id="rId34" Type="http://schemas.openxmlformats.org/officeDocument/2006/relationships/ctrlProp" Target="../ctrlProps/ctrlProp86.xml"/><Relationship Id="rId50" Type="http://schemas.openxmlformats.org/officeDocument/2006/relationships/ctrlProp" Target="../ctrlProps/ctrlProp102.xml"/><Relationship Id="rId55" Type="http://schemas.openxmlformats.org/officeDocument/2006/relationships/ctrlProp" Target="../ctrlProps/ctrlProp107.xml"/><Relationship Id="rId76" Type="http://schemas.openxmlformats.org/officeDocument/2006/relationships/ctrlProp" Target="../ctrlProps/ctrlProp128.xml"/><Relationship Id="rId97" Type="http://schemas.openxmlformats.org/officeDocument/2006/relationships/ctrlProp" Target="../ctrlProps/ctrlProp149.xml"/><Relationship Id="rId7" Type="http://schemas.openxmlformats.org/officeDocument/2006/relationships/printerSettings" Target="../printerSettings/printerSettings222.bin"/><Relationship Id="rId71" Type="http://schemas.openxmlformats.org/officeDocument/2006/relationships/ctrlProp" Target="../ctrlProps/ctrlProp123.xml"/><Relationship Id="rId92" Type="http://schemas.openxmlformats.org/officeDocument/2006/relationships/ctrlProp" Target="../ctrlProps/ctrlProp144.xml"/><Relationship Id="rId2" Type="http://schemas.openxmlformats.org/officeDocument/2006/relationships/printerSettings" Target="../printerSettings/printerSettings217.bin"/><Relationship Id="rId29" Type="http://schemas.openxmlformats.org/officeDocument/2006/relationships/ctrlProp" Target="../ctrlProps/ctrlProp81.xml"/><Relationship Id="rId24" Type="http://schemas.openxmlformats.org/officeDocument/2006/relationships/ctrlProp" Target="../ctrlProps/ctrlProp76.xml"/><Relationship Id="rId40" Type="http://schemas.openxmlformats.org/officeDocument/2006/relationships/ctrlProp" Target="../ctrlProps/ctrlProp92.xml"/><Relationship Id="rId45" Type="http://schemas.openxmlformats.org/officeDocument/2006/relationships/ctrlProp" Target="../ctrlProps/ctrlProp97.xml"/><Relationship Id="rId66" Type="http://schemas.openxmlformats.org/officeDocument/2006/relationships/ctrlProp" Target="../ctrlProps/ctrlProp118.xml"/><Relationship Id="rId87" Type="http://schemas.openxmlformats.org/officeDocument/2006/relationships/ctrlProp" Target="../ctrlProps/ctrlProp139.xml"/><Relationship Id="rId61" Type="http://schemas.openxmlformats.org/officeDocument/2006/relationships/ctrlProp" Target="../ctrlProps/ctrlProp113.xml"/><Relationship Id="rId82" Type="http://schemas.openxmlformats.org/officeDocument/2006/relationships/ctrlProp" Target="../ctrlProps/ctrlProp134.xml"/><Relationship Id="rId19" Type="http://schemas.openxmlformats.org/officeDocument/2006/relationships/drawing" Target="../drawings/drawing6.xml"/><Relationship Id="rId14" Type="http://schemas.openxmlformats.org/officeDocument/2006/relationships/printerSettings" Target="../printerSettings/printerSettings229.bin"/><Relationship Id="rId30" Type="http://schemas.openxmlformats.org/officeDocument/2006/relationships/ctrlProp" Target="../ctrlProps/ctrlProp82.xml"/><Relationship Id="rId35" Type="http://schemas.openxmlformats.org/officeDocument/2006/relationships/ctrlProp" Target="../ctrlProps/ctrlProp87.xml"/><Relationship Id="rId56" Type="http://schemas.openxmlformats.org/officeDocument/2006/relationships/ctrlProp" Target="../ctrlProps/ctrlProp108.xml"/><Relationship Id="rId77" Type="http://schemas.openxmlformats.org/officeDocument/2006/relationships/ctrlProp" Target="../ctrlProps/ctrlProp129.xml"/><Relationship Id="rId8" Type="http://schemas.openxmlformats.org/officeDocument/2006/relationships/printerSettings" Target="../printerSettings/printerSettings223.bin"/><Relationship Id="rId51" Type="http://schemas.openxmlformats.org/officeDocument/2006/relationships/ctrlProp" Target="../ctrlProps/ctrlProp103.xml"/><Relationship Id="rId72" Type="http://schemas.openxmlformats.org/officeDocument/2006/relationships/ctrlProp" Target="../ctrlProps/ctrlProp124.xml"/><Relationship Id="rId93" Type="http://schemas.openxmlformats.org/officeDocument/2006/relationships/ctrlProp" Target="../ctrlProps/ctrlProp145.xml"/><Relationship Id="rId98" Type="http://schemas.openxmlformats.org/officeDocument/2006/relationships/ctrlProp" Target="../ctrlProps/ctrlProp150.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26" Type="http://schemas.openxmlformats.org/officeDocument/2006/relationships/printerSettings" Target="../printerSettings/printerSettings259.bin"/><Relationship Id="rId39" Type="http://schemas.openxmlformats.org/officeDocument/2006/relationships/printerSettings" Target="../printerSettings/printerSettings272.bin"/><Relationship Id="rId21" Type="http://schemas.openxmlformats.org/officeDocument/2006/relationships/printerSettings" Target="../printerSettings/printerSettings254.bin"/><Relationship Id="rId34" Type="http://schemas.openxmlformats.org/officeDocument/2006/relationships/printerSettings" Target="../printerSettings/printerSettings267.bin"/><Relationship Id="rId42" Type="http://schemas.openxmlformats.org/officeDocument/2006/relationships/printerSettings" Target="../printerSettings/printerSettings275.bin"/><Relationship Id="rId7" Type="http://schemas.openxmlformats.org/officeDocument/2006/relationships/printerSettings" Target="../printerSettings/printerSettings240.bin"/><Relationship Id="rId2" Type="http://schemas.openxmlformats.org/officeDocument/2006/relationships/printerSettings" Target="../printerSettings/printerSettings235.bin"/><Relationship Id="rId16" Type="http://schemas.openxmlformats.org/officeDocument/2006/relationships/printerSettings" Target="../printerSettings/printerSettings249.bin"/><Relationship Id="rId20" Type="http://schemas.openxmlformats.org/officeDocument/2006/relationships/printerSettings" Target="../printerSettings/printerSettings253.bin"/><Relationship Id="rId29" Type="http://schemas.openxmlformats.org/officeDocument/2006/relationships/printerSettings" Target="../printerSettings/printerSettings262.bin"/><Relationship Id="rId41" Type="http://schemas.openxmlformats.org/officeDocument/2006/relationships/printerSettings" Target="../printerSettings/printerSettings274.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24" Type="http://schemas.openxmlformats.org/officeDocument/2006/relationships/printerSettings" Target="../printerSettings/printerSettings257.bin"/><Relationship Id="rId32" Type="http://schemas.openxmlformats.org/officeDocument/2006/relationships/printerSettings" Target="../printerSettings/printerSettings265.bin"/><Relationship Id="rId37" Type="http://schemas.openxmlformats.org/officeDocument/2006/relationships/printerSettings" Target="../printerSettings/printerSettings270.bin"/><Relationship Id="rId40" Type="http://schemas.openxmlformats.org/officeDocument/2006/relationships/printerSettings" Target="../printerSettings/printerSettings273.bin"/><Relationship Id="rId5" Type="http://schemas.openxmlformats.org/officeDocument/2006/relationships/printerSettings" Target="../printerSettings/printerSettings238.bin"/><Relationship Id="rId15" Type="http://schemas.openxmlformats.org/officeDocument/2006/relationships/printerSettings" Target="../printerSettings/printerSettings248.bin"/><Relationship Id="rId23" Type="http://schemas.openxmlformats.org/officeDocument/2006/relationships/printerSettings" Target="../printerSettings/printerSettings256.bin"/><Relationship Id="rId28" Type="http://schemas.openxmlformats.org/officeDocument/2006/relationships/printerSettings" Target="../printerSettings/printerSettings261.bin"/><Relationship Id="rId36" Type="http://schemas.openxmlformats.org/officeDocument/2006/relationships/printerSettings" Target="../printerSettings/printerSettings269.bin"/><Relationship Id="rId10" Type="http://schemas.openxmlformats.org/officeDocument/2006/relationships/printerSettings" Target="../printerSettings/printerSettings243.bin"/><Relationship Id="rId19" Type="http://schemas.openxmlformats.org/officeDocument/2006/relationships/printerSettings" Target="../printerSettings/printerSettings252.bin"/><Relationship Id="rId31" Type="http://schemas.openxmlformats.org/officeDocument/2006/relationships/printerSettings" Target="../printerSettings/printerSettings264.bin"/><Relationship Id="rId44" Type="http://schemas.openxmlformats.org/officeDocument/2006/relationships/drawing" Target="../drawings/drawing7.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4" Type="http://schemas.openxmlformats.org/officeDocument/2006/relationships/printerSettings" Target="../printerSettings/printerSettings247.bin"/><Relationship Id="rId22" Type="http://schemas.openxmlformats.org/officeDocument/2006/relationships/printerSettings" Target="../printerSettings/printerSettings255.bin"/><Relationship Id="rId27" Type="http://schemas.openxmlformats.org/officeDocument/2006/relationships/printerSettings" Target="../printerSettings/printerSettings260.bin"/><Relationship Id="rId30" Type="http://schemas.openxmlformats.org/officeDocument/2006/relationships/printerSettings" Target="../printerSettings/printerSettings263.bin"/><Relationship Id="rId35" Type="http://schemas.openxmlformats.org/officeDocument/2006/relationships/printerSettings" Target="../printerSettings/printerSettings268.bin"/><Relationship Id="rId43" Type="http://schemas.openxmlformats.org/officeDocument/2006/relationships/printerSettings" Target="../printerSettings/printerSettings276.bin"/><Relationship Id="rId8" Type="http://schemas.openxmlformats.org/officeDocument/2006/relationships/printerSettings" Target="../printerSettings/printerSettings241.bin"/><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printerSettings" Target="../printerSettings/printerSettings258.bin"/><Relationship Id="rId33" Type="http://schemas.openxmlformats.org/officeDocument/2006/relationships/printerSettings" Target="../printerSettings/printerSettings266.bin"/><Relationship Id="rId38" Type="http://schemas.openxmlformats.org/officeDocument/2006/relationships/printerSettings" Target="../printerSettings/printerSettings27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89.bin"/><Relationship Id="rId18" Type="http://schemas.openxmlformats.org/officeDocument/2006/relationships/printerSettings" Target="../printerSettings/printerSettings294.bin"/><Relationship Id="rId26" Type="http://schemas.openxmlformats.org/officeDocument/2006/relationships/printerSettings" Target="../printerSettings/printerSettings302.bin"/><Relationship Id="rId39" Type="http://schemas.openxmlformats.org/officeDocument/2006/relationships/printerSettings" Target="../printerSettings/printerSettings315.bin"/><Relationship Id="rId21" Type="http://schemas.openxmlformats.org/officeDocument/2006/relationships/printerSettings" Target="../printerSettings/printerSettings297.bin"/><Relationship Id="rId34" Type="http://schemas.openxmlformats.org/officeDocument/2006/relationships/printerSettings" Target="../printerSettings/printerSettings310.bin"/><Relationship Id="rId42" Type="http://schemas.openxmlformats.org/officeDocument/2006/relationships/printerSettings" Target="../printerSettings/printerSettings318.bin"/><Relationship Id="rId7" Type="http://schemas.openxmlformats.org/officeDocument/2006/relationships/printerSettings" Target="../printerSettings/printerSettings283.bin"/><Relationship Id="rId2" Type="http://schemas.openxmlformats.org/officeDocument/2006/relationships/printerSettings" Target="../printerSettings/printerSettings278.bin"/><Relationship Id="rId16" Type="http://schemas.openxmlformats.org/officeDocument/2006/relationships/printerSettings" Target="../printerSettings/printerSettings292.bin"/><Relationship Id="rId20" Type="http://schemas.openxmlformats.org/officeDocument/2006/relationships/printerSettings" Target="../printerSettings/printerSettings296.bin"/><Relationship Id="rId29" Type="http://schemas.openxmlformats.org/officeDocument/2006/relationships/printerSettings" Target="../printerSettings/printerSettings305.bin"/><Relationship Id="rId41" Type="http://schemas.openxmlformats.org/officeDocument/2006/relationships/printerSettings" Target="../printerSettings/printerSettings317.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24" Type="http://schemas.openxmlformats.org/officeDocument/2006/relationships/printerSettings" Target="../printerSettings/printerSettings300.bin"/><Relationship Id="rId32" Type="http://schemas.openxmlformats.org/officeDocument/2006/relationships/printerSettings" Target="../printerSettings/printerSettings308.bin"/><Relationship Id="rId37" Type="http://schemas.openxmlformats.org/officeDocument/2006/relationships/printerSettings" Target="../printerSettings/printerSettings313.bin"/><Relationship Id="rId40" Type="http://schemas.openxmlformats.org/officeDocument/2006/relationships/printerSettings" Target="../printerSettings/printerSettings316.bin"/><Relationship Id="rId5" Type="http://schemas.openxmlformats.org/officeDocument/2006/relationships/printerSettings" Target="../printerSettings/printerSettings281.bin"/><Relationship Id="rId15" Type="http://schemas.openxmlformats.org/officeDocument/2006/relationships/printerSettings" Target="../printerSettings/printerSettings291.bin"/><Relationship Id="rId23" Type="http://schemas.openxmlformats.org/officeDocument/2006/relationships/printerSettings" Target="../printerSettings/printerSettings299.bin"/><Relationship Id="rId28" Type="http://schemas.openxmlformats.org/officeDocument/2006/relationships/printerSettings" Target="../printerSettings/printerSettings304.bin"/><Relationship Id="rId36" Type="http://schemas.openxmlformats.org/officeDocument/2006/relationships/printerSettings" Target="../printerSettings/printerSettings312.bin"/><Relationship Id="rId10" Type="http://schemas.openxmlformats.org/officeDocument/2006/relationships/printerSettings" Target="../printerSettings/printerSettings286.bin"/><Relationship Id="rId19" Type="http://schemas.openxmlformats.org/officeDocument/2006/relationships/printerSettings" Target="../printerSettings/printerSettings295.bin"/><Relationship Id="rId31" Type="http://schemas.openxmlformats.org/officeDocument/2006/relationships/printerSettings" Target="../printerSettings/printerSettings307.bin"/><Relationship Id="rId44" Type="http://schemas.openxmlformats.org/officeDocument/2006/relationships/drawing" Target="../drawings/drawing8.xml"/><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 Id="rId14" Type="http://schemas.openxmlformats.org/officeDocument/2006/relationships/printerSettings" Target="../printerSettings/printerSettings290.bin"/><Relationship Id="rId22" Type="http://schemas.openxmlformats.org/officeDocument/2006/relationships/printerSettings" Target="../printerSettings/printerSettings298.bin"/><Relationship Id="rId27" Type="http://schemas.openxmlformats.org/officeDocument/2006/relationships/printerSettings" Target="../printerSettings/printerSettings303.bin"/><Relationship Id="rId30" Type="http://schemas.openxmlformats.org/officeDocument/2006/relationships/printerSettings" Target="../printerSettings/printerSettings306.bin"/><Relationship Id="rId35" Type="http://schemas.openxmlformats.org/officeDocument/2006/relationships/printerSettings" Target="../printerSettings/printerSettings311.bin"/><Relationship Id="rId43" Type="http://schemas.openxmlformats.org/officeDocument/2006/relationships/printerSettings" Target="../printerSettings/printerSettings319.bin"/><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12" Type="http://schemas.openxmlformats.org/officeDocument/2006/relationships/printerSettings" Target="../printerSettings/printerSettings288.bin"/><Relationship Id="rId17" Type="http://schemas.openxmlformats.org/officeDocument/2006/relationships/printerSettings" Target="../printerSettings/printerSettings293.bin"/><Relationship Id="rId25" Type="http://schemas.openxmlformats.org/officeDocument/2006/relationships/printerSettings" Target="../printerSettings/printerSettings301.bin"/><Relationship Id="rId33" Type="http://schemas.openxmlformats.org/officeDocument/2006/relationships/printerSettings" Target="../printerSettings/printerSettings309.bin"/><Relationship Id="rId38" Type="http://schemas.openxmlformats.org/officeDocument/2006/relationships/printerSettings" Target="../printerSettings/printerSettings3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3" sqref="B3:G3"/>
    </sheetView>
  </sheetViews>
  <sheetFormatPr defaultColWidth="9.140625" defaultRowHeight="15.75"/>
  <cols>
    <col min="1" max="1" width="27.5703125" style="49" customWidth="1"/>
    <col min="2" max="2" width="14.85546875" style="49" customWidth="1"/>
    <col min="3" max="7" width="9.140625" style="49"/>
    <col min="8" max="8" width="43.140625" style="49" customWidth="1"/>
    <col min="9" max="16384" width="9.140625" style="12"/>
  </cols>
  <sheetData>
    <row r="1" spans="1:8" ht="54" customHeight="1">
      <c r="A1" s="96" t="s">
        <v>304</v>
      </c>
      <c r="B1" s="774" t="s">
        <v>999</v>
      </c>
      <c r="C1" s="775"/>
      <c r="D1" s="775"/>
      <c r="E1" s="775"/>
      <c r="F1" s="775"/>
      <c r="G1" s="775"/>
      <c r="H1" s="775"/>
    </row>
    <row r="2" spans="1:8" ht="30.75" customHeight="1">
      <c r="A2" s="96" t="s">
        <v>175</v>
      </c>
      <c r="B2" s="21" t="s">
        <v>997</v>
      </c>
    </row>
    <row r="3" spans="1:8" ht="51.75" customHeight="1">
      <c r="A3" s="96" t="s">
        <v>303</v>
      </c>
      <c r="B3" s="774" t="s">
        <v>998</v>
      </c>
      <c r="C3" s="774"/>
      <c r="D3" s="774"/>
      <c r="E3" s="774"/>
      <c r="F3" s="774"/>
      <c r="G3" s="774"/>
      <c r="H3" s="21"/>
    </row>
    <row r="4" spans="1:8">
      <c r="B4" s="776"/>
      <c r="C4" s="776"/>
    </row>
    <row r="5" spans="1:8" ht="16.5">
      <c r="A5" s="96" t="s">
        <v>121</v>
      </c>
      <c r="B5" s="134">
        <v>18</v>
      </c>
      <c r="C5" s="101" t="s">
        <v>122</v>
      </c>
      <c r="D5" s="21"/>
    </row>
    <row r="6" spans="1:8">
      <c r="B6" s="134"/>
      <c r="C6" s="499"/>
      <c r="D6" s="21"/>
    </row>
    <row r="7" spans="1:8" ht="16.5">
      <c r="A7" s="125"/>
    </row>
    <row r="9" spans="1:8" ht="16.5">
      <c r="B9" s="332"/>
    </row>
  </sheetData>
  <sheetProtection algorithmName="SHA-512" hashValue="T6xu2fB7ira+EjzriAnlyCUcqQg4bHh0W51fsN6qAGdyGBOIzeHz/HCQFb7KeGw7TkiBl/86d3N8v0fememR8w==" saltValue="CUTdXVS4j7brXnWXXre+fw==" spinCount="100000" sheet="1" formatColumns="0" formatRows="0" selectLockedCells="1"/>
  <customSheetViews>
    <customSheetView guid="{CF80F8D9-734F-48B9-B011-9E684644282F}" scale="115" state="hidden" showRuler="0">
      <selection activeCell="C8" sqref="C8"/>
      <pageMargins left="0.75" right="0.75" top="1" bottom="1" header="0.5" footer="0.5"/>
      <pageSetup orientation="portrait" r:id="rId1"/>
      <headerFooter alignWithMargins="0"/>
    </customSheetView>
    <customSheetView guid="{9CD72AD0-8BDA-437F-A784-A667464C809C}" state="hidden" showRuler="0">
      <selection activeCell="D11" sqref="D11"/>
      <pageMargins left="0.75" right="0.75" top="1" bottom="1" header="0.5" footer="0.5"/>
      <pageSetup orientation="portrait" r:id="rId2"/>
      <headerFooter alignWithMargins="0"/>
    </customSheetView>
    <customSheetView guid="{757C3C2F-C668-4CD7-806B-CA71CC57DCC1}" state="hidden" showRuler="0">
      <selection activeCell="H16" sqref="H16"/>
      <pageMargins left="0.75" right="0.75" top="1" bottom="1" header="0.5" footer="0.5"/>
      <pageSetup orientation="portrait" r:id="rId3"/>
      <headerFooter alignWithMargins="0"/>
    </customSheetView>
    <customSheetView guid="{696D4A13-5E44-4B16-B107-EB70ABB06CBE}" state="hidden" showRuler="0">
      <selection activeCell="H15" sqref="H15"/>
      <pageMargins left="0.75" right="0.75" top="1" bottom="1" header="0.5" footer="0.5"/>
      <pageSetup orientation="portrait" r:id="rId4"/>
      <headerFooter alignWithMargins="0"/>
    </customSheetView>
    <customSheetView guid="{5476C51C-4037-4B28-A818-10D7CDF0C66A}" state="hidden" showRuler="0">
      <selection activeCell="G11" sqref="G11"/>
      <pageMargins left="0.75" right="0.75" top="1" bottom="1" header="0.5" footer="0.5"/>
      <pageSetup orientation="portrait" r:id="rId5"/>
      <headerFooter alignWithMargins="0"/>
    </customSheetView>
    <customSheetView guid="{273BBCBD-8F12-4445-A7CA-FDA7C67AE3D5}" state="hidden" showRuler="0">
      <selection activeCell="D9" sqref="D9"/>
      <pageMargins left="0.75" right="0.75" top="1" bottom="1" header="0.5" footer="0.5"/>
      <pageSetup orientation="portrait" r:id="rId6"/>
      <headerFooter alignWithMargins="0"/>
    </customSheetView>
    <customSheetView guid="{27CB7082-4FAB-46F1-8968-11E3E4A629B2}" scale="115" state="hidden" showRuler="0">
      <selection activeCell="F11" sqref="F11"/>
      <pageMargins left="0.75" right="0.75" top="1" bottom="1" header="0.5" footer="0.5"/>
      <pageSetup orientation="portrait" r:id="rId7"/>
      <headerFooter alignWithMargins="0"/>
    </customSheetView>
    <customSheetView guid="{CDF7C778-C53B-45C7-952D-968F867FB204}" scale="115" state="hidden" showRuler="0">
      <selection activeCell="B9" sqref="B9"/>
      <pageMargins left="0.75" right="0.75" top="1" bottom="1" header="0.5" footer="0.5"/>
      <pageSetup orientation="portrait" r:id="rId8"/>
      <headerFooter alignWithMargins="0"/>
    </customSheetView>
    <customSheetView guid="{2CF6F19D-227C-4840-A9E1-6C944B0145DB}" state="hidden" showRuler="0">
      <selection activeCell="H16" sqref="H16"/>
      <pageMargins left="0.75" right="0.75" top="1" bottom="1" header="0.5" footer="0.5"/>
      <pageSetup orientation="portrait" r:id="rId9"/>
      <headerFooter alignWithMargins="0"/>
    </customSheetView>
    <customSheetView guid="{E51D3662-FFCE-4FD6-A590-7DDC9E38C41F}" state="hidden" showRuler="0">
      <selection activeCell="E14" sqref="E14"/>
      <pageMargins left="0.75" right="0.75" top="1" bottom="1" header="0.5" footer="0.5"/>
      <pageSetup orientation="portrait" r:id="rId10"/>
      <headerFooter alignWithMargins="0"/>
    </customSheetView>
    <customSheetView guid="{CB7992C9-ABA5-4C7D-8C49-1E1D8E8875C7}" state="hidden" showRuler="0">
      <selection activeCell="D9" sqref="D9"/>
      <pageMargins left="0.75" right="0.75" top="1" bottom="1" header="0.5" footer="0.5"/>
      <pageSetup orientation="portrait" r:id="rId11"/>
      <headerFooter alignWithMargins="0"/>
    </customSheetView>
    <customSheetView guid="{97C0FC0E-800C-45C9-895E-E91A3F1ADBA4}" state="hidden" showRuler="0">
      <selection activeCell="D8" sqref="D8"/>
      <pageMargins left="0.75" right="0.75" top="1" bottom="1" header="0.5" footer="0.5"/>
      <pageSetup orientation="portrait" r:id="rId12"/>
      <headerFooter alignWithMargins="0"/>
    </customSheetView>
    <customSheetView guid="{15A19D23-A9FD-4FC1-B7B0-F2D16BDFC729}" state="hidden" showRuler="0">
      <selection activeCell="E8" sqref="E8"/>
      <pageMargins left="0.75" right="0.75" top="1" bottom="1" header="0.5" footer="0.5"/>
      <pageSetup orientation="portrait" r:id="rId13"/>
      <headerFooter alignWithMargins="0"/>
    </customSheetView>
    <customSheetView guid="{C5EDD9E3-0801-4479-8600-A80B0FCFDF0B}" state="hidden" showRuler="0">
      <selection activeCell="C9" sqref="C9"/>
      <pageMargins left="0.75" right="0.75" top="1" bottom="1" header="0.5" footer="0.5"/>
      <pageSetup orientation="portrait" r:id="rId14"/>
      <headerFooter alignWithMargins="0"/>
    </customSheetView>
    <customSheetView guid="{FE4EC9C4-31B9-4D40-8323-5B16C3BC840F}" state="hidden" showRuler="0">
      <selection activeCell="H11" sqref="H11"/>
      <pageMargins left="0.75" right="0.75" top="1" bottom="1" header="0.5" footer="0.5"/>
      <pageSetup orientation="portrait" r:id="rId15"/>
      <headerFooter alignWithMargins="0"/>
    </customSheetView>
    <customSheetView guid="{F9FE2C60-2849-4C32-B532-2B1A89FFA9CD}" state="hidden" showRuler="0">
      <selection activeCell="F8" sqref="F8"/>
      <pageMargins left="0.75" right="0.75" top="1" bottom="1" header="0.5" footer="0.5"/>
      <pageSetup orientation="portrait" r:id="rId16"/>
      <headerFooter alignWithMargins="0"/>
    </customSheetView>
    <customSheetView guid="{494F6778-23FE-4AAC-B37D-6C7543FC13B9}" state="hidden" showRuler="0">
      <selection activeCell="F6" sqref="F6"/>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8E7B022F-1113-4BA2-B2BA-8EDBE02A2557}" state="hidden" showRuler="0">
      <pageMargins left="0.75" right="0.75" top="1" bottom="1" header="0.5" footer="0.5"/>
      <pageSetup orientation="portrait" r:id="rId19"/>
      <headerFooter alignWithMargins="0"/>
    </customSheetView>
    <customSheetView guid="{A3F641DF-CF1D-48E3-AFDC-E52726A449CB}" state="hidden" showRuler="0">
      <pageMargins left="0.75" right="0.75" top="1" bottom="1" header="0.5" footer="0.5"/>
      <pageSetup orientation="portrait" r:id="rId20"/>
      <headerFooter alignWithMargins="0"/>
    </customSheetView>
    <customSheetView guid="{ECEBABD0-566A-41C4-AA9A-38EA30EFEDA8}" state="hidden" showRuler="0">
      <pageMargins left="0.75" right="0.75" top="1" bottom="1" header="0.5" footer="0.5"/>
      <pageSetup orientation="portrait" r:id="rId21"/>
      <headerFooter alignWithMargins="0"/>
    </customSheetView>
    <customSheetView guid="{43BCBF1E-CDCF-4541-8D79-87EDCECBC1FD}" state="hidden" showRuler="0">
      <selection activeCell="D10" sqref="D10"/>
      <pageMargins left="0.75" right="0.75" top="1" bottom="1" header="0.5" footer="0.5"/>
      <pageSetup orientation="portrait" r:id="rId22"/>
      <headerFooter alignWithMargins="0"/>
    </customSheetView>
    <customSheetView guid="{7A9EA6D6-4DDF-43D9-92E6-C6AFAD14E266}" state="hidden" showRuler="0">
      <selection activeCell="D6" sqref="D6"/>
      <pageMargins left="0.75" right="0.75" top="1" bottom="1" header="0.5" footer="0.5"/>
      <pageSetup orientation="portrait" r:id="rId23"/>
      <headerFooter alignWithMargins="0"/>
    </customSheetView>
    <customSheetView guid="{DC28ED1E-3E35-4094-9C2B-5C0A1C1D459C}" state="hidden" showRuler="0">
      <selection activeCell="B1" sqref="B1:H1"/>
      <pageMargins left="0.75" right="0.75" top="1" bottom="1" header="0.5" footer="0.5"/>
      <pageSetup orientation="portrait" r:id="rId24"/>
      <headerFooter alignWithMargins="0"/>
    </customSheetView>
    <customSheetView guid="{240327DD-375F-45D4-BA52-89AFD79FE6A1}" state="hidden" showRuler="0">
      <selection activeCell="B6" sqref="B6"/>
      <pageMargins left="0.75" right="0.75" top="1" bottom="1" header="0.5" footer="0.5"/>
      <pageSetup orientation="portrait" r:id="rId25"/>
      <headerFooter alignWithMargins="0"/>
    </customSheetView>
    <customSheetView guid="{477F7E43-D393-45BA-B99B-D838E4629B5D}" state="hidden" showRuler="0">
      <selection activeCell="E8" sqref="E8"/>
      <pageMargins left="0.75" right="0.75" top="1" bottom="1" header="0.5" footer="0.5"/>
      <pageSetup orientation="portrait" r:id="rId26"/>
      <headerFooter alignWithMargins="0"/>
    </customSheetView>
    <customSheetView guid="{8E3ED18F-7B8F-4A1C-969D-A70DC3B696C3}" state="hidden" showRuler="0">
      <selection activeCell="E8" sqref="E8"/>
      <pageMargins left="0.75" right="0.75" top="1" bottom="1" header="0.5" footer="0.5"/>
      <pageSetup orientation="portrait" r:id="rId27"/>
      <headerFooter alignWithMargins="0"/>
    </customSheetView>
    <customSheetView guid="{38BECF6E-1A53-4F98-87B9-44F2C5F77E08}" state="hidden" showRuler="0">
      <selection activeCell="K10" sqref="K10"/>
      <pageMargins left="0.75" right="0.75" top="1" bottom="1" header="0.5" footer="0.5"/>
      <pageSetup orientation="portrait" r:id="rId28"/>
      <headerFooter alignWithMargins="0"/>
    </customSheetView>
    <customSheetView guid="{340562B9-6CEE-4962-8D7D-CA1C6778F52C}" showRuler="0">
      <selection activeCell="E9" sqref="E9"/>
      <pageMargins left="0.75" right="0.75" top="1" bottom="1" header="0.5" footer="0.5"/>
      <pageSetup orientation="portrait" r:id="rId29"/>
      <headerFooter alignWithMargins="0"/>
    </customSheetView>
    <customSheetView guid="{82E8A0F5-0020-4355-95CF-28601763A783}" state="hidden" showRuler="0">
      <selection activeCell="B3" sqref="B3:H3"/>
      <pageMargins left="0.75" right="0.75" top="1" bottom="1" header="0.5" footer="0.5"/>
      <pageSetup orientation="portrait" r:id="rId30"/>
      <headerFooter alignWithMargins="0"/>
    </customSheetView>
    <customSheetView guid="{05855B4F-D61E-4C97-B759-B2F96767F6F8}" state="hidden" showRuler="0">
      <selection activeCell="B1" sqref="B1:H1"/>
      <pageMargins left="0.75" right="0.75" top="1" bottom="1" header="0.5" footer="0.5"/>
      <pageSetup orientation="portrait" r:id="rId31"/>
      <headerFooter alignWithMargins="0"/>
    </customSheetView>
    <customSheetView guid="{A8583C01-5E6A-4469-ADCA-440E12AA8084}" state="hidden" showRuler="0">
      <selection activeCell="A32" sqref="A32"/>
      <pageMargins left="0.75" right="0.75" top="1" bottom="1" header="0.5" footer="0.5"/>
      <pageSetup orientation="portrait" r:id="rId32"/>
      <headerFooter alignWithMargins="0"/>
    </customSheetView>
    <customSheetView guid="{3836A67F-51F8-4B52-B51D-937DC398CD1F}" scale="115" showRuler="0">
      <selection activeCell="A22" sqref="A22:E22"/>
      <pageMargins left="0.75" right="0.75" top="1" bottom="1" header="0.5" footer="0.5"/>
      <pageSetup orientation="portrait" r:id="rId33"/>
      <headerFooter alignWithMargins="0"/>
    </customSheetView>
    <customSheetView guid="{F8DC905B-04E9-41D7-B695-0DB8D092215B}" scale="115" state="hidden" showRuler="0">
      <selection activeCell="E9" sqref="E9"/>
      <pageMargins left="0.75" right="0.75" top="1" bottom="1" header="0.5" footer="0.5"/>
      <pageSetup orientation="portrait" r:id="rId34"/>
      <headerFooter alignWithMargins="0"/>
    </customSheetView>
    <customSheetView guid="{067EF7EF-2552-42C0-8B2F-9338A16B73EB}" scale="115" state="hidden" showRuler="0">
      <selection activeCell="E9" sqref="E9"/>
      <pageMargins left="0.75" right="0.75" top="1" bottom="1" header="0.5" footer="0.5"/>
      <pageSetup orientation="portrait" r:id="rId35"/>
      <headerFooter alignWithMargins="0"/>
    </customSheetView>
    <customSheetView guid="{869B0F9C-77A4-468D-A350-EA35CAE357D9}" scale="115" state="hidden" showRuler="0">
      <selection activeCell="B9" sqref="B9"/>
      <pageMargins left="0.75" right="0.75" top="1" bottom="1" header="0.5" footer="0.5"/>
      <pageSetup orientation="portrait" r:id="rId36"/>
      <headerFooter alignWithMargins="0"/>
    </customSheetView>
    <customSheetView guid="{5D67CA2D-8BB3-4F00-894F-4872C1BBE88F}" scale="115" state="hidden" showRuler="0">
      <selection activeCell="F11" sqref="F11"/>
      <pageMargins left="0.75" right="0.75" top="1" bottom="1" header="0.5" footer="0.5"/>
      <pageSetup orientation="portrait" r:id="rId37"/>
      <headerFooter alignWithMargins="0"/>
    </customSheetView>
    <customSheetView guid="{B9DDBA10-9BB0-4D91-9619-C113F75B2489}" state="hidden" showRuler="0">
      <selection activeCell="H15" sqref="H15"/>
      <pageMargins left="0.75" right="0.75" top="1" bottom="1" header="0.5" footer="0.5"/>
      <pageSetup orientation="portrait" r:id="rId38"/>
      <headerFooter alignWithMargins="0"/>
    </customSheetView>
    <customSheetView guid="{F0C5A243-1ADF-42BF-85A0-B6506A13618B}" scale="115" state="hidden" showRuler="0">
      <selection activeCell="B3" sqref="B3:G3"/>
      <pageMargins left="0.75" right="0.75" top="1" bottom="1" header="0.5" footer="0.5"/>
      <pageSetup orientation="portrait" r:id="rId39"/>
      <headerFooter alignWithMargins="0"/>
    </customSheetView>
    <customSheetView guid="{4B898AE2-7356-489E-882D-EC3B09CB95AA}" scale="115" state="hidden" showRuler="0">
      <selection activeCell="B1" sqref="B1:H1"/>
      <pageMargins left="0.75" right="0.75" top="1" bottom="1" header="0.5" footer="0.5"/>
      <pageSetup orientation="portrait" r:id="rId40"/>
      <headerFooter alignWithMargins="0"/>
    </customSheetView>
    <customSheetView guid="{DBB6855E-D634-47BF-8EAD-2479D63E426E}" scale="115" state="hidden" showRuler="0">
      <selection activeCell="H12" sqref="H12"/>
      <pageMargins left="0.75" right="0.75" top="1" bottom="1" header="0.5" footer="0.5"/>
      <pageSetup orientation="portrait" r:id="rId41"/>
      <headerFooter alignWithMargins="0"/>
    </customSheetView>
    <customSheetView guid="{D02EE5CF-A0EA-4C5E-BAEE-CBCAF1C246EF}" scale="115" state="hidden" showRuler="0">
      <selection activeCell="C8" sqref="C8"/>
      <pageMargins left="0.75" right="0.75" top="1" bottom="1" header="0.5" footer="0.5"/>
      <pageSetup orientation="portrait" r:id="rId42"/>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9" sqref="B19:E19"/>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517" customFormat="1" ht="19.5" customHeight="1">
      <c r="A1" s="1137" t="str">
        <f>'Attach 3(JV)'!A1</f>
        <v>Specification No. :CC/T/W-TR/DOM/A04/23/02780</v>
      </c>
      <c r="B1" s="1137"/>
      <c r="C1" s="1137"/>
      <c r="D1" s="1137"/>
      <c r="E1" s="530" t="str">
        <f>"Attachment-4(B) "&amp; 'Attach 3(JV)'!AT1</f>
        <v xml:space="preserve">Attachment-4(B) </v>
      </c>
      <c r="F1" s="516"/>
      <c r="G1" s="516"/>
      <c r="H1" s="516"/>
    </row>
    <row r="3" spans="1:9" ht="83.25" customHeight="1">
      <c r="A3" s="781" t="str">
        <f>'Attach 3(JV)'!A3</f>
        <v>765 kV Transformer Package TR01 for 6x500 MVA, 765/400/33 kV, 1 Phase Transformers at KPS3 S/S associated with establishment of Khavda Pooling Station-3 (KPS3) in Khavda RE Park.</v>
      </c>
      <c r="B3" s="782"/>
      <c r="C3" s="782"/>
      <c r="D3" s="782"/>
      <c r="E3" s="782"/>
      <c r="F3" s="13"/>
      <c r="G3" s="14"/>
      <c r="H3" s="13"/>
    </row>
    <row r="4" spans="1:9" ht="20.100000000000001" customHeight="1">
      <c r="A4" s="15"/>
      <c r="H4" s="17"/>
      <c r="I4" s="2"/>
    </row>
    <row r="5" spans="1:9" ht="20.100000000000001" customHeight="1">
      <c r="A5" s="815" t="s">
        <v>350</v>
      </c>
      <c r="B5" s="815"/>
      <c r="C5" s="815"/>
      <c r="D5" s="815"/>
      <c r="E5" s="81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21" t="str">
        <f>'Attach 3(JV)'!A8</f>
        <v/>
      </c>
      <c r="B8" s="821"/>
      <c r="C8" s="821"/>
      <c r="D8" s="821"/>
      <c r="E8" s="3" t="str">
        <f>'Attach 3(JV)'!E8</f>
        <v>Contract Services</v>
      </c>
      <c r="H8" s="17"/>
      <c r="I8" s="2"/>
    </row>
    <row r="9" spans="1:9" ht="20.100000000000001" customHeight="1">
      <c r="A9" s="4" t="s">
        <v>342</v>
      </c>
      <c r="B9" s="818">
        <f>'Attach 3(JV)'!B9</f>
        <v>0</v>
      </c>
      <c r="C9" s="818"/>
      <c r="D9" s="818"/>
      <c r="E9" s="3" t="str">
        <f>'Attach 3(JV)'!E9</f>
        <v>Power Grid Corporation of India Ltd.,</v>
      </c>
      <c r="H9" s="17"/>
      <c r="I9" s="2"/>
    </row>
    <row r="10" spans="1:9" ht="20.100000000000001" customHeight="1">
      <c r="A10" s="4" t="s">
        <v>344</v>
      </c>
      <c r="B10" s="818">
        <f>'Attach 3(JV)'!B10</f>
        <v>0</v>
      </c>
      <c r="C10" s="818"/>
      <c r="D10" s="818"/>
      <c r="E10" s="3" t="str">
        <f>'Attach 3(JV)'!E10</f>
        <v>"Saudamini", Plot No. 2, Sector 29</v>
      </c>
      <c r="H10" s="17"/>
      <c r="I10" s="2"/>
    </row>
    <row r="11" spans="1:9" ht="20.100000000000001" customHeight="1">
      <c r="B11" s="818">
        <f>'Attach 3(JV)'!B11</f>
        <v>0</v>
      </c>
      <c r="C11" s="818"/>
      <c r="D11" s="818"/>
      <c r="E11" s="3" t="str">
        <f>'Attach 3(JV)'!E11</f>
        <v>Gurgaon (Haryana) - 122001</v>
      </c>
    </row>
    <row r="12" spans="1:9" ht="20.100000000000001" customHeight="1">
      <c r="A12" s="19"/>
      <c r="B12" s="818">
        <f>'Attach 3(JV)'!B12</f>
        <v>0</v>
      </c>
      <c r="C12" s="818"/>
      <c r="D12" s="818"/>
      <c r="E12" s="3"/>
    </row>
    <row r="13" spans="1:9" ht="20.100000000000001" customHeight="1">
      <c r="A13" s="16" t="s">
        <v>337</v>
      </c>
    </row>
    <row r="14" spans="1:9" ht="20.100000000000001" customHeight="1">
      <c r="A14" s="19"/>
    </row>
    <row r="15" spans="1:9" ht="87.75" customHeight="1">
      <c r="A15" s="1136" t="s">
        <v>360</v>
      </c>
      <c r="B15" s="1136"/>
      <c r="C15" s="1136"/>
      <c r="D15" s="1136"/>
      <c r="E15" s="1136"/>
    </row>
    <row r="16" spans="1:9" ht="30" customHeight="1">
      <c r="A16" s="67" t="s">
        <v>353</v>
      </c>
      <c r="B16" s="1138"/>
      <c r="C16" s="1138"/>
      <c r="D16" s="1138"/>
      <c r="E16" s="1138"/>
    </row>
    <row r="17" spans="1:5" ht="30" customHeight="1">
      <c r="A17" s="67" t="s">
        <v>354</v>
      </c>
      <c r="B17" s="1138"/>
      <c r="C17" s="1138"/>
      <c r="D17" s="1138"/>
      <c r="E17" s="1138"/>
    </row>
    <row r="18" spans="1:5" ht="30" customHeight="1">
      <c r="A18" s="67" t="s">
        <v>355</v>
      </c>
      <c r="B18" s="1138"/>
      <c r="C18" s="1138"/>
      <c r="D18" s="1138"/>
      <c r="E18" s="1138"/>
    </row>
    <row r="19" spans="1:5" ht="30" customHeight="1">
      <c r="A19" s="29" t="s">
        <v>356</v>
      </c>
      <c r="B19" s="1138"/>
      <c r="C19" s="1138"/>
      <c r="D19" s="1138"/>
      <c r="E19" s="1138"/>
    </row>
    <row r="20" spans="1:5" ht="30" customHeight="1">
      <c r="A20" s="29" t="s">
        <v>72</v>
      </c>
      <c r="B20" s="1138"/>
      <c r="C20" s="1138"/>
      <c r="D20" s="1138"/>
      <c r="E20" s="1138"/>
    </row>
    <row r="21" spans="1:5" ht="30" customHeight="1">
      <c r="A21" s="29" t="s">
        <v>75</v>
      </c>
      <c r="B21" s="1138"/>
      <c r="C21" s="1138"/>
      <c r="D21" s="1138"/>
      <c r="E21" s="1138"/>
    </row>
    <row r="22" spans="1:5" ht="16.5" customHeight="1">
      <c r="A22" s="91"/>
    </row>
    <row r="23" spans="1:5" ht="27.95" customHeight="1">
      <c r="D23" s="24"/>
    </row>
    <row r="24" spans="1:5" ht="27.95" customHeight="1">
      <c r="A24" s="23" t="s">
        <v>6</v>
      </c>
      <c r="B24" s="50" t="str">
        <f>'Attach 3(JV)'!B24</f>
        <v>--</v>
      </c>
      <c r="D24" s="24" t="s">
        <v>4</v>
      </c>
      <c r="E24" s="201" t="str">
        <f>'Attach 3(JV)'!E24</f>
        <v/>
      </c>
    </row>
    <row r="25" spans="1:5" ht="27.95" customHeight="1">
      <c r="A25" s="23" t="s">
        <v>7</v>
      </c>
      <c r="B25" s="201" t="str">
        <f>'Attach 3(JV)'!B25</f>
        <v/>
      </c>
      <c r="D25" s="24" t="s">
        <v>5</v>
      </c>
      <c r="E25" s="201"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password="CBD2" sheet="1" objects="1" scenarios="1" formatColumns="0" formatRows="0" selectLockedCells="1"/>
  <customSheetViews>
    <customSheetView guid="{CF80F8D9-734F-48B9-B011-9E684644282F}"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2"/>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8"/>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0"/>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0"/>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1"/>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7"/>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39"/>
      <headerFooter alignWithMargins="0">
        <oddFooter>&amp;R&amp;"Book Antiqua,Bold"&amp;8 Page &amp;P of &amp;N</oddFooter>
      </headerFooter>
    </customSheetView>
    <customSheetView guid="{4B898AE2-7356-489E-882D-EC3B09CB95AA}" scale="115" showPageBreaks="1" showGridLines="0" fitToPage="1" printArea="1" view="pageBreakPreview" topLeftCell="A16">
      <selection activeCell="B19" sqref="B19:E19"/>
      <pageMargins left="0.75" right="0.63" top="0.57999999999999996" bottom="0.6" header="0.34" footer="0.35"/>
      <pageSetup scale="92"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D02EE5CF-A0EA-4C5E-BAEE-CBCAF1C246EF}"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D19" sqref="D19"/>
    </sheetView>
  </sheetViews>
  <sheetFormatPr defaultColWidth="9.140625" defaultRowHeight="16.5"/>
  <cols>
    <col min="1" max="1" width="12.140625" style="16" customWidth="1"/>
    <col min="2" max="2" width="30.7109375" style="16" customWidth="1"/>
    <col min="3" max="3" width="20.42578125" style="16" customWidth="1"/>
    <col min="4" max="4" width="24.28515625" style="16" customWidth="1"/>
    <col min="5" max="5" width="35.140625" style="16" customWidth="1"/>
    <col min="6" max="7" width="9.140625" style="11"/>
    <col min="8" max="8" width="0" style="11" hidden="1" customWidth="1"/>
    <col min="9" max="16384" width="9.140625" style="12"/>
  </cols>
  <sheetData>
    <row r="1" spans="1:9" s="517" customFormat="1" ht="14.25">
      <c r="A1" s="1137" t="str">
        <f>'Attach 3(JV)'!A1</f>
        <v>Specification No. :CC/T/W-TR/DOM/A04/23/02780</v>
      </c>
      <c r="B1" s="1137"/>
      <c r="C1" s="1137"/>
      <c r="D1" s="1139" t="str">
        <f>"Attachment-5 " &amp; 'Attach 3(JV)'!AT1</f>
        <v xml:space="preserve">Attachment-5 </v>
      </c>
      <c r="E1" s="1139"/>
      <c r="F1" s="516"/>
      <c r="G1" s="516"/>
      <c r="H1" s="516"/>
    </row>
    <row r="2" spans="1:9" ht="8.1" customHeight="1"/>
    <row r="3" spans="1:9" ht="79.5" customHeight="1">
      <c r="A3" s="781" t="str">
        <f>'Attach 3(JV)'!A3</f>
        <v>765 kV Transformer Package TR01 for 6x500 MVA, 765/400/33 kV, 1 Phase Transformers at KPS3 S/S associated with establishment of Khavda Pooling Station-3 (KPS3) in Khavda RE Park.</v>
      </c>
      <c r="B3" s="782"/>
      <c r="C3" s="782"/>
      <c r="D3" s="782"/>
      <c r="E3" s="782"/>
      <c r="F3" s="13"/>
      <c r="G3" s="14"/>
      <c r="H3" s="13"/>
    </row>
    <row r="4" spans="1:9" ht="42" hidden="1" customHeight="1">
      <c r="A4" s="15"/>
      <c r="H4" s="17"/>
      <c r="I4" s="2"/>
    </row>
    <row r="5" spans="1:9" ht="20.100000000000001" customHeight="1">
      <c r="A5" s="815" t="s">
        <v>361</v>
      </c>
      <c r="B5" s="815"/>
      <c r="C5" s="815"/>
      <c r="D5" s="815"/>
      <c r="E5" s="815"/>
      <c r="F5" s="18"/>
      <c r="H5" s="17"/>
      <c r="I5" s="2"/>
    </row>
    <row r="6" spans="1:9" ht="8.1" customHeight="1">
      <c r="A6" s="19"/>
      <c r="H6" s="17"/>
      <c r="I6" s="2"/>
    </row>
    <row r="7" spans="1:9" ht="20.100000000000001" customHeight="1">
      <c r="A7" s="20" t="str">
        <f>'Attach 3(JV)'!A7</f>
        <v>Bidder’s Name and Address  :</v>
      </c>
      <c r="B7" s="19"/>
      <c r="C7" s="19"/>
      <c r="D7" s="5" t="str">
        <f>'Attach 3(JV)'!E7</f>
        <v>To:</v>
      </c>
      <c r="H7" s="17"/>
      <c r="I7" s="2"/>
    </row>
    <row r="8" spans="1:9" ht="36" customHeight="1">
      <c r="A8" s="821" t="str">
        <f>'Attach 3(JV)'!A8</f>
        <v/>
      </c>
      <c r="B8" s="821"/>
      <c r="C8" s="821"/>
      <c r="D8" s="3" t="str">
        <f>'Attach 3(JV)'!E8</f>
        <v>Contract Services</v>
      </c>
      <c r="H8" s="17"/>
      <c r="I8" s="2"/>
    </row>
    <row r="9" spans="1:9" ht="20.100000000000001" customHeight="1">
      <c r="A9" s="4" t="s">
        <v>342</v>
      </c>
      <c r="B9" s="818">
        <f>'Attach 3(JV)'!B9</f>
        <v>0</v>
      </c>
      <c r="C9" s="818"/>
      <c r="D9" s="3" t="str">
        <f>'Attach 3(JV)'!E9</f>
        <v>Power Grid Corporation of India Ltd.,</v>
      </c>
      <c r="H9" s="17"/>
      <c r="I9" s="2"/>
    </row>
    <row r="10" spans="1:9" ht="20.100000000000001" customHeight="1">
      <c r="A10" s="4" t="s">
        <v>344</v>
      </c>
      <c r="B10" s="818">
        <f>'Attach 3(JV)'!B10</f>
        <v>0</v>
      </c>
      <c r="C10" s="818"/>
      <c r="D10" s="3" t="str">
        <f>'Attach 3(JV)'!E10</f>
        <v>"Saudamini", Plot No. 2, Sector 29</v>
      </c>
      <c r="H10" s="17"/>
      <c r="I10" s="2"/>
    </row>
    <row r="11" spans="1:9" ht="20.100000000000001" customHeight="1">
      <c r="B11" s="818">
        <f>'Attach 3(JV)'!B11</f>
        <v>0</v>
      </c>
      <c r="C11" s="818"/>
      <c r="D11" s="3" t="str">
        <f>'Attach 3(JV)'!E11</f>
        <v>Gurgaon (Haryana) - 122001</v>
      </c>
    </row>
    <row r="12" spans="1:9" ht="17.25" customHeight="1">
      <c r="A12" s="19"/>
      <c r="B12" s="818">
        <f>'Attach 3(JV)'!B12</f>
        <v>0</v>
      </c>
      <c r="C12" s="818"/>
      <c r="D12" s="3"/>
    </row>
    <row r="13" spans="1:9" ht="20.100000000000001" customHeight="1">
      <c r="A13" s="16" t="s">
        <v>337</v>
      </c>
    </row>
    <row r="14" spans="1:9" ht="45.75" customHeight="1">
      <c r="A14" s="1034" t="s">
        <v>362</v>
      </c>
      <c r="B14" s="1034"/>
      <c r="C14" s="1034"/>
      <c r="D14" s="1034"/>
      <c r="E14" s="1034"/>
      <c r="F14" s="21"/>
      <c r="G14" s="21"/>
      <c r="H14" s="21"/>
    </row>
    <row r="15" spans="1:9" ht="32.1" customHeight="1">
      <c r="A15" s="1152" t="s">
        <v>340</v>
      </c>
      <c r="B15" s="1152" t="s">
        <v>359</v>
      </c>
      <c r="C15" s="1152" t="s">
        <v>363</v>
      </c>
      <c r="D15" s="1150" t="s">
        <v>364</v>
      </c>
      <c r="E15" s="1151"/>
      <c r="F15" s="21"/>
      <c r="G15" s="21"/>
      <c r="H15" s="21"/>
    </row>
    <row r="16" spans="1:9" ht="19.5" customHeight="1">
      <c r="A16" s="1153"/>
      <c r="B16" s="1153"/>
      <c r="C16" s="1153"/>
      <c r="D16" s="33" t="s">
        <v>365</v>
      </c>
      <c r="E16" s="33" t="s">
        <v>366</v>
      </c>
      <c r="F16" s="21"/>
      <c r="G16" s="21"/>
      <c r="H16" s="21"/>
    </row>
    <row r="17" spans="1:8" ht="21.95" customHeight="1">
      <c r="A17" s="87">
        <v>1</v>
      </c>
      <c r="B17" s="213"/>
      <c r="C17" s="213"/>
      <c r="D17" s="213"/>
      <c r="E17" s="213"/>
      <c r="F17" s="21"/>
      <c r="G17" s="21"/>
      <c r="H17" s="21"/>
    </row>
    <row r="18" spans="1:8" ht="21.95" customHeight="1">
      <c r="A18" s="88">
        <v>2</v>
      </c>
      <c r="B18" s="213"/>
      <c r="C18" s="213"/>
      <c r="D18" s="213"/>
      <c r="E18" s="213"/>
      <c r="F18" s="21"/>
      <c r="G18" s="21"/>
      <c r="H18" s="21"/>
    </row>
    <row r="19" spans="1:8" ht="21.95" customHeight="1">
      <c r="A19" s="88">
        <v>3</v>
      </c>
      <c r="B19" s="213"/>
      <c r="C19" s="213"/>
      <c r="D19" s="213"/>
      <c r="E19" s="213"/>
      <c r="F19" s="21"/>
      <c r="G19" s="21"/>
      <c r="H19" s="21"/>
    </row>
    <row r="20" spans="1:8" ht="21.95" customHeight="1">
      <c r="A20" s="88">
        <v>4</v>
      </c>
      <c r="B20" s="213"/>
      <c r="C20" s="213"/>
      <c r="D20" s="213"/>
      <c r="E20" s="213"/>
      <c r="F20" s="143"/>
      <c r="G20" s="143"/>
      <c r="H20" s="145" t="b">
        <v>0</v>
      </c>
    </row>
    <row r="21" spans="1:8" ht="21.95" customHeight="1">
      <c r="A21" s="89">
        <v>5</v>
      </c>
      <c r="B21" s="213"/>
      <c r="C21" s="213"/>
      <c r="D21" s="213"/>
      <c r="E21" s="213"/>
      <c r="F21" s="143"/>
      <c r="G21" s="143"/>
      <c r="H21" s="144"/>
    </row>
    <row r="22" spans="1:8" ht="18" customHeight="1">
      <c r="A22" s="141"/>
      <c r="B22" s="142"/>
      <c r="C22" s="142"/>
      <c r="D22" s="142"/>
      <c r="E22" s="142"/>
      <c r="F22" s="136"/>
      <c r="G22" s="136"/>
      <c r="H22" s="137"/>
    </row>
    <row r="23" spans="1:8" ht="9" customHeight="1">
      <c r="A23" s="70"/>
      <c r="B23" s="269"/>
      <c r="C23" s="269"/>
      <c r="D23" s="269"/>
      <c r="E23" s="269"/>
      <c r="F23" s="136"/>
      <c r="G23" s="136"/>
      <c r="H23" s="137"/>
    </row>
    <row r="24" spans="1:8" ht="38.25" customHeight="1">
      <c r="A24" s="1140" t="s">
        <v>501</v>
      </c>
      <c r="B24" s="1141"/>
      <c r="C24" s="1141"/>
      <c r="D24" s="1141"/>
      <c r="E24" s="1141"/>
      <c r="F24" s="136"/>
      <c r="G24" s="136"/>
      <c r="H24" s="137"/>
    </row>
    <row r="25" spans="1:8" ht="54.75" customHeight="1">
      <c r="A25" s="1154" t="s">
        <v>823</v>
      </c>
      <c r="B25" s="1154"/>
      <c r="C25" s="1154"/>
      <c r="D25" s="1154"/>
      <c r="E25" s="1154"/>
      <c r="F25" s="136"/>
      <c r="G25" s="136"/>
      <c r="H25" s="137"/>
    </row>
    <row r="26" spans="1:8" ht="32.1" customHeight="1">
      <c r="A26" s="1152" t="s">
        <v>340</v>
      </c>
      <c r="B26" s="1152" t="s">
        <v>359</v>
      </c>
      <c r="C26" s="1152" t="s">
        <v>100</v>
      </c>
      <c r="D26" s="1150" t="s">
        <v>101</v>
      </c>
      <c r="E26" s="1151"/>
      <c r="F26" s="21"/>
      <c r="G26" s="21"/>
      <c r="H26" s="21"/>
    </row>
    <row r="27" spans="1:8" ht="22.5" customHeight="1">
      <c r="A27" s="1153"/>
      <c r="B27" s="1153"/>
      <c r="C27" s="1153"/>
      <c r="D27" s="33" t="s">
        <v>102</v>
      </c>
      <c r="E27" s="33" t="s">
        <v>103</v>
      </c>
      <c r="F27" s="21"/>
      <c r="G27" s="21"/>
      <c r="H27" s="21"/>
    </row>
    <row r="28" spans="1:8" ht="21.95" customHeight="1">
      <c r="A28" s="135">
        <v>1</v>
      </c>
      <c r="B28" s="212"/>
      <c r="C28" s="212"/>
      <c r="D28" s="212"/>
      <c r="E28" s="212"/>
      <c r="F28" s="21"/>
      <c r="G28" s="21"/>
      <c r="H28" s="21"/>
    </row>
    <row r="29" spans="1:8" ht="21.95" customHeight="1">
      <c r="A29" s="135">
        <v>2</v>
      </c>
      <c r="B29" s="212"/>
      <c r="C29" s="212"/>
      <c r="D29" s="212"/>
      <c r="E29" s="212"/>
    </row>
    <row r="30" spans="1:8" ht="21.95" customHeight="1">
      <c r="A30" s="89">
        <v>3</v>
      </c>
      <c r="B30" s="212"/>
      <c r="C30" s="212"/>
      <c r="D30" s="212"/>
      <c r="E30" s="212"/>
    </row>
    <row r="31" spans="1:8" ht="3.75" customHeight="1">
      <c r="A31" s="118"/>
      <c r="B31" s="118"/>
      <c r="C31" s="118"/>
      <c r="D31" s="118"/>
      <c r="E31" s="118"/>
      <c r="F31" s="21"/>
      <c r="G31" s="21"/>
      <c r="H31" s="21"/>
    </row>
    <row r="32" spans="1:8" ht="11.25" customHeight="1">
      <c r="C32" s="24"/>
      <c r="F32" s="21"/>
      <c r="G32" s="21"/>
      <c r="H32" s="21"/>
    </row>
    <row r="33" spans="1:5" ht="15.95" customHeight="1">
      <c r="A33" s="23" t="s">
        <v>6</v>
      </c>
      <c r="B33" s="50" t="str">
        <f>'Attach 3(JV)'!B24</f>
        <v>--</v>
      </c>
      <c r="D33" s="24" t="s">
        <v>4</v>
      </c>
      <c r="E33" s="201" t="str">
        <f>'Attach 3(JV)'!E24</f>
        <v/>
      </c>
    </row>
    <row r="34" spans="1:5" ht="15.95" customHeight="1">
      <c r="A34" s="23" t="s">
        <v>7</v>
      </c>
      <c r="B34" s="201" t="str">
        <f>'Attach 3(JV)'!B25</f>
        <v/>
      </c>
      <c r="D34" s="24" t="s">
        <v>5</v>
      </c>
      <c r="E34" s="201" t="str">
        <f>'Attach 3(JV)'!E25</f>
        <v/>
      </c>
    </row>
    <row r="35" spans="1:5" ht="15.95" customHeight="1">
      <c r="A35" s="12"/>
      <c r="B35" s="12"/>
      <c r="C35" s="24"/>
      <c r="D35" s="12"/>
      <c r="E35" s="12"/>
    </row>
    <row r="36" spans="1:5" ht="20.100000000000001" customHeight="1">
      <c r="A36" s="8" t="str">
        <f>A1</f>
        <v>Specification No. :CC/T/W-TR/DOM/A04/23/02780</v>
      </c>
      <c r="B36" s="9"/>
      <c r="C36" s="9"/>
      <c r="D36" s="9"/>
      <c r="E36" s="28" t="str">
        <f>"Annexure I to " &amp;D1</f>
        <v xml:space="preserve">Annexure I to Attachment-5 </v>
      </c>
    </row>
    <row r="37" spans="1:5" ht="18" customHeight="1">
      <c r="A37" s="25"/>
    </row>
    <row r="38" spans="1:5" ht="18" customHeight="1">
      <c r="A38" s="1144" t="s">
        <v>361</v>
      </c>
      <c r="B38" s="1144"/>
      <c r="C38" s="1144"/>
      <c r="D38" s="1144"/>
      <c r="E38" s="1144"/>
    </row>
    <row r="39" spans="1:5" ht="18" customHeight="1"/>
    <row r="40" spans="1:5" ht="42" customHeight="1">
      <c r="A40" s="1145" t="s">
        <v>340</v>
      </c>
      <c r="B40" s="1147" t="s">
        <v>359</v>
      </c>
      <c r="C40" s="1147" t="s">
        <v>363</v>
      </c>
      <c r="D40" s="1150" t="s">
        <v>364</v>
      </c>
      <c r="E40" s="1151"/>
    </row>
    <row r="41" spans="1:5" ht="23.25" customHeight="1">
      <c r="A41" s="1146"/>
      <c r="B41" s="1148"/>
      <c r="C41" s="1148"/>
      <c r="D41" s="33" t="s">
        <v>365</v>
      </c>
      <c r="E41" s="33" t="s">
        <v>366</v>
      </c>
    </row>
    <row r="42" spans="1:5" ht="18" customHeight="1">
      <c r="A42" s="119"/>
      <c r="B42" s="119"/>
      <c r="C42" s="119"/>
      <c r="D42" s="119"/>
      <c r="E42" s="119"/>
    </row>
    <row r="43" spans="1:5" ht="18" customHeight="1">
      <c r="A43" s="119"/>
      <c r="B43" s="119"/>
      <c r="C43" s="119"/>
      <c r="D43" s="119"/>
      <c r="E43" s="119"/>
    </row>
    <row r="44" spans="1:5" ht="18" customHeight="1">
      <c r="A44" s="119"/>
      <c r="B44" s="119"/>
      <c r="C44" s="119"/>
      <c r="D44" s="119"/>
      <c r="E44" s="119"/>
    </row>
    <row r="45" spans="1:5" ht="18" customHeight="1">
      <c r="A45" s="119"/>
      <c r="B45" s="119"/>
      <c r="C45" s="119"/>
      <c r="D45" s="119"/>
      <c r="E45" s="119"/>
    </row>
    <row r="46" spans="1:5" ht="18" customHeight="1">
      <c r="A46" s="119"/>
      <c r="B46" s="119"/>
      <c r="C46" s="119"/>
      <c r="D46" s="119"/>
      <c r="E46" s="119"/>
    </row>
    <row r="47" spans="1:5" ht="18" customHeight="1">
      <c r="A47" s="119"/>
      <c r="B47" s="119"/>
      <c r="C47" s="119"/>
      <c r="D47" s="119"/>
      <c r="E47" s="119"/>
    </row>
    <row r="48" spans="1:5" ht="18" customHeight="1">
      <c r="A48" s="119"/>
      <c r="B48" s="119"/>
      <c r="C48" s="119"/>
      <c r="D48" s="119"/>
      <c r="E48" s="119"/>
    </row>
    <row r="49" spans="1:5" ht="18" customHeight="1">
      <c r="A49" s="119"/>
      <c r="B49" s="119"/>
      <c r="C49" s="119"/>
      <c r="D49" s="119"/>
      <c r="E49" s="119"/>
    </row>
    <row r="50" spans="1:5" ht="18" customHeight="1">
      <c r="A50" s="119"/>
      <c r="B50" s="119"/>
      <c r="C50" s="119"/>
      <c r="D50" s="119"/>
      <c r="E50" s="119"/>
    </row>
    <row r="51" spans="1:5" ht="18" customHeight="1">
      <c r="A51" s="119"/>
      <c r="B51" s="119"/>
      <c r="C51" s="119"/>
      <c r="D51" s="119"/>
      <c r="E51" s="119"/>
    </row>
    <row r="52" spans="1:5" ht="18" customHeight="1">
      <c r="A52" s="119"/>
      <c r="B52" s="119"/>
      <c r="C52" s="119"/>
      <c r="D52" s="119"/>
      <c r="E52" s="119"/>
    </row>
    <row r="53" spans="1:5" ht="18" customHeight="1">
      <c r="A53" s="119"/>
      <c r="B53" s="119"/>
      <c r="C53" s="119"/>
      <c r="D53" s="119"/>
      <c r="E53" s="119"/>
    </row>
    <row r="54" spans="1:5" ht="18" customHeight="1">
      <c r="A54" s="119"/>
      <c r="B54" s="119"/>
      <c r="C54" s="119"/>
      <c r="D54" s="119"/>
      <c r="E54" s="119"/>
    </row>
    <row r="55" spans="1:5" ht="18" customHeight="1">
      <c r="A55" s="119"/>
      <c r="B55" s="119"/>
      <c r="C55" s="119"/>
      <c r="D55" s="119"/>
      <c r="E55" s="119"/>
    </row>
    <row r="56" spans="1:5" ht="18" customHeight="1">
      <c r="A56" s="119"/>
      <c r="B56" s="119"/>
      <c r="C56" s="119"/>
      <c r="D56" s="119"/>
      <c r="E56" s="119"/>
    </row>
    <row r="57" spans="1:5" ht="18" customHeight="1">
      <c r="A57" s="119"/>
      <c r="B57" s="119"/>
      <c r="C57" s="119"/>
      <c r="D57" s="119"/>
      <c r="E57" s="119"/>
    </row>
    <row r="58" spans="1:5" ht="18" customHeight="1">
      <c r="A58" s="119"/>
      <c r="B58" s="119"/>
      <c r="C58" s="119"/>
      <c r="D58" s="119"/>
      <c r="E58" s="119"/>
    </row>
    <row r="59" spans="1:5" ht="18" customHeight="1">
      <c r="A59" s="119"/>
      <c r="B59" s="119"/>
      <c r="C59" s="119"/>
      <c r="D59" s="119"/>
      <c r="E59" s="119"/>
    </row>
    <row r="60" spans="1:5" ht="18" customHeight="1">
      <c r="A60" s="119"/>
      <c r="B60" s="119"/>
      <c r="C60" s="119"/>
      <c r="D60" s="119"/>
      <c r="E60" s="119"/>
    </row>
    <row r="61" spans="1:5" ht="18" customHeight="1">
      <c r="A61" s="119"/>
      <c r="B61" s="119"/>
      <c r="C61" s="119"/>
      <c r="D61" s="119"/>
      <c r="E61" s="119"/>
    </row>
    <row r="62" spans="1:5" ht="18" customHeight="1">
      <c r="A62" s="119"/>
      <c r="B62" s="119"/>
      <c r="C62" s="119"/>
      <c r="D62" s="119"/>
      <c r="E62" s="119"/>
    </row>
    <row r="63" spans="1:5" ht="18" customHeight="1">
      <c r="A63" s="119"/>
      <c r="B63" s="119"/>
      <c r="C63" s="119"/>
      <c r="D63" s="119"/>
      <c r="E63" s="119"/>
    </row>
    <row r="64" spans="1:5" ht="18" customHeight="1">
      <c r="A64" s="119"/>
      <c r="B64" s="119"/>
      <c r="C64" s="119"/>
      <c r="D64" s="119"/>
      <c r="E64" s="119"/>
    </row>
    <row r="65" spans="1:5" ht="18" customHeight="1">
      <c r="A65" s="119"/>
      <c r="B65" s="119"/>
      <c r="C65" s="119"/>
      <c r="D65" s="119"/>
      <c r="E65" s="119"/>
    </row>
    <row r="66" spans="1:5" ht="18" customHeight="1">
      <c r="A66" s="119"/>
      <c r="B66" s="119"/>
      <c r="C66" s="119"/>
      <c r="D66" s="119"/>
      <c r="E66" s="119"/>
    </row>
    <row r="67" spans="1:5" ht="18" customHeight="1">
      <c r="A67" s="120"/>
      <c r="B67" s="120"/>
      <c r="C67" s="120"/>
      <c r="D67" s="120"/>
      <c r="E67" s="120"/>
    </row>
    <row r="68" spans="1:5" ht="18" customHeight="1"/>
    <row r="69" spans="1:5" ht="24" customHeight="1">
      <c r="C69" s="24"/>
    </row>
    <row r="70" spans="1:5" ht="24" customHeight="1">
      <c r="A70" s="23" t="s">
        <v>6</v>
      </c>
      <c r="B70" s="50" t="str">
        <f>B33</f>
        <v>--</v>
      </c>
      <c r="C70" s="24" t="s">
        <v>4</v>
      </c>
      <c r="D70" s="201" t="str">
        <f>E33</f>
        <v/>
      </c>
    </row>
    <row r="71" spans="1:5" ht="24" customHeight="1">
      <c r="A71" s="23" t="s">
        <v>7</v>
      </c>
      <c r="B71" s="206" t="str">
        <f>B34</f>
        <v/>
      </c>
      <c r="C71" s="24" t="s">
        <v>5</v>
      </c>
      <c r="D71" s="201" t="str">
        <f>E34</f>
        <v/>
      </c>
    </row>
    <row r="72" spans="1:5" ht="24" customHeight="1">
      <c r="A72" s="23"/>
      <c r="B72" s="50"/>
      <c r="C72" s="24"/>
      <c r="D72" s="26"/>
    </row>
    <row r="73" spans="1:5" ht="20.100000000000001" customHeight="1">
      <c r="A73" s="8" t="str">
        <f>A1</f>
        <v>Specification No. :CC/T/W-TR/DOM/A04/23/02780</v>
      </c>
      <c r="B73" s="9"/>
      <c r="C73" s="9"/>
      <c r="D73" s="9"/>
      <c r="E73" s="28" t="str">
        <f>E36</f>
        <v xml:space="preserve">Annexure I to Attachment-5 </v>
      </c>
    </row>
    <row r="74" spans="1:5" ht="18" customHeight="1">
      <c r="A74" s="25"/>
    </row>
    <row r="75" spans="1:5" ht="18" customHeight="1">
      <c r="A75" s="1144" t="s">
        <v>361</v>
      </c>
      <c r="B75" s="1144"/>
      <c r="C75" s="1144"/>
      <c r="D75" s="1144"/>
      <c r="E75" s="1144"/>
    </row>
    <row r="76" spans="1:5" ht="18" customHeight="1"/>
    <row r="77" spans="1:5" ht="37.5" customHeight="1">
      <c r="A77" s="1145" t="s">
        <v>340</v>
      </c>
      <c r="B77" s="1147" t="s">
        <v>359</v>
      </c>
      <c r="C77" s="1147" t="s">
        <v>364</v>
      </c>
      <c r="D77" s="1142" t="s">
        <v>364</v>
      </c>
      <c r="E77" s="1143"/>
    </row>
    <row r="78" spans="1:5" ht="24" customHeight="1">
      <c r="A78" s="1146"/>
      <c r="B78" s="1149"/>
      <c r="C78" s="1149"/>
      <c r="D78" s="34" t="s">
        <v>365</v>
      </c>
      <c r="E78" s="34" t="s">
        <v>366</v>
      </c>
    </row>
    <row r="79" spans="1:5" ht="18" customHeight="1">
      <c r="A79" s="119"/>
      <c r="B79" s="119"/>
      <c r="C79" s="119"/>
      <c r="D79" s="119"/>
      <c r="E79" s="119"/>
    </row>
    <row r="80" spans="1:5" ht="18" customHeight="1">
      <c r="A80" s="119"/>
      <c r="B80" s="119"/>
      <c r="C80" s="119"/>
      <c r="D80" s="119"/>
      <c r="E80" s="119"/>
    </row>
    <row r="81" spans="1:5" ht="18" customHeight="1">
      <c r="A81" s="119"/>
      <c r="B81" s="119"/>
      <c r="C81" s="119"/>
      <c r="D81" s="119"/>
      <c r="E81" s="119"/>
    </row>
    <row r="82" spans="1:5" ht="18" customHeight="1">
      <c r="A82" s="119"/>
      <c r="B82" s="119"/>
      <c r="C82" s="119"/>
      <c r="D82" s="119"/>
      <c r="E82" s="119"/>
    </row>
    <row r="83" spans="1:5" ht="18" customHeight="1">
      <c r="A83" s="119"/>
      <c r="B83" s="119"/>
      <c r="C83" s="119"/>
      <c r="D83" s="119"/>
      <c r="E83" s="119"/>
    </row>
    <row r="84" spans="1:5" ht="18" customHeight="1">
      <c r="A84" s="119"/>
      <c r="B84" s="119"/>
      <c r="C84" s="119"/>
      <c r="D84" s="119"/>
      <c r="E84" s="119"/>
    </row>
    <row r="85" spans="1:5" ht="18" customHeight="1">
      <c r="A85" s="119"/>
      <c r="B85" s="119"/>
      <c r="C85" s="119"/>
      <c r="D85" s="119"/>
      <c r="E85" s="119"/>
    </row>
    <row r="86" spans="1:5" ht="18" customHeight="1">
      <c r="A86" s="119"/>
      <c r="B86" s="119"/>
      <c r="C86" s="119"/>
      <c r="D86" s="119"/>
      <c r="E86" s="119"/>
    </row>
    <row r="87" spans="1:5" ht="18" customHeight="1">
      <c r="A87" s="119"/>
      <c r="B87" s="119"/>
      <c r="C87" s="119"/>
      <c r="D87" s="119"/>
      <c r="E87" s="119"/>
    </row>
    <row r="88" spans="1:5" ht="18" customHeight="1">
      <c r="A88" s="119"/>
      <c r="B88" s="119"/>
      <c r="C88" s="119"/>
      <c r="D88" s="119"/>
      <c r="E88" s="119"/>
    </row>
    <row r="89" spans="1:5" ht="18" customHeight="1">
      <c r="A89" s="119"/>
      <c r="B89" s="119"/>
      <c r="C89" s="119"/>
      <c r="D89" s="119"/>
      <c r="E89" s="119"/>
    </row>
    <row r="90" spans="1:5" ht="18" customHeight="1">
      <c r="A90" s="119"/>
      <c r="B90" s="119"/>
      <c r="C90" s="119"/>
      <c r="D90" s="119"/>
      <c r="E90" s="119"/>
    </row>
    <row r="91" spans="1:5" ht="18" customHeight="1">
      <c r="A91" s="119"/>
      <c r="B91" s="119"/>
      <c r="C91" s="119"/>
      <c r="D91" s="119"/>
      <c r="E91" s="119"/>
    </row>
    <row r="92" spans="1:5" ht="18" customHeight="1">
      <c r="A92" s="119"/>
      <c r="B92" s="119"/>
      <c r="C92" s="119"/>
      <c r="D92" s="119"/>
      <c r="E92" s="119"/>
    </row>
    <row r="93" spans="1:5" ht="18" customHeight="1">
      <c r="A93" s="119"/>
      <c r="B93" s="119"/>
      <c r="C93" s="119"/>
      <c r="D93" s="119"/>
      <c r="E93" s="119"/>
    </row>
    <row r="94" spans="1:5" ht="18" customHeight="1">
      <c r="A94" s="119"/>
      <c r="B94" s="119"/>
      <c r="C94" s="119"/>
      <c r="D94" s="119"/>
      <c r="E94" s="119"/>
    </row>
    <row r="95" spans="1:5" ht="18" customHeight="1">
      <c r="A95" s="119"/>
      <c r="B95" s="119"/>
      <c r="C95" s="119"/>
      <c r="D95" s="119"/>
      <c r="E95" s="119"/>
    </row>
    <row r="96" spans="1:5" ht="18" customHeight="1">
      <c r="A96" s="119"/>
      <c r="B96" s="119"/>
      <c r="C96" s="119"/>
      <c r="D96" s="119"/>
      <c r="E96" s="119"/>
    </row>
    <row r="97" spans="1:5" ht="18" customHeight="1">
      <c r="A97" s="119"/>
      <c r="B97" s="119"/>
      <c r="C97" s="119"/>
      <c r="D97" s="119"/>
      <c r="E97" s="119"/>
    </row>
    <row r="98" spans="1:5" ht="18" customHeight="1">
      <c r="A98" s="119"/>
      <c r="B98" s="119"/>
      <c r="C98" s="119"/>
      <c r="D98" s="119"/>
      <c r="E98" s="119"/>
    </row>
    <row r="99" spans="1:5" ht="18" customHeight="1">
      <c r="A99" s="119"/>
      <c r="B99" s="119"/>
      <c r="C99" s="119"/>
      <c r="D99" s="119"/>
      <c r="E99" s="119"/>
    </row>
    <row r="100" spans="1:5" ht="18" customHeight="1">
      <c r="A100" s="119"/>
      <c r="B100" s="119"/>
      <c r="C100" s="119"/>
      <c r="D100" s="119"/>
      <c r="E100" s="119"/>
    </row>
    <row r="101" spans="1:5" ht="18" customHeight="1">
      <c r="A101" s="119"/>
      <c r="B101" s="119"/>
      <c r="C101" s="119"/>
      <c r="D101" s="119"/>
      <c r="E101" s="119"/>
    </row>
    <row r="102" spans="1:5" ht="18" customHeight="1">
      <c r="A102" s="119"/>
      <c r="B102" s="119"/>
      <c r="C102" s="119"/>
      <c r="D102" s="119"/>
      <c r="E102" s="119"/>
    </row>
    <row r="103" spans="1:5" ht="18" customHeight="1">
      <c r="A103" s="119"/>
      <c r="B103" s="119"/>
      <c r="C103" s="119"/>
      <c r="D103" s="119"/>
      <c r="E103" s="119"/>
    </row>
    <row r="104" spans="1:5" ht="18" customHeight="1">
      <c r="A104" s="120"/>
      <c r="B104" s="120"/>
      <c r="C104" s="120"/>
      <c r="D104" s="120"/>
      <c r="E104" s="120"/>
    </row>
    <row r="105" spans="1:5" ht="18" customHeight="1"/>
    <row r="106" spans="1:5" ht="24" customHeight="1">
      <c r="C106" s="24"/>
    </row>
    <row r="107" spans="1:5" ht="24" customHeight="1">
      <c r="A107" s="23" t="s">
        <v>6</v>
      </c>
      <c r="B107" s="50" t="str">
        <f>B70</f>
        <v>--</v>
      </c>
      <c r="C107" s="24" t="s">
        <v>4</v>
      </c>
      <c r="D107" s="201" t="str">
        <f>D70</f>
        <v/>
      </c>
    </row>
    <row r="108" spans="1:5" ht="24" customHeight="1">
      <c r="A108" s="23" t="s">
        <v>7</v>
      </c>
      <c r="B108" s="206" t="str">
        <f>B71</f>
        <v/>
      </c>
      <c r="C108" s="24" t="s">
        <v>5</v>
      </c>
      <c r="D108" s="201" t="str">
        <f>D71</f>
        <v/>
      </c>
    </row>
    <row r="109" spans="1:5" ht="24" customHeight="1">
      <c r="A109" s="12"/>
      <c r="B109" s="12"/>
      <c r="C109" s="24"/>
      <c r="D109" s="12"/>
      <c r="E109" s="12"/>
    </row>
    <row r="110" spans="1:5" ht="33" customHeight="1">
      <c r="D110" s="24"/>
    </row>
  </sheetData>
  <sheetProtection password="CBD2" sheet="1" objects="1" scenarios="1" formatColumns="0" formatRows="0" selectLockedCells="1"/>
  <customSheetViews>
    <customSheetView guid="{CF80F8D9-734F-48B9-B011-9E684644282F}"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0"/>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0"/>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4B898AE2-7356-489E-882D-EC3B09CB95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D02EE5CF-A0EA-4C5E-BAEE-CBCAF1C246EF}"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4" priority="2" stopIfTrue="1">
      <formula>$H$20="No"</formula>
    </cfRule>
  </conditionalFormatting>
  <conditionalFormatting sqref="D36:E39 A36:C40 D42:E109 A42:C77 A79:C109 C67:E67 C79:E104">
    <cfRule type="expression" dxfId="23" priority="3" stopIfTrue="1">
      <formula>$H$20=FALSE</formula>
    </cfRule>
  </conditionalFormatting>
  <conditionalFormatting sqref="D40:E41">
    <cfRule type="expression" dxfId="22" priority="1" stopIfTrue="1">
      <formula>$H$20=FALSE</formula>
    </cfRule>
  </conditionalFormatting>
  <pageMargins left="0.75" right="0.46" top="0.4" bottom="0.47" header="0.26" footer="0.28999999999999998"/>
  <pageSetup scale="84" orientation="portrait" r:id="rId43"/>
  <headerFooter alignWithMargins="0">
    <oddFooter>&amp;R&amp;"Book Antiqua,Bold"&amp;8 Page &amp;P of &amp;N</oddFooter>
  </headerFooter>
  <rowBreaks count="1" manualBreakCount="1">
    <brk id="72"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9235" r:id="rId46"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22" sqref="C22"/>
    </sheetView>
  </sheetViews>
  <sheetFormatPr defaultColWidth="9.140625" defaultRowHeight="15.75"/>
  <cols>
    <col min="1" max="1" width="12.140625" style="281" customWidth="1"/>
    <col min="2" max="2" width="28.5703125" style="281" customWidth="1"/>
    <col min="3" max="3" width="36.7109375" style="281" customWidth="1"/>
    <col min="4" max="4" width="15" style="281" customWidth="1"/>
    <col min="5" max="5" width="26" style="281" customWidth="1"/>
    <col min="6" max="7" width="9.140625" style="281"/>
    <col min="8" max="8" width="10.42578125" style="281" hidden="1" customWidth="1"/>
    <col min="9" max="16384" width="9.140625" style="282"/>
  </cols>
  <sheetData>
    <row r="1" spans="1:9" s="326" customFormat="1" ht="24.75" customHeight="1">
      <c r="A1" s="533" t="str">
        <f>'Attach 3(JV)'!A1</f>
        <v>Specification No. :CC/T/W-TR/DOM/A04/23/02780</v>
      </c>
      <c r="B1" s="534"/>
      <c r="C1" s="534"/>
      <c r="D1" s="534"/>
      <c r="E1" s="535" t="s">
        <v>523</v>
      </c>
      <c r="F1" s="536"/>
      <c r="G1" s="536"/>
      <c r="H1" s="536"/>
    </row>
    <row r="2" spans="1:9" ht="8.1" customHeight="1"/>
    <row r="3" spans="1:9" ht="79.5" customHeight="1">
      <c r="A3" s="781" t="str">
        <f>'Attach 3(JV)'!A3</f>
        <v>765 kV Transformer Package TR01 for 6x500 MVA, 765/400/33 kV, 1 Phase Transformers at KPS3 S/S associated with establishment of Khavda Pooling Station-3 (KPS3) in Khavda RE Park.</v>
      </c>
      <c r="B3" s="782"/>
      <c r="C3" s="782"/>
      <c r="D3" s="782"/>
      <c r="E3" s="782"/>
      <c r="F3" s="283"/>
      <c r="G3" s="283"/>
      <c r="H3" s="283"/>
    </row>
    <row r="4" spans="1:9" ht="8.1" customHeight="1">
      <c r="A4" s="284"/>
      <c r="H4" s="285"/>
      <c r="I4" s="286"/>
    </row>
    <row r="5" spans="1:9" ht="27.75" customHeight="1">
      <c r="A5" s="1169" t="s">
        <v>524</v>
      </c>
      <c r="B5" s="1169"/>
      <c r="C5" s="1169"/>
      <c r="D5" s="1169"/>
      <c r="E5" s="1169"/>
      <c r="F5" s="287"/>
      <c r="H5" s="285"/>
      <c r="I5" s="286"/>
    </row>
    <row r="6" spans="1:9" ht="8.1" customHeight="1">
      <c r="A6" s="288"/>
      <c r="H6" s="285"/>
      <c r="I6" s="286"/>
    </row>
    <row r="7" spans="1:9" ht="20.100000000000001" customHeight="1">
      <c r="A7" s="287"/>
      <c r="B7" s="288"/>
      <c r="C7" s="288"/>
      <c r="H7" s="285"/>
      <c r="I7" s="286"/>
    </row>
    <row r="8" spans="1:9" ht="26.25" customHeight="1">
      <c r="A8" s="1170" t="str">
        <f>'[18]Attach 3(QR)'!A8:D8</f>
        <v>Bidder's Name and Address:</v>
      </c>
      <c r="B8" s="1170"/>
      <c r="C8" s="1170"/>
      <c r="D8" s="289" t="str">
        <f>'[18]Attach 3(JV)'!E7</f>
        <v>To:</v>
      </c>
      <c r="H8" s="285"/>
      <c r="I8" s="286"/>
    </row>
    <row r="9" spans="1:9" ht="23.25" customHeight="1">
      <c r="A9" s="1031" t="str">
        <f>'Attach 3(JV)'!A8</f>
        <v/>
      </c>
      <c r="B9" s="1031"/>
      <c r="C9" s="384"/>
      <c r="D9" s="290" t="str">
        <f>'[18]Attach 3(JV)'!E8</f>
        <v>Contract Services</v>
      </c>
      <c r="H9" s="285"/>
      <c r="I9" s="286"/>
    </row>
    <row r="10" spans="1:9" ht="26.25" customHeight="1">
      <c r="A10" s="291" t="s">
        <v>342</v>
      </c>
      <c r="B10" s="1171">
        <f>'Attach 3(JV)'!B9</f>
        <v>0</v>
      </c>
      <c r="C10" s="1171"/>
      <c r="D10" s="290" t="str">
        <f>'[18]Attach 3(JV)'!E9</f>
        <v>Power Grid Corporation of India Ltd.,</v>
      </c>
      <c r="F10" s="292"/>
      <c r="H10" s="285"/>
      <c r="I10" s="286"/>
    </row>
    <row r="11" spans="1:9" ht="16.5">
      <c r="A11" s="291" t="s">
        <v>344</v>
      </c>
      <c r="B11" s="1164">
        <f>'Attach 3(JV)'!B10</f>
        <v>0</v>
      </c>
      <c r="C11" s="1164"/>
      <c r="D11" s="290" t="str">
        <f>'[18]Attach 3(JV)'!E10</f>
        <v>"Saudamini", Plot No. 2, Sector 29</v>
      </c>
      <c r="H11" s="285"/>
      <c r="I11" s="286"/>
    </row>
    <row r="12" spans="1:9">
      <c r="B12" s="1164">
        <f>'Attach 3(JV)'!B11</f>
        <v>0</v>
      </c>
      <c r="C12" s="1164"/>
      <c r="D12" s="290" t="str">
        <f>'[18]Attach 3(JV)'!E11</f>
        <v>Gurgaon (Haryana) - 122001</v>
      </c>
    </row>
    <row r="13" spans="1:9" ht="21" customHeight="1">
      <c r="A13" s="288"/>
      <c r="B13" s="1164">
        <f>'Attach 3(JV)'!B12</f>
        <v>0</v>
      </c>
      <c r="C13" s="1164"/>
      <c r="D13" s="290"/>
    </row>
    <row r="14" spans="1:9" ht="20.100000000000001" customHeight="1">
      <c r="A14" s="281" t="s">
        <v>337</v>
      </c>
    </row>
    <row r="15" spans="1:9" ht="63" customHeight="1">
      <c r="A15" s="293">
        <v>1</v>
      </c>
      <c r="B15" s="1130" t="s">
        <v>525</v>
      </c>
      <c r="C15" s="1130"/>
      <c r="D15" s="1130"/>
      <c r="E15" s="1130"/>
    </row>
    <row r="16" spans="1:9" ht="32.1" customHeight="1">
      <c r="A16" s="1165" t="s">
        <v>340</v>
      </c>
      <c r="B16" s="1165" t="s">
        <v>359</v>
      </c>
      <c r="C16" s="1165" t="s">
        <v>363</v>
      </c>
      <c r="D16" s="1167" t="s">
        <v>526</v>
      </c>
      <c r="E16" s="1168"/>
    </row>
    <row r="17" spans="1:8" ht="41.25" customHeight="1">
      <c r="A17" s="1166"/>
      <c r="B17" s="1166"/>
      <c r="C17" s="1166"/>
      <c r="D17" s="294" t="s">
        <v>365</v>
      </c>
      <c r="E17" s="294" t="s">
        <v>527</v>
      </c>
    </row>
    <row r="18" spans="1:8" ht="21.75" customHeight="1">
      <c r="A18" s="295">
        <v>1</v>
      </c>
      <c r="B18" s="296"/>
      <c r="C18" s="296"/>
      <c r="D18" s="296"/>
      <c r="E18" s="296"/>
    </row>
    <row r="19" spans="1:8" ht="21.95" customHeight="1">
      <c r="A19" s="297">
        <v>2</v>
      </c>
      <c r="B19" s="298"/>
      <c r="C19" s="298"/>
      <c r="D19" s="298"/>
      <c r="E19" s="298"/>
    </row>
    <row r="20" spans="1:8" ht="21.95" customHeight="1">
      <c r="A20" s="297">
        <v>3</v>
      </c>
      <c r="B20" s="298"/>
      <c r="C20" s="298"/>
      <c r="D20" s="298"/>
      <c r="E20" s="298"/>
    </row>
    <row r="21" spans="1:8" ht="21.95" customHeight="1">
      <c r="A21" s="297">
        <v>4</v>
      </c>
      <c r="B21" s="298"/>
      <c r="C21" s="298"/>
      <c r="D21" s="298"/>
      <c r="E21" s="298"/>
      <c r="F21" s="299"/>
      <c r="G21" s="299"/>
      <c r="H21" s="281" t="b">
        <v>0</v>
      </c>
    </row>
    <row r="22" spans="1:8" ht="24.75" customHeight="1">
      <c r="A22" s="300">
        <v>5</v>
      </c>
      <c r="B22" s="301"/>
      <c r="C22" s="301"/>
      <c r="D22" s="301"/>
      <c r="E22" s="301"/>
      <c r="F22" s="299"/>
      <c r="G22" s="299"/>
      <c r="H22" s="299"/>
    </row>
    <row r="23" spans="1:8" ht="107.25" customHeight="1">
      <c r="A23" s="302">
        <v>2</v>
      </c>
      <c r="B23" s="1162" t="s">
        <v>824</v>
      </c>
      <c r="C23" s="1162"/>
      <c r="D23" s="1162"/>
      <c r="E23" s="1162"/>
      <c r="F23" s="299"/>
      <c r="G23" s="299"/>
      <c r="H23" s="299"/>
    </row>
    <row r="24" spans="1:8" ht="18" customHeight="1">
      <c r="A24" s="303"/>
      <c r="B24" s="304"/>
      <c r="C24" s="304"/>
      <c r="D24" s="304"/>
      <c r="E24" s="304"/>
      <c r="F24" s="305"/>
      <c r="G24" s="305"/>
      <c r="H24" s="306"/>
    </row>
    <row r="25" spans="1:8" ht="54.75" hidden="1" customHeight="1">
      <c r="A25" s="1163" t="s">
        <v>77</v>
      </c>
      <c r="B25" s="1163"/>
      <c r="C25" s="1163"/>
      <c r="D25" s="1163"/>
      <c r="E25" s="1163"/>
      <c r="F25" s="305"/>
      <c r="G25" s="305"/>
      <c r="H25" s="306"/>
    </row>
    <row r="26" spans="1:8" ht="32.1" hidden="1" customHeight="1">
      <c r="A26" s="1159" t="s">
        <v>340</v>
      </c>
      <c r="B26" s="1159" t="s">
        <v>359</v>
      </c>
      <c r="C26" s="1159" t="s">
        <v>100</v>
      </c>
      <c r="D26" s="855" t="s">
        <v>101</v>
      </c>
      <c r="E26" s="857"/>
    </row>
    <row r="27" spans="1:8" ht="22.5" hidden="1" customHeight="1">
      <c r="A27" s="1158"/>
      <c r="B27" s="1158"/>
      <c r="C27" s="1158"/>
      <c r="D27" s="307" t="s">
        <v>102</v>
      </c>
      <c r="E27" s="307" t="s">
        <v>103</v>
      </c>
    </row>
    <row r="28" spans="1:8" ht="21.95" hidden="1" customHeight="1">
      <c r="A28" s="308">
        <v>1</v>
      </c>
      <c r="B28" s="309"/>
      <c r="C28" s="309"/>
      <c r="D28" s="309"/>
      <c r="E28" s="309"/>
    </row>
    <row r="29" spans="1:8" ht="21.95" hidden="1" customHeight="1">
      <c r="A29" s="308">
        <v>2</v>
      </c>
      <c r="B29" s="309"/>
      <c r="C29" s="309"/>
      <c r="D29" s="309"/>
      <c r="E29" s="309"/>
    </row>
    <row r="30" spans="1:8" ht="37.5" hidden="1" customHeight="1">
      <c r="A30" s="308">
        <v>3</v>
      </c>
      <c r="B30" s="309"/>
      <c r="C30" s="309"/>
      <c r="D30" s="309"/>
      <c r="E30" s="309"/>
    </row>
    <row r="31" spans="1:8" ht="15.95" customHeight="1"/>
    <row r="32" spans="1:8" ht="15.95" customHeight="1">
      <c r="C32" s="310"/>
    </row>
    <row r="33" spans="1:9" ht="15.95" customHeight="1">
      <c r="A33" s="311" t="s">
        <v>6</v>
      </c>
      <c r="B33" s="324" t="str">
        <f>'Attach 3(JV)'!B24</f>
        <v>--</v>
      </c>
      <c r="C33" s="310" t="s">
        <v>4</v>
      </c>
      <c r="D33" s="1155" t="str">
        <f>'Attach 3(JV)'!E24</f>
        <v/>
      </c>
      <c r="E33" s="1155"/>
    </row>
    <row r="34" spans="1:9" ht="15.95" customHeight="1">
      <c r="A34" s="311" t="s">
        <v>7</v>
      </c>
      <c r="B34" s="325" t="str">
        <f>'Attach 3(JV)'!B25</f>
        <v/>
      </c>
      <c r="C34" s="310" t="s">
        <v>5</v>
      </c>
      <c r="D34" s="1155" t="str">
        <f>'Attach 3(JV)'!E25</f>
        <v/>
      </c>
      <c r="E34" s="1155"/>
    </row>
    <row r="35" spans="1:9" s="281" customFormat="1" ht="15.75" customHeight="1">
      <c r="A35" s="282"/>
      <c r="B35" s="282"/>
      <c r="C35" s="310"/>
      <c r="D35" s="282"/>
      <c r="E35" s="282"/>
      <c r="I35" s="282"/>
    </row>
    <row r="36" spans="1:9" s="281" customFormat="1" ht="19.5" customHeight="1">
      <c r="A36" s="315" t="str">
        <f>A1</f>
        <v>Specification No. :CC/T/W-TR/DOM/A04/23/02780</v>
      </c>
      <c r="B36" s="316"/>
      <c r="C36" s="316"/>
      <c r="D36" s="316"/>
      <c r="E36" s="317" t="str">
        <f>E1</f>
        <v>Attachment-5A</v>
      </c>
      <c r="I36" s="282"/>
    </row>
    <row r="37" spans="1:9" s="281" customFormat="1" ht="18" customHeight="1">
      <c r="A37" s="313"/>
      <c r="I37" s="282"/>
    </row>
    <row r="38" spans="1:9" s="281" customFormat="1" ht="30" customHeight="1">
      <c r="A38" s="1156" t="s">
        <v>361</v>
      </c>
      <c r="B38" s="1156"/>
      <c r="C38" s="1156"/>
      <c r="D38" s="1156"/>
      <c r="E38" s="1156"/>
      <c r="I38" s="282"/>
    </row>
    <row r="39" spans="1:9" s="281" customFormat="1" ht="18" customHeight="1">
      <c r="I39" s="282"/>
    </row>
    <row r="40" spans="1:9" s="281" customFormat="1" ht="36" customHeight="1">
      <c r="A40" s="1157" t="s">
        <v>340</v>
      </c>
      <c r="B40" s="849" t="s">
        <v>359</v>
      </c>
      <c r="C40" s="1159" t="s">
        <v>363</v>
      </c>
      <c r="D40" s="1160" t="s">
        <v>526</v>
      </c>
      <c r="E40" s="1161"/>
      <c r="I40" s="282"/>
    </row>
    <row r="41" spans="1:9" s="281" customFormat="1" ht="36" customHeight="1">
      <c r="A41" s="1014"/>
      <c r="B41" s="1158"/>
      <c r="C41" s="1158"/>
      <c r="D41" s="307" t="s">
        <v>365</v>
      </c>
      <c r="E41" s="307" t="s">
        <v>528</v>
      </c>
      <c r="I41" s="282"/>
    </row>
    <row r="42" spans="1:9" s="281" customFormat="1" ht="18" customHeight="1">
      <c r="A42" s="318"/>
      <c r="B42" s="319"/>
      <c r="C42" s="318"/>
      <c r="D42" s="318"/>
      <c r="E42" s="318"/>
      <c r="I42" s="282"/>
    </row>
    <row r="43" spans="1:9" s="281" customFormat="1" ht="18" customHeight="1">
      <c r="A43" s="320"/>
      <c r="B43" s="321"/>
      <c r="C43" s="320"/>
      <c r="D43" s="320"/>
      <c r="E43" s="320"/>
      <c r="I43" s="282"/>
    </row>
    <row r="44" spans="1:9" s="281" customFormat="1" ht="18" customHeight="1">
      <c r="A44" s="320"/>
      <c r="B44" s="321"/>
      <c r="C44" s="320"/>
      <c r="D44" s="320"/>
      <c r="E44" s="320"/>
      <c r="I44" s="282"/>
    </row>
    <row r="45" spans="1:9" s="281" customFormat="1" ht="18" customHeight="1">
      <c r="A45" s="320"/>
      <c r="B45" s="321"/>
      <c r="C45" s="320"/>
      <c r="D45" s="320"/>
      <c r="E45" s="320"/>
      <c r="I45" s="282"/>
    </row>
    <row r="46" spans="1:9" s="281" customFormat="1" ht="18" customHeight="1">
      <c r="A46" s="320"/>
      <c r="B46" s="321"/>
      <c r="C46" s="320"/>
      <c r="D46" s="320"/>
      <c r="E46" s="320"/>
      <c r="I46" s="282"/>
    </row>
    <row r="47" spans="1:9" s="281" customFormat="1" ht="18" customHeight="1">
      <c r="A47" s="320"/>
      <c r="B47" s="321"/>
      <c r="C47" s="320"/>
      <c r="D47" s="320"/>
      <c r="E47" s="320"/>
      <c r="I47" s="282"/>
    </row>
    <row r="48" spans="1:9" s="281" customFormat="1" ht="18" customHeight="1">
      <c r="A48" s="320"/>
      <c r="B48" s="321"/>
      <c r="C48" s="320"/>
      <c r="D48" s="320"/>
      <c r="E48" s="320"/>
      <c r="I48" s="282"/>
    </row>
    <row r="49" spans="1:9" s="281" customFormat="1" ht="18" customHeight="1">
      <c r="A49" s="320"/>
      <c r="B49" s="321"/>
      <c r="C49" s="320"/>
      <c r="D49" s="320"/>
      <c r="E49" s="320"/>
      <c r="I49" s="282"/>
    </row>
    <row r="50" spans="1:9" s="281" customFormat="1" ht="18" customHeight="1">
      <c r="A50" s="320"/>
      <c r="B50" s="321"/>
      <c r="C50" s="320"/>
      <c r="D50" s="320"/>
      <c r="E50" s="320"/>
      <c r="I50" s="282"/>
    </row>
    <row r="51" spans="1:9" s="281" customFormat="1" ht="18" customHeight="1">
      <c r="A51" s="320"/>
      <c r="B51" s="321"/>
      <c r="C51" s="320"/>
      <c r="D51" s="320"/>
      <c r="E51" s="320"/>
      <c r="I51" s="282"/>
    </row>
    <row r="52" spans="1:9" s="281" customFormat="1" ht="18" customHeight="1">
      <c r="A52" s="320"/>
      <c r="B52" s="321"/>
      <c r="C52" s="320"/>
      <c r="D52" s="320"/>
      <c r="E52" s="320"/>
      <c r="I52" s="282"/>
    </row>
    <row r="53" spans="1:9" s="281" customFormat="1" ht="18" customHeight="1">
      <c r="A53" s="320"/>
      <c r="B53" s="321"/>
      <c r="C53" s="320"/>
      <c r="D53" s="320"/>
      <c r="E53" s="320"/>
      <c r="I53" s="282"/>
    </row>
    <row r="54" spans="1:9" s="281" customFormat="1" ht="18" customHeight="1">
      <c r="A54" s="320"/>
      <c r="B54" s="321"/>
      <c r="C54" s="320"/>
      <c r="D54" s="320"/>
      <c r="E54" s="320"/>
      <c r="I54" s="282"/>
    </row>
    <row r="55" spans="1:9" s="281" customFormat="1" ht="18" customHeight="1">
      <c r="A55" s="320"/>
      <c r="B55" s="321"/>
      <c r="C55" s="320"/>
      <c r="D55" s="320"/>
      <c r="E55" s="320"/>
      <c r="I55" s="282"/>
    </row>
    <row r="56" spans="1:9" s="281" customFormat="1" ht="18" customHeight="1">
      <c r="A56" s="320"/>
      <c r="B56" s="321"/>
      <c r="C56" s="320"/>
      <c r="D56" s="320"/>
      <c r="E56" s="320"/>
      <c r="I56" s="282"/>
    </row>
    <row r="57" spans="1:9" s="281" customFormat="1" ht="18" customHeight="1">
      <c r="A57" s="320"/>
      <c r="B57" s="321"/>
      <c r="C57" s="320"/>
      <c r="D57" s="320"/>
      <c r="E57" s="320"/>
      <c r="I57" s="282"/>
    </row>
    <row r="58" spans="1:9" s="281" customFormat="1" ht="18" customHeight="1">
      <c r="A58" s="320"/>
      <c r="B58" s="321"/>
      <c r="C58" s="320"/>
      <c r="D58" s="320"/>
      <c r="E58" s="320"/>
      <c r="I58" s="282"/>
    </row>
    <row r="59" spans="1:9" s="281" customFormat="1" ht="18" customHeight="1">
      <c r="A59" s="320"/>
      <c r="B59" s="321"/>
      <c r="C59" s="320"/>
      <c r="D59" s="320"/>
      <c r="E59" s="320"/>
      <c r="I59" s="282"/>
    </row>
    <row r="60" spans="1:9" s="281" customFormat="1" ht="18" customHeight="1">
      <c r="A60" s="320"/>
      <c r="B60" s="321"/>
      <c r="C60" s="320"/>
      <c r="D60" s="320"/>
      <c r="E60" s="320"/>
      <c r="I60" s="282"/>
    </row>
    <row r="61" spans="1:9" s="281" customFormat="1" ht="18" customHeight="1">
      <c r="A61" s="320"/>
      <c r="B61" s="321"/>
      <c r="C61" s="320"/>
      <c r="D61" s="320"/>
      <c r="E61" s="320"/>
      <c r="I61" s="282"/>
    </row>
    <row r="62" spans="1:9" s="281" customFormat="1" ht="18" customHeight="1">
      <c r="A62" s="320"/>
      <c r="B62" s="321"/>
      <c r="C62" s="320"/>
      <c r="D62" s="320"/>
      <c r="E62" s="320"/>
      <c r="I62" s="282"/>
    </row>
    <row r="63" spans="1:9" s="281" customFormat="1" ht="18" customHeight="1">
      <c r="A63" s="320"/>
      <c r="B63" s="321"/>
      <c r="C63" s="320"/>
      <c r="D63" s="320"/>
      <c r="E63" s="320"/>
      <c r="I63" s="282"/>
    </row>
    <row r="64" spans="1:9" s="281" customFormat="1" ht="18" customHeight="1">
      <c r="A64" s="320"/>
      <c r="B64" s="321"/>
      <c r="C64" s="320"/>
      <c r="D64" s="320"/>
      <c r="E64" s="320"/>
      <c r="I64" s="282"/>
    </row>
    <row r="65" spans="1:9" s="281" customFormat="1" ht="18" customHeight="1">
      <c r="A65" s="320"/>
      <c r="B65" s="321"/>
      <c r="C65" s="320"/>
      <c r="D65" s="320"/>
      <c r="E65" s="320"/>
      <c r="I65" s="282"/>
    </row>
    <row r="66" spans="1:9" s="281" customFormat="1" ht="18" customHeight="1">
      <c r="A66" s="320"/>
      <c r="B66" s="321"/>
      <c r="C66" s="320"/>
      <c r="D66" s="320"/>
      <c r="E66" s="320"/>
      <c r="I66" s="282"/>
    </row>
    <row r="67" spans="1:9" s="281" customFormat="1" ht="18" customHeight="1">
      <c r="A67" s="320"/>
      <c r="B67" s="321"/>
      <c r="C67" s="320"/>
      <c r="D67" s="320"/>
      <c r="E67" s="320"/>
      <c r="I67" s="282"/>
    </row>
    <row r="68" spans="1:9" s="281" customFormat="1" ht="18" customHeight="1">
      <c r="A68" s="322"/>
      <c r="B68" s="323"/>
      <c r="C68" s="322"/>
      <c r="D68" s="322"/>
      <c r="E68" s="322"/>
      <c r="I68" s="282"/>
    </row>
    <row r="69" spans="1:9" s="281" customFormat="1" ht="18" customHeight="1">
      <c r="I69" s="282"/>
    </row>
    <row r="70" spans="1:9" s="281" customFormat="1" ht="24" customHeight="1">
      <c r="C70" s="310"/>
      <c r="I70" s="282"/>
    </row>
    <row r="71" spans="1:9" s="281" customFormat="1" ht="24" customHeight="1">
      <c r="A71" s="311" t="s">
        <v>6</v>
      </c>
      <c r="B71" s="312" t="str">
        <f>B33</f>
        <v>--</v>
      </c>
      <c r="C71" s="310" t="s">
        <v>4</v>
      </c>
      <c r="D71" s="314" t="str">
        <f>D33</f>
        <v/>
      </c>
      <c r="I71" s="282"/>
    </row>
    <row r="72" spans="1:9" s="281" customFormat="1" ht="24" customHeight="1">
      <c r="A72" s="311" t="s">
        <v>7</v>
      </c>
      <c r="B72" s="312" t="str">
        <f>B34</f>
        <v/>
      </c>
      <c r="C72" s="310" t="s">
        <v>5</v>
      </c>
      <c r="D72" s="314" t="str">
        <f>D34</f>
        <v/>
      </c>
      <c r="I72" s="282"/>
    </row>
    <row r="73" spans="1:9" s="281" customFormat="1" ht="24" customHeight="1">
      <c r="A73" s="311"/>
      <c r="B73" s="324"/>
      <c r="C73" s="310"/>
      <c r="D73" s="325"/>
      <c r="I73" s="282"/>
    </row>
    <row r="74" spans="1:9" s="281" customFormat="1" ht="33" customHeight="1">
      <c r="D74" s="310"/>
      <c r="I74" s="282"/>
    </row>
  </sheetData>
  <sheetProtection password="CBD2" sheet="1" objects="1" scenarios="1" formatColumns="0" formatRows="0" selectLockedCells="1"/>
  <customSheetViews>
    <customSheetView guid="{CF80F8D9-734F-48B9-B011-9E684644282F}"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3"/>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6"/>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4B898AE2-7356-489E-882D-EC3B09CB95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D02EE5CF-A0EA-4C5E-BAEE-CBCAF1C246EF}"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1" priority="2" stopIfTrue="1">
      <formula>$H$21="No"</formula>
    </cfRule>
  </conditionalFormatting>
  <conditionalFormatting sqref="A42:E73 A36:E39">
    <cfRule type="expression" dxfId="20" priority="3" stopIfTrue="1">
      <formula>$H$21=FALSE</formula>
    </cfRule>
  </conditionalFormatting>
  <conditionalFormatting sqref="F40:IV41">
    <cfRule type="expression" dxfId="19" priority="1" stopIfTrue="1">
      <formula>$H$21=FALSE</formula>
    </cfRule>
  </conditionalFormatting>
  <conditionalFormatting sqref="A40:E41">
    <cfRule type="expression" dxfId="18" priority="4" stopIfTrue="1">
      <formula>$H$21=FALSE</formula>
    </cfRule>
  </conditionalFormatting>
  <pageMargins left="0.75" right="0.46" top="0.4" bottom="0.47" header="0.26" footer="0.28999999999999998"/>
  <pageSetup scale="87" fitToHeight="0" orientation="portrait" r:id="rId22"/>
  <headerFooter alignWithMargins="0">
    <oddFooter xml:space="preserve">&amp;R&amp;"Book Antiqua,Bold"&amp;8 Page &amp;P </oddFooter>
  </headerFooter>
  <rowBreaks count="1" manualBreakCount="1">
    <brk id="35" max="4" man="1"/>
  </rowBreaks>
  <drawing r:id="rId23"/>
  <legacyDrawing r:id="rId24"/>
  <mc:AlternateContent xmlns:mc="http://schemas.openxmlformats.org/markup-compatibility/2006">
    <mc:Choice Requires="x14">
      <controls>
        <mc:AlternateContent xmlns:mc="http://schemas.openxmlformats.org/markup-compatibility/2006">
          <mc:Choice Requires="x14">
            <control shapeId="74753" r:id="rId25"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90" zoomScaleSheetLayoutView="90" workbookViewId="0">
      <selection activeCell="C19" sqref="C19:D19"/>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9.42578125" style="16" customWidth="1"/>
    <col min="6" max="7" width="9.140625" style="11"/>
    <col min="8" max="8" width="0" style="11" hidden="1" customWidth="1"/>
    <col min="9" max="16384" width="9.140625" style="12"/>
  </cols>
  <sheetData>
    <row r="1" spans="1:26" s="517" customFormat="1" ht="16.5" customHeight="1">
      <c r="A1" s="1137" t="str">
        <f>'Attach 3(JV)'!A1</f>
        <v>Specification No. :CC/T/W-TR/DOM/A04/23/02780</v>
      </c>
      <c r="B1" s="1137"/>
      <c r="C1" s="1137"/>
      <c r="D1" s="1137"/>
      <c r="E1" s="530" t="str">
        <f>"Attachment-6 " &amp; 'Attach 3(JV)'!AT1</f>
        <v xml:space="preserve">Attachment-6 </v>
      </c>
      <c r="F1" s="516"/>
      <c r="G1" s="516"/>
      <c r="H1" s="516"/>
      <c r="Z1" s="537"/>
    </row>
    <row r="2" spans="1:26" ht="3.75" customHeight="1">
      <c r="Z2" s="103"/>
    </row>
    <row r="3" spans="1:26" ht="77.25" customHeight="1">
      <c r="A3" s="781" t="str">
        <f>'Attach 3(JV)'!A3</f>
        <v>765 kV Transformer Package TR01 for 6x500 MVA, 765/400/33 kV, 1 Phase Transformers at KPS3 S/S associated with establishment of Khavda Pooling Station-3 (KPS3) in Khavda RE Park.</v>
      </c>
      <c r="B3" s="782"/>
      <c r="C3" s="782"/>
      <c r="D3" s="782"/>
      <c r="E3" s="782"/>
      <c r="F3" s="13"/>
      <c r="G3" s="14"/>
      <c r="H3" s="13"/>
    </row>
    <row r="4" spans="1:26" ht="6.75" customHeight="1">
      <c r="A4" s="15"/>
      <c r="H4" s="17"/>
      <c r="I4" s="2"/>
    </row>
    <row r="5" spans="1:26" ht="20.100000000000001" customHeight="1">
      <c r="A5" s="815" t="s">
        <v>43</v>
      </c>
      <c r="B5" s="815"/>
      <c r="C5" s="815"/>
      <c r="D5" s="815"/>
      <c r="E5" s="815"/>
      <c r="F5" s="18"/>
      <c r="H5" s="17"/>
      <c r="I5" s="2"/>
    </row>
    <row r="6" spans="1:26" ht="10.5" customHeight="1">
      <c r="A6" s="19"/>
      <c r="H6" s="17"/>
      <c r="I6" s="2"/>
    </row>
    <row r="7" spans="1:26" ht="20.100000000000001" customHeight="1">
      <c r="A7" s="20" t="str">
        <f>'Attach 3(JV)'!A7</f>
        <v>Bidder’s Name and Address  :</v>
      </c>
      <c r="E7" s="5" t="str">
        <f>'Attach 3(JV)'!E7</f>
        <v>To:</v>
      </c>
      <c r="H7" s="17"/>
      <c r="I7" s="2"/>
    </row>
    <row r="8" spans="1:26" ht="36" customHeight="1">
      <c r="A8" s="821" t="str">
        <f>'Attach 3(JV)'!A8</f>
        <v/>
      </c>
      <c r="B8" s="821"/>
      <c r="C8" s="821"/>
      <c r="D8" s="821"/>
      <c r="E8" s="3" t="str">
        <f>'Attach 3(JV)'!E8</f>
        <v>Contract Services</v>
      </c>
      <c r="H8" s="17"/>
      <c r="I8" s="2"/>
    </row>
    <row r="9" spans="1:26" ht="20.100000000000001" customHeight="1">
      <c r="A9" s="4" t="s">
        <v>342</v>
      </c>
      <c r="B9" s="818">
        <f>'Attach 3(JV)'!B9</f>
        <v>0</v>
      </c>
      <c r="C9" s="818"/>
      <c r="D9" s="818"/>
      <c r="E9" s="3" t="str">
        <f>'Attach 3(JV)'!E9</f>
        <v>Power Grid Corporation of India Ltd.,</v>
      </c>
      <c r="H9" s="17"/>
      <c r="I9" s="2"/>
    </row>
    <row r="10" spans="1:26" ht="20.100000000000001" customHeight="1">
      <c r="A10" s="4" t="s">
        <v>344</v>
      </c>
      <c r="B10" s="818">
        <f>'Attach 3(JV)'!B10</f>
        <v>0</v>
      </c>
      <c r="C10" s="818"/>
      <c r="D10" s="818"/>
      <c r="E10" s="3" t="str">
        <f>'Attach 3(JV)'!E10</f>
        <v>"Saudamini", Plot No. 2, Sector 29</v>
      </c>
      <c r="H10" s="17"/>
      <c r="I10" s="2"/>
    </row>
    <row r="11" spans="1:26" ht="20.100000000000001" customHeight="1">
      <c r="B11" s="818">
        <f>'Attach 3(JV)'!B11</f>
        <v>0</v>
      </c>
      <c r="C11" s="818"/>
      <c r="D11" s="818"/>
      <c r="E11" s="3" t="str">
        <f>'Attach 3(JV)'!E11</f>
        <v>Gurgaon (Haryana) - 122001</v>
      </c>
    </row>
    <row r="12" spans="1:26" ht="17.25" customHeight="1">
      <c r="A12" s="19"/>
      <c r="B12" s="818">
        <f>'Attach 3(JV)'!B12</f>
        <v>0</v>
      </c>
      <c r="C12" s="818"/>
      <c r="D12" s="818"/>
      <c r="E12" s="3"/>
    </row>
    <row r="13" spans="1:26" ht="21" customHeight="1">
      <c r="A13" s="16" t="s">
        <v>337</v>
      </c>
      <c r="B13" s="71"/>
      <c r="C13" s="71"/>
      <c r="D13" s="71"/>
    </row>
    <row r="14" spans="1:26" ht="45" customHeight="1">
      <c r="A14" s="1034" t="s">
        <v>44</v>
      </c>
      <c r="B14" s="1034"/>
      <c r="C14" s="1034"/>
      <c r="D14" s="1034"/>
      <c r="E14" s="1034"/>
      <c r="F14" s="21"/>
      <c r="G14" s="21"/>
      <c r="H14" s="21"/>
    </row>
    <row r="15" spans="1:26" ht="12" customHeight="1">
      <c r="A15" s="19"/>
      <c r="B15" s="19"/>
      <c r="C15" s="19"/>
      <c r="D15" s="19"/>
      <c r="E15" s="19"/>
      <c r="F15" s="21"/>
      <c r="G15" s="21"/>
      <c r="H15" s="21"/>
    </row>
    <row r="16" spans="1:26" ht="42" customHeight="1">
      <c r="A16" s="33" t="s">
        <v>340</v>
      </c>
      <c r="B16" s="33" t="s">
        <v>45</v>
      </c>
      <c r="C16" s="1177" t="s">
        <v>46</v>
      </c>
      <c r="D16" s="1177"/>
      <c r="E16" s="33" t="s">
        <v>47</v>
      </c>
      <c r="F16" s="21"/>
      <c r="G16" s="21"/>
      <c r="H16" s="21"/>
    </row>
    <row r="17" spans="1:8" ht="21" customHeight="1">
      <c r="A17" s="211"/>
      <c r="B17" s="211"/>
      <c r="C17" s="1173"/>
      <c r="D17" s="1174"/>
      <c r="E17" s="211"/>
      <c r="F17" s="21"/>
      <c r="G17" s="21"/>
      <c r="H17" s="21"/>
    </row>
    <row r="18" spans="1:8" ht="21" customHeight="1">
      <c r="A18" s="211"/>
      <c r="B18" s="211"/>
      <c r="C18" s="1173"/>
      <c r="D18" s="1174"/>
      <c r="E18" s="211"/>
      <c r="F18" s="21"/>
      <c r="G18" s="21"/>
      <c r="H18" s="21"/>
    </row>
    <row r="19" spans="1:8" ht="21" customHeight="1">
      <c r="A19" s="211"/>
      <c r="B19" s="211"/>
      <c r="C19" s="1172"/>
      <c r="D19" s="1172"/>
      <c r="E19" s="211"/>
      <c r="F19" s="21"/>
      <c r="G19" s="21"/>
      <c r="H19" s="21"/>
    </row>
    <row r="20" spans="1:8" ht="21" customHeight="1">
      <c r="A20" s="211"/>
      <c r="B20" s="211"/>
      <c r="C20" s="1172"/>
      <c r="D20" s="1172"/>
      <c r="E20" s="211"/>
      <c r="F20" s="146"/>
      <c r="G20" s="146"/>
      <c r="H20" s="144" t="b">
        <v>0</v>
      </c>
    </row>
    <row r="21" spans="1:8" ht="21" customHeight="1">
      <c r="A21" s="211"/>
      <c r="B21" s="211"/>
      <c r="C21" s="1172"/>
      <c r="D21" s="1172"/>
      <c r="E21" s="211"/>
      <c r="F21" s="146"/>
      <c r="G21" s="146"/>
      <c r="H21" s="143"/>
    </row>
    <row r="22" spans="1:8" ht="16.5" customHeight="1">
      <c r="D22" s="19"/>
      <c r="E22" s="19"/>
      <c r="F22" s="21"/>
      <c r="G22" s="21"/>
      <c r="H22" s="21"/>
    </row>
    <row r="23" spans="1:8" s="11" customFormat="1" ht="51.75" customHeight="1">
      <c r="A23" s="1136" t="s">
        <v>48</v>
      </c>
      <c r="B23" s="1136"/>
      <c r="C23" s="1136"/>
      <c r="D23" s="1136"/>
      <c r="E23" s="1136"/>
      <c r="F23" s="21"/>
      <c r="G23" s="21"/>
      <c r="H23" s="21"/>
    </row>
    <row r="24" spans="1:8" s="11" customFormat="1" ht="96.75" customHeight="1">
      <c r="A24" s="1136" t="s">
        <v>49</v>
      </c>
      <c r="B24" s="1136"/>
      <c r="C24" s="1136"/>
      <c r="D24" s="1136"/>
      <c r="E24" s="1136"/>
      <c r="F24" s="21"/>
      <c r="G24" s="21"/>
      <c r="H24" s="21"/>
    </row>
    <row r="25" spans="1:8" s="11" customFormat="1" ht="24" customHeight="1">
      <c r="A25" s="138"/>
      <c r="B25" s="138"/>
      <c r="C25" s="138"/>
      <c r="D25" s="24"/>
      <c r="E25" s="138"/>
      <c r="F25" s="21"/>
      <c r="G25" s="21"/>
      <c r="H25" s="21"/>
    </row>
    <row r="26" spans="1:8" ht="24" customHeight="1">
      <c r="A26" s="23" t="s">
        <v>6</v>
      </c>
      <c r="B26" s="50" t="str">
        <f>'Attach 3(JV)'!B24</f>
        <v>--</v>
      </c>
      <c r="C26" s="27"/>
      <c r="D26" s="24" t="s">
        <v>4</v>
      </c>
      <c r="E26" s="201" t="str">
        <f>'Attach 3(JV)'!E24</f>
        <v/>
      </c>
    </row>
    <row r="27" spans="1:8" ht="24" customHeight="1">
      <c r="A27" s="23" t="s">
        <v>7</v>
      </c>
      <c r="B27" s="201" t="str">
        <f>'Attach 3(JV)'!B25</f>
        <v/>
      </c>
      <c r="C27" s="27"/>
      <c r="D27" s="24" t="s">
        <v>5</v>
      </c>
      <c r="E27" s="201" t="str">
        <f>'Attach 3(JV)'!E25</f>
        <v/>
      </c>
    </row>
    <row r="28" spans="1:8" ht="24" customHeight="1">
      <c r="D28" s="24"/>
    </row>
    <row r="29" spans="1:8" ht="24" customHeight="1">
      <c r="D29" s="24"/>
    </row>
    <row r="30" spans="1:8" s="37" customFormat="1" ht="32.25" customHeight="1">
      <c r="A30" s="20" t="str">
        <f>A1</f>
        <v>Specification No. :CC/T/W-TR/DOM/A04/23/02780</v>
      </c>
      <c r="B30" s="20"/>
      <c r="C30" s="20"/>
      <c r="D30" s="20"/>
      <c r="E30" s="39" t="str">
        <f>"Annexure I to" &amp; E1</f>
        <v xml:space="preserve">Annexure I toAttachment-6 </v>
      </c>
      <c r="F30" s="36"/>
      <c r="G30" s="36"/>
      <c r="H30" s="36"/>
    </row>
    <row r="31" spans="1:8" ht="15.75" customHeight="1">
      <c r="A31" s="1176"/>
      <c r="B31" s="1176"/>
      <c r="C31" s="1176"/>
      <c r="D31" s="1176"/>
      <c r="E31" s="1176"/>
    </row>
    <row r="32" spans="1:8" ht="20.100000000000001" customHeight="1">
      <c r="A32" s="1175" t="str">
        <f>A5</f>
        <v>(Alternative, Deviations and Exceptions to the Provisions)</v>
      </c>
      <c r="B32" s="1175"/>
      <c r="C32" s="1175"/>
      <c r="D32" s="1175"/>
      <c r="E32" s="1175"/>
    </row>
    <row r="33" spans="1:5" ht="20.100000000000001" customHeight="1">
      <c r="A33" s="1175" t="s">
        <v>177</v>
      </c>
      <c r="B33" s="1175"/>
      <c r="C33" s="1175"/>
      <c r="D33" s="1175"/>
      <c r="E33" s="1175"/>
    </row>
    <row r="34" spans="1:5" ht="20.100000000000001" customHeight="1"/>
    <row r="35" spans="1:5" ht="42" customHeight="1">
      <c r="A35" s="33" t="s">
        <v>340</v>
      </c>
      <c r="B35" s="33" t="s">
        <v>45</v>
      </c>
      <c r="C35" s="1177" t="s">
        <v>46</v>
      </c>
      <c r="D35" s="1177"/>
      <c r="E35" s="33" t="s">
        <v>47</v>
      </c>
    </row>
    <row r="36" spans="1:5" ht="39.950000000000003" customHeight="1">
      <c r="A36" s="211"/>
      <c r="B36" s="211"/>
      <c r="C36" s="1173"/>
      <c r="D36" s="1174"/>
      <c r="E36" s="211"/>
    </row>
    <row r="37" spans="1:5" ht="39.950000000000003" customHeight="1">
      <c r="A37" s="211"/>
      <c r="B37" s="211"/>
      <c r="C37" s="1173"/>
      <c r="D37" s="1174"/>
      <c r="E37" s="211"/>
    </row>
    <row r="38" spans="1:5" ht="39.950000000000003" customHeight="1">
      <c r="A38" s="211"/>
      <c r="B38" s="211"/>
      <c r="C38" s="1173"/>
      <c r="D38" s="1174"/>
      <c r="E38" s="211"/>
    </row>
    <row r="39" spans="1:5" ht="39.950000000000003" customHeight="1">
      <c r="A39" s="211"/>
      <c r="B39" s="211"/>
      <c r="C39" s="1173"/>
      <c r="D39" s="1174"/>
      <c r="E39" s="211"/>
    </row>
    <row r="40" spans="1:5" ht="39.950000000000003" customHeight="1">
      <c r="A40" s="211"/>
      <c r="B40" s="211"/>
      <c r="C40" s="1173"/>
      <c r="D40" s="1174"/>
      <c r="E40" s="211"/>
    </row>
    <row r="41" spans="1:5" ht="39.950000000000003" customHeight="1">
      <c r="A41" s="211"/>
      <c r="B41" s="211"/>
      <c r="C41" s="1173"/>
      <c r="D41" s="1174"/>
      <c r="E41" s="211"/>
    </row>
    <row r="42" spans="1:5" ht="39.950000000000003" customHeight="1">
      <c r="A42" s="211"/>
      <c r="B42" s="211"/>
      <c r="C42" s="1173"/>
      <c r="D42" s="1174"/>
      <c r="E42" s="211"/>
    </row>
    <row r="43" spans="1:5" ht="39.950000000000003" customHeight="1">
      <c r="A43" s="211"/>
      <c r="B43" s="211"/>
      <c r="C43" s="1173"/>
      <c r="D43" s="1174"/>
      <c r="E43" s="211"/>
    </row>
    <row r="44" spans="1:5" ht="39.950000000000003" customHeight="1">
      <c r="A44" s="211"/>
      <c r="B44" s="211"/>
      <c r="C44" s="1173"/>
      <c r="D44" s="1174"/>
      <c r="E44" s="211"/>
    </row>
    <row r="45" spans="1:5" ht="39.950000000000003" customHeight="1">
      <c r="A45" s="211"/>
      <c r="B45" s="211"/>
      <c r="C45" s="1173"/>
      <c r="D45" s="1174"/>
      <c r="E45" s="211"/>
    </row>
    <row r="46" spans="1:5" ht="20.100000000000001" customHeight="1"/>
    <row r="47" spans="1:5" ht="25.5" customHeight="1"/>
    <row r="48" spans="1:5" ht="25.5" customHeight="1">
      <c r="A48" s="12"/>
      <c r="B48" s="12"/>
      <c r="C48" s="12"/>
      <c r="D48" s="24"/>
      <c r="E48" s="12"/>
    </row>
    <row r="49" spans="1:5" ht="25.5" customHeight="1">
      <c r="A49" s="23" t="s">
        <v>6</v>
      </c>
      <c r="B49" s="50" t="str">
        <f>B26</f>
        <v>--</v>
      </c>
      <c r="C49" s="27"/>
      <c r="D49" s="24" t="s">
        <v>4</v>
      </c>
      <c r="E49" s="201" t="str">
        <f>E26</f>
        <v/>
      </c>
    </row>
    <row r="50" spans="1:5" ht="25.5" customHeight="1">
      <c r="A50" s="23" t="s">
        <v>7</v>
      </c>
      <c r="B50" s="206" t="str">
        <f>B27</f>
        <v/>
      </c>
      <c r="C50" s="27"/>
      <c r="D50" s="24" t="s">
        <v>5</v>
      </c>
      <c r="E50" s="201" t="str">
        <f>E27</f>
        <v/>
      </c>
    </row>
    <row r="51" spans="1:5" ht="25.5" customHeight="1">
      <c r="D51" s="24"/>
    </row>
  </sheetData>
  <sheetProtection password="CBD2" sheet="1" objects="1" scenarios="1" formatColumns="0" formatRows="0" selectLockedCells="1"/>
  <customSheetViews>
    <customSheetView guid="{CF80F8D9-734F-48B9-B011-9E684644282F}" scale="90" showPageBreaks="1" showGridLines="0" fitToPage="1" printArea="1" hiddenColumns="1" view="pageBreakPreview">
      <selection activeCell="C19" sqref="C19:D19"/>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5"/>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6"/>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3"/>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4"/>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0"/>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D02EE5CF-A0EA-4C5E-BAEE-CBCAF1C246EF}" scale="90" showPageBreaks="1" showGridLines="0" fitToPage="1" printArea="1" hiddenColumns="1" view="pageBreakPreview">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7" priority="2" stopIfTrue="1">
      <formula>$H$20="No"</formula>
    </cfRule>
  </conditionalFormatting>
  <conditionalFormatting sqref="A31:E51">
    <cfRule type="expression" dxfId="16" priority="3" stopIfTrue="1">
      <formula>$H$20=FALSE</formula>
    </cfRule>
  </conditionalFormatting>
  <conditionalFormatting sqref="A30:E30">
    <cfRule type="expression" dxfId="15" priority="1" stopIfTrue="1">
      <formula>$H$20=FALSE</formula>
    </cfRule>
  </conditionalFormatting>
  <pageMargins left="0.75" right="0.63" top="0.57999999999999996" bottom="0.4" header="0.34" footer="0.2"/>
  <pageSetup scale="89" fitToHeight="0" orientation="portrait" r:id="rId43"/>
  <headerFooter alignWithMargins="0">
    <oddFooter>&amp;R&amp;"Book Antiqua,Bold"&amp;8 Page &amp;P of &amp;N</oddFooter>
  </headerFooter>
  <drawing r:id="rId44"/>
  <legacyDrawing r:id="rId45"/>
  <mc:AlternateContent xmlns:mc="http://schemas.openxmlformats.org/markup-compatibility/2006">
    <mc:Choice Requires="x14">
      <controls>
        <mc:AlternateContent xmlns:mc="http://schemas.openxmlformats.org/markup-compatibility/2006">
          <mc:Choice Requires="x14">
            <control shapeId="10254" r:id="rId46"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E17" sqref="E17"/>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9.42578125" style="16" customWidth="1"/>
    <col min="6" max="8" width="9.140625" style="11"/>
    <col min="9" max="16384" width="9.140625" style="12"/>
  </cols>
  <sheetData>
    <row r="1" spans="1:9" s="517" customFormat="1" ht="15.75" customHeight="1">
      <c r="A1" s="1137" t="str">
        <f>'Attach 3(JV)'!A1</f>
        <v>Specification No. :CC/T/W-TR/DOM/A04/23/02780</v>
      </c>
      <c r="B1" s="1137"/>
      <c r="C1" s="1137"/>
      <c r="D1" s="1137"/>
      <c r="E1" s="515" t="str">
        <f>"Attachment-7 " &amp; 'Attach 3(JV)'!AT1</f>
        <v xml:space="preserve">Attachment-7 </v>
      </c>
      <c r="F1" s="516"/>
      <c r="G1" s="516"/>
      <c r="H1" s="516"/>
    </row>
    <row r="2" spans="1:9">
      <c r="E2" s="185"/>
    </row>
    <row r="3" spans="1:9" ht="80.25" customHeight="1">
      <c r="A3" s="781" t="str">
        <f>'Attach 3(JV)'!A3</f>
        <v>765 kV Transformer Package TR01 for 6x500 MVA, 765/400/33 kV, 1 Phase Transformers at KPS3 S/S associated with establishment of Khavda Pooling Station-3 (KPS3) in Khavda RE Park.</v>
      </c>
      <c r="B3" s="782"/>
      <c r="C3" s="782"/>
      <c r="D3" s="782"/>
      <c r="E3" s="782"/>
      <c r="F3" s="13"/>
      <c r="G3" s="14"/>
      <c r="H3" s="13"/>
    </row>
    <row r="4" spans="1:9" ht="20.100000000000001" customHeight="1">
      <c r="A4" s="15"/>
      <c r="H4" s="17"/>
      <c r="I4" s="2"/>
    </row>
    <row r="5" spans="1:9" ht="20.100000000000001" customHeight="1">
      <c r="A5" s="815" t="s">
        <v>180</v>
      </c>
      <c r="B5" s="815"/>
      <c r="C5" s="815"/>
      <c r="D5" s="815"/>
      <c r="E5" s="81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21" t="str">
        <f>'Attach 3(JV)'!A8</f>
        <v/>
      </c>
      <c r="B8" s="821"/>
      <c r="C8" s="821"/>
      <c r="D8" s="821"/>
      <c r="E8" s="95" t="str">
        <f>'Attach 3(JV)'!E8</f>
        <v>Contract Services</v>
      </c>
      <c r="H8" s="17"/>
      <c r="I8" s="2"/>
    </row>
    <row r="9" spans="1:9" ht="20.100000000000001" customHeight="1">
      <c r="A9" s="4" t="s">
        <v>342</v>
      </c>
      <c r="B9" s="818">
        <f>'Attach 3(JV)'!B9</f>
        <v>0</v>
      </c>
      <c r="C9" s="818"/>
      <c r="D9" s="818"/>
      <c r="E9" s="95" t="str">
        <f>'Attach 3(JV)'!E9</f>
        <v>Power Grid Corporation of India Ltd.,</v>
      </c>
      <c r="H9" s="17"/>
      <c r="I9" s="2"/>
    </row>
    <row r="10" spans="1:9" ht="20.100000000000001" customHeight="1">
      <c r="A10" s="4" t="s">
        <v>344</v>
      </c>
      <c r="B10" s="818">
        <f>'Attach 3(JV)'!B10</f>
        <v>0</v>
      </c>
      <c r="C10" s="818"/>
      <c r="D10" s="818"/>
      <c r="E10" s="95" t="str">
        <f>'Attach 3(JV)'!E10</f>
        <v>"Saudamini", Plot No. 2, Sector 29</v>
      </c>
      <c r="H10" s="17"/>
      <c r="I10" s="2"/>
    </row>
    <row r="11" spans="1:9" ht="20.100000000000001" customHeight="1">
      <c r="B11" s="818">
        <f>'Attach 3(JV)'!B11</f>
        <v>0</v>
      </c>
      <c r="C11" s="818"/>
      <c r="D11" s="818"/>
      <c r="E11" s="95" t="str">
        <f>'Attach 3(JV)'!E11</f>
        <v>Gurgaon (Haryana) - 122001</v>
      </c>
    </row>
    <row r="12" spans="1:9" ht="20.100000000000001" customHeight="1">
      <c r="A12" s="19"/>
      <c r="B12" s="818">
        <f>'Attach 3(JV)'!B12</f>
        <v>0</v>
      </c>
      <c r="C12" s="818"/>
      <c r="D12" s="818"/>
      <c r="E12" s="5"/>
    </row>
    <row r="13" spans="1:9" ht="20.100000000000001" customHeight="1"/>
    <row r="14" spans="1:9" ht="20.100000000000001" customHeight="1">
      <c r="A14" s="19"/>
    </row>
    <row r="15" spans="1:9" ht="27.75" customHeight="1">
      <c r="A15" s="1175" t="s">
        <v>181</v>
      </c>
      <c r="B15" s="1175"/>
      <c r="C15" s="1175"/>
      <c r="D15" s="1175"/>
      <c r="E15" s="1175"/>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v>
      </c>
      <c r="B22" s="50" t="str">
        <f>'Attach 3(JV)'!B24</f>
        <v>--</v>
      </c>
      <c r="C22" s="20"/>
      <c r="D22" s="24" t="s">
        <v>4</v>
      </c>
      <c r="E22" s="201" t="str">
        <f>'Attach 3(JV)'!E24</f>
        <v/>
      </c>
    </row>
    <row r="23" spans="1:5" ht="33" customHeight="1">
      <c r="A23" s="23" t="s">
        <v>7</v>
      </c>
      <c r="B23" s="201" t="str">
        <f>'Attach 3(JV)'!B25</f>
        <v/>
      </c>
      <c r="C23" s="20"/>
      <c r="D23" s="24" t="s">
        <v>5</v>
      </c>
      <c r="E23" s="201"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CF80F8D9-734F-48B9-B011-9E684644282F}"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1"/>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D02EE5CF-A0EA-4C5E-BAEE-CBCAF1C246EF}"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42"/>
  <headerFooter alignWithMargins="0">
    <oddFooter>&amp;R&amp;"Book Antiqua,Bold"&amp;8 Page &amp;P of &amp;N</oddFooter>
  </headerFooter>
  <drawing r:id="rId4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tabSelected="1" view="pageBreakPreview" topLeftCell="A10" zoomScale="80" zoomScaleSheetLayoutView="80" workbookViewId="0">
      <selection activeCell="E44" sqref="E44:F44"/>
    </sheetView>
  </sheetViews>
  <sheetFormatPr defaultColWidth="9.140625" defaultRowHeight="16.5"/>
  <cols>
    <col min="1" max="1" width="12.140625" style="16" customWidth="1"/>
    <col min="2" max="2" width="20.5703125" style="16" customWidth="1"/>
    <col min="3" max="3" width="11.42578125" style="16" customWidth="1"/>
    <col min="4" max="4" width="40.85546875" style="16" customWidth="1"/>
    <col min="5" max="5" width="33.42578125" style="11" customWidth="1"/>
    <col min="6" max="6" width="24.42578125" style="11" customWidth="1"/>
    <col min="7" max="16384" width="9.140625" style="12"/>
  </cols>
  <sheetData>
    <row r="1" spans="1:6" s="65" customFormat="1" ht="21.75" customHeight="1">
      <c r="A1" s="1132" t="str">
        <f>'Attach 3(JV)'!A1</f>
        <v>Specification No. :CC/T/W-TR/DOM/A04/23/02780</v>
      </c>
      <c r="B1" s="1132"/>
      <c r="C1" s="1132"/>
      <c r="D1" s="1132"/>
      <c r="E1" s="514"/>
      <c r="F1" s="514" t="str">
        <f>"Attachment-9 " &amp; 'Attach 3(JV)'!AT1</f>
        <v xml:space="preserve">Attachment-9 </v>
      </c>
    </row>
    <row r="2" spans="1:6" ht="15" customHeight="1"/>
    <row r="3" spans="1:6" ht="87.75" customHeight="1">
      <c r="A3" s="1186" t="str">
        <f>'Attach 3(JV)'!A3</f>
        <v>765 kV Transformer Package TR01 for 6x500 MVA, 765/400/33 kV, 1 Phase Transformers at KPS3 S/S associated with establishment of Khavda Pooling Station-3 (KPS3) in Khavda RE Park.</v>
      </c>
      <c r="B3" s="1187"/>
      <c r="C3" s="1187"/>
      <c r="D3" s="1187"/>
      <c r="E3" s="1187"/>
      <c r="F3" s="1187"/>
    </row>
    <row r="4" spans="1:6" ht="15" customHeight="1">
      <c r="A4" s="15"/>
      <c r="F4" s="17"/>
    </row>
    <row r="5" spans="1:6" ht="20.100000000000001" customHeight="1">
      <c r="A5" s="815" t="s">
        <v>367</v>
      </c>
      <c r="B5" s="815"/>
      <c r="C5" s="815"/>
      <c r="D5" s="815"/>
      <c r="E5" s="815"/>
      <c r="F5" s="815"/>
    </row>
    <row r="6" spans="1:6" ht="12.75" customHeight="1">
      <c r="A6" s="19"/>
      <c r="F6" s="17"/>
    </row>
    <row r="7" spans="1:6" ht="20.100000000000001" customHeight="1">
      <c r="A7" s="20" t="str">
        <f>'Attach 3(JV)'!A7</f>
        <v>Bidder’s Name and Address  :</v>
      </c>
      <c r="E7" s="16" t="s">
        <v>341</v>
      </c>
      <c r="F7" s="17"/>
    </row>
    <row r="8" spans="1:6" ht="36" customHeight="1">
      <c r="A8" s="821" t="str">
        <f>'Attach 3(JV)'!A8</f>
        <v/>
      </c>
      <c r="B8" s="821"/>
      <c r="C8" s="821"/>
      <c r="D8" s="821"/>
      <c r="E8" s="16" t="s">
        <v>343</v>
      </c>
      <c r="F8" s="17"/>
    </row>
    <row r="9" spans="1:6" ht="20.100000000000001" customHeight="1">
      <c r="A9" s="4" t="s">
        <v>342</v>
      </c>
      <c r="B9" s="818">
        <f>'Attach 3(JV)'!B9</f>
        <v>0</v>
      </c>
      <c r="C9" s="818"/>
      <c r="D9" s="818"/>
      <c r="E9" s="16" t="s">
        <v>345</v>
      </c>
      <c r="F9" s="17"/>
    </row>
    <row r="10" spans="1:6" ht="20.100000000000001" customHeight="1">
      <c r="A10" s="4" t="s">
        <v>344</v>
      </c>
      <c r="B10" s="818">
        <f>'Attach 3(JV)'!B10</f>
        <v>0</v>
      </c>
      <c r="C10" s="818"/>
      <c r="D10" s="818"/>
      <c r="E10" s="16" t="s">
        <v>176</v>
      </c>
      <c r="F10" s="17"/>
    </row>
    <row r="11" spans="1:6" ht="20.100000000000001" customHeight="1">
      <c r="B11" s="818">
        <f>'Attach 3(JV)'!B11</f>
        <v>0</v>
      </c>
      <c r="C11" s="818"/>
      <c r="D11" s="818"/>
      <c r="E11" s="16" t="s">
        <v>346</v>
      </c>
    </row>
    <row r="12" spans="1:6" ht="20.100000000000001" customHeight="1">
      <c r="A12" s="19"/>
      <c r="B12" s="818">
        <f>'Attach 3(JV)'!B12</f>
        <v>0</v>
      </c>
      <c r="C12" s="818"/>
      <c r="D12" s="818"/>
    </row>
    <row r="13" spans="1:6" ht="13.5" customHeight="1">
      <c r="A13" s="19"/>
      <c r="B13" s="90"/>
      <c r="C13" s="90"/>
      <c r="D13" s="90"/>
    </row>
    <row r="14" spans="1:6" ht="20.100000000000001" customHeight="1">
      <c r="A14" s="16" t="s">
        <v>337</v>
      </c>
    </row>
    <row r="15" spans="1:6" ht="15" customHeight="1">
      <c r="A15" s="19"/>
    </row>
    <row r="16" spans="1:6" ht="69" customHeight="1">
      <c r="A16" s="905"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 kV Transformer Package TR01 for 6x500 MVA, 765/400/33 kV, 1 Phase Transformers at KPS3 S/S associated with establishment of Khavda Pooling Station-3 (KPS3) in Khavda RE Park. for the period commencing from the effective date of Contract to us :</v>
      </c>
      <c r="B16" s="905"/>
      <c r="C16" s="905"/>
      <c r="D16" s="905"/>
      <c r="E16" s="905"/>
      <c r="F16" s="905"/>
    </row>
    <row r="17" spans="1:6" ht="14.25" customHeight="1">
      <c r="A17" s="19"/>
      <c r="B17" s="19"/>
      <c r="C17" s="19"/>
      <c r="D17" s="19"/>
      <c r="E17" s="21"/>
      <c r="F17" s="21"/>
    </row>
    <row r="18" spans="1:6" ht="24.75" customHeight="1">
      <c r="A18" s="1196" t="s">
        <v>340</v>
      </c>
      <c r="B18" s="1191" t="s">
        <v>379</v>
      </c>
      <c r="C18" s="1192"/>
      <c r="D18" s="1202"/>
      <c r="E18" s="1191" t="s">
        <v>957</v>
      </c>
      <c r="F18" s="1192"/>
    </row>
    <row r="19" spans="1:6" ht="21" customHeight="1">
      <c r="A19" s="1197"/>
      <c r="B19" s="1193"/>
      <c r="C19" s="1194"/>
      <c r="D19" s="1194"/>
      <c r="E19" s="1193"/>
      <c r="F19" s="1194"/>
    </row>
    <row r="20" spans="1:6" ht="20.100000000000001" customHeight="1">
      <c r="A20" s="1188">
        <v>1</v>
      </c>
      <c r="B20" s="1182" t="s">
        <v>368</v>
      </c>
      <c r="C20" s="1182"/>
      <c r="D20" s="1183"/>
      <c r="E20" s="1180"/>
      <c r="F20" s="1181"/>
    </row>
    <row r="21" spans="1:6" ht="20.100000000000001" customHeight="1">
      <c r="A21" s="1188"/>
      <c r="B21" s="1184" t="s">
        <v>369</v>
      </c>
      <c r="C21" s="1184"/>
      <c r="D21" s="1185"/>
      <c r="E21" s="1178"/>
      <c r="F21" s="1179"/>
    </row>
    <row r="22" spans="1:6" ht="20.100000000000001" customHeight="1">
      <c r="A22" s="1188"/>
      <c r="B22" s="1189" t="s">
        <v>370</v>
      </c>
      <c r="C22" s="1189"/>
      <c r="D22" s="1190"/>
      <c r="E22" s="1178"/>
      <c r="F22" s="1179"/>
    </row>
    <row r="23" spans="1:6" ht="20.100000000000001" customHeight="1">
      <c r="A23" s="1188">
        <v>2</v>
      </c>
      <c r="B23" s="1182" t="s">
        <v>371</v>
      </c>
      <c r="C23" s="1182"/>
      <c r="D23" s="1183"/>
      <c r="E23" s="1180"/>
      <c r="F23" s="1181"/>
    </row>
    <row r="24" spans="1:6" ht="20.100000000000001" customHeight="1">
      <c r="A24" s="1188"/>
      <c r="B24" s="1184" t="s">
        <v>369</v>
      </c>
      <c r="C24" s="1184"/>
      <c r="D24" s="1185"/>
      <c r="E24" s="1178"/>
      <c r="F24" s="1179"/>
    </row>
    <row r="25" spans="1:6" ht="20.100000000000001" customHeight="1">
      <c r="A25" s="1188"/>
      <c r="B25" s="1189" t="s">
        <v>370</v>
      </c>
      <c r="C25" s="1189"/>
      <c r="D25" s="1190"/>
      <c r="E25" s="1178"/>
      <c r="F25" s="1179"/>
    </row>
    <row r="26" spans="1:6" ht="20.100000000000001" hidden="1" customHeight="1">
      <c r="A26" s="1188">
        <v>3</v>
      </c>
      <c r="B26" s="1182" t="s">
        <v>372</v>
      </c>
      <c r="C26" s="1182"/>
      <c r="D26" s="1183"/>
      <c r="E26" s="662"/>
      <c r="F26" s="662"/>
    </row>
    <row r="27" spans="1:6" ht="20.100000000000001" hidden="1" customHeight="1">
      <c r="A27" s="1188"/>
      <c r="B27" s="1184" t="s">
        <v>369</v>
      </c>
      <c r="C27" s="1184"/>
      <c r="D27" s="1185"/>
      <c r="E27" s="663"/>
      <c r="F27" s="663"/>
    </row>
    <row r="28" spans="1:6" ht="20.100000000000001" hidden="1" customHeight="1">
      <c r="A28" s="1188"/>
      <c r="B28" s="1189" t="s">
        <v>370</v>
      </c>
      <c r="C28" s="1189"/>
      <c r="D28" s="1190"/>
      <c r="E28" s="663"/>
      <c r="F28" s="663"/>
    </row>
    <row r="29" spans="1:6" ht="20.100000000000001" customHeight="1">
      <c r="A29" s="1188">
        <v>3</v>
      </c>
      <c r="B29" s="1182" t="s">
        <v>373</v>
      </c>
      <c r="C29" s="1182"/>
      <c r="D29" s="1183"/>
      <c r="E29" s="1180"/>
      <c r="F29" s="1181"/>
    </row>
    <row r="30" spans="1:6" ht="20.100000000000001" customHeight="1">
      <c r="A30" s="1188"/>
      <c r="B30" s="1184" t="s">
        <v>369</v>
      </c>
      <c r="C30" s="1184"/>
      <c r="D30" s="1185"/>
      <c r="E30" s="1178"/>
      <c r="F30" s="1179"/>
    </row>
    <row r="31" spans="1:6" ht="20.100000000000001" customHeight="1">
      <c r="A31" s="1188"/>
      <c r="B31" s="1189" t="s">
        <v>370</v>
      </c>
      <c r="C31" s="1189"/>
      <c r="D31" s="1190"/>
      <c r="E31" s="1178"/>
      <c r="F31" s="1179"/>
    </row>
    <row r="32" spans="1:6" ht="20.100000000000001" customHeight="1">
      <c r="A32" s="1188">
        <v>4</v>
      </c>
      <c r="B32" s="1182" t="s">
        <v>374</v>
      </c>
      <c r="C32" s="1182"/>
      <c r="D32" s="1183"/>
      <c r="E32" s="1180"/>
      <c r="F32" s="1181"/>
    </row>
    <row r="33" spans="1:8" ht="20.100000000000001" customHeight="1">
      <c r="A33" s="1188"/>
      <c r="B33" s="1184" t="s">
        <v>369</v>
      </c>
      <c r="C33" s="1184"/>
      <c r="D33" s="1185"/>
      <c r="E33" s="1178"/>
      <c r="F33" s="1179"/>
    </row>
    <row r="34" spans="1:8" ht="20.100000000000001" customHeight="1">
      <c r="A34" s="1188"/>
      <c r="B34" s="1189" t="s">
        <v>370</v>
      </c>
      <c r="C34" s="1189"/>
      <c r="D34" s="1190"/>
      <c r="E34" s="1178"/>
      <c r="F34" s="1179"/>
    </row>
    <row r="35" spans="1:8" ht="20.100000000000001" customHeight="1">
      <c r="A35" s="30">
        <v>5</v>
      </c>
      <c r="B35" s="1198" t="s">
        <v>375</v>
      </c>
      <c r="C35" s="1198"/>
      <c r="D35" s="1199"/>
      <c r="E35" s="1178"/>
      <c r="F35" s="1179"/>
    </row>
    <row r="36" spans="1:8" ht="20.100000000000001" customHeight="1">
      <c r="A36" s="1188">
        <v>6</v>
      </c>
      <c r="B36" s="1182" t="s">
        <v>376</v>
      </c>
      <c r="C36" s="1182"/>
      <c r="D36" s="1183"/>
      <c r="E36" s="1180"/>
      <c r="F36" s="1181"/>
    </row>
    <row r="37" spans="1:8" ht="20.100000000000001" customHeight="1">
      <c r="A37" s="1188"/>
      <c r="B37" s="1184" t="s">
        <v>369</v>
      </c>
      <c r="C37" s="1184"/>
      <c r="D37" s="1185"/>
      <c r="E37" s="1178"/>
      <c r="F37" s="1179"/>
    </row>
    <row r="38" spans="1:8" ht="20.100000000000001" customHeight="1">
      <c r="A38" s="1188"/>
      <c r="B38" s="1189" t="s">
        <v>370</v>
      </c>
      <c r="C38" s="1189"/>
      <c r="D38" s="1190"/>
      <c r="E38" s="1178"/>
      <c r="F38" s="1179"/>
    </row>
    <row r="39" spans="1:8" ht="20.100000000000001" customHeight="1">
      <c r="A39" s="1188">
        <v>7</v>
      </c>
      <c r="B39" s="1182" t="s">
        <v>377</v>
      </c>
      <c r="C39" s="1182"/>
      <c r="D39" s="1183"/>
      <c r="E39" s="1180"/>
      <c r="F39" s="1181"/>
    </row>
    <row r="40" spans="1:8" ht="20.100000000000001" customHeight="1">
      <c r="A40" s="1188"/>
      <c r="B40" s="1184" t="s">
        <v>369</v>
      </c>
      <c r="C40" s="1184"/>
      <c r="D40" s="1185"/>
      <c r="E40" s="1178"/>
      <c r="F40" s="1179"/>
    </row>
    <row r="41" spans="1:8" ht="20.100000000000001" customHeight="1">
      <c r="A41" s="1188"/>
      <c r="B41" s="1189" t="s">
        <v>370</v>
      </c>
      <c r="C41" s="1189"/>
      <c r="D41" s="1190"/>
      <c r="E41" s="1178"/>
      <c r="F41" s="1179"/>
    </row>
    <row r="42" spans="1:8" ht="20.100000000000001" customHeight="1">
      <c r="A42" s="1188">
        <v>8</v>
      </c>
      <c r="B42" s="1201" t="s">
        <v>378</v>
      </c>
      <c r="C42" s="1182"/>
      <c r="D42" s="1183"/>
      <c r="E42" s="1180"/>
      <c r="F42" s="1181"/>
    </row>
    <row r="43" spans="1:8" ht="20.100000000000001" customHeight="1">
      <c r="A43" s="1188"/>
      <c r="B43" s="1200" t="s">
        <v>369</v>
      </c>
      <c r="C43" s="1184"/>
      <c r="D43" s="1185"/>
      <c r="E43" s="1178"/>
      <c r="F43" s="1179"/>
    </row>
    <row r="44" spans="1:8" ht="20.100000000000001" customHeight="1">
      <c r="A44" s="1188"/>
      <c r="B44" s="1200" t="s">
        <v>370</v>
      </c>
      <c r="C44" s="1184"/>
      <c r="D44" s="1185"/>
      <c r="E44" s="1178"/>
      <c r="F44" s="1179"/>
    </row>
    <row r="45" spans="1:8" s="689" customFormat="1" ht="18" customHeight="1">
      <c r="A45" s="686" t="str">
        <f>IF(OR(E44&gt;14),"You are exceeding the completion schedule specified in the bidding documents.","")</f>
        <v/>
      </c>
      <c r="B45" s="687"/>
      <c r="C45" s="687"/>
      <c r="D45" s="687"/>
      <c r="E45" s="687"/>
      <c r="F45" s="687"/>
      <c r="G45" s="688"/>
      <c r="H45" s="688"/>
    </row>
    <row r="46" spans="1:8" ht="18" customHeight="1">
      <c r="A46" s="386"/>
      <c r="B46" s="386"/>
      <c r="C46" s="386"/>
      <c r="D46" s="386"/>
    </row>
    <row r="47" spans="1:8" ht="29.25" customHeight="1">
      <c r="A47" s="23" t="s">
        <v>6</v>
      </c>
      <c r="B47" s="50" t="str">
        <f>'Attach 3(JV)'!B24</f>
        <v>--</v>
      </c>
      <c r="D47" s="24"/>
      <c r="E47" s="24" t="s">
        <v>4</v>
      </c>
      <c r="F47" s="26" t="str">
        <f>'Attach 3(JV)'!E24</f>
        <v/>
      </c>
    </row>
    <row r="48" spans="1:8" ht="22.5" customHeight="1">
      <c r="A48" s="23" t="s">
        <v>7</v>
      </c>
      <c r="B48" s="201" t="str">
        <f>'Attach 3(JV)'!B25</f>
        <v/>
      </c>
      <c r="D48" s="24"/>
      <c r="E48" s="24" t="s">
        <v>5</v>
      </c>
      <c r="F48" s="26" t="str">
        <f>'Attach 3(JV)'!E25</f>
        <v/>
      </c>
    </row>
    <row r="49" spans="1:4" ht="8.25" customHeight="1">
      <c r="D49" s="24"/>
    </row>
    <row r="50" spans="1:4" ht="12" customHeight="1">
      <c r="A50" s="25"/>
    </row>
    <row r="51" spans="1:4" ht="61.5" customHeight="1">
      <c r="A51" s="32" t="s">
        <v>382</v>
      </c>
      <c r="B51" s="1195" t="s">
        <v>381</v>
      </c>
      <c r="C51" s="1195"/>
      <c r="D51" s="1195"/>
    </row>
    <row r="52" spans="1:4" ht="20.100000000000001" customHeight="1"/>
  </sheetData>
  <sheetProtection algorithmName="SHA-512" hashValue="0JgBaBWnISsKdzy8Dr6uRyXNW1cEfzyakbAsbIbKoCA5pCfIf++UAtq9r6e7tQNsOM16+iRpHEWdB6SZNEakDg==" saltValue="V4wdBMPviE3OUkUgmIKcMA==" spinCount="100000" sheet="1" formatColumns="0" formatRows="0" selectLockedCells="1"/>
  <customSheetViews>
    <customSheetView guid="{CF80F8D9-734F-48B9-B011-9E684644282F}" scale="80" showPageBreaks="1" showGridLines="0" fitToPage="1" printArea="1" hiddenRows="1" view="pageBreakPreview" topLeftCell="A21">
      <selection activeCell="E44" sqref="E44:F44"/>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2"/>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8"/>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9"/>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0"/>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1"/>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5"/>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0"/>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0"/>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1"/>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2"/>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4"/>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7"/>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4B898AE2-7356-489E-882D-EC3B09CB95AA}" showPageBreaks="1" showGridLines="0" fitToPage="1" printArea="1" hiddenRows="1" view="pageBreakPreview" topLeftCell="A13">
      <selection activeCell="E21" sqref="E21:F21"/>
      <pageMargins left="0.45" right="0.38" top="0.57999999999999996" bottom="0.6" header="0.34" footer="0.35"/>
      <pageSetup scale="76" fitToHeight="0" orientation="portrait" r:id="rId40"/>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D02EE5CF-A0EA-4C5E-BAEE-CBCAF1C246EF}" scale="80" showPageBreaks="1" showGridLines="0" fitToPage="1" printArea="1" hiddenRows="1" view="pageBreakPreview" topLeftCell="A21">
      <selection activeCell="E44" sqref="E44:F44"/>
      <pageMargins left="0.45" right="0.38" top="0.57999999999999996" bottom="0.6" header="0.34" footer="0.35"/>
      <pageSetup scale="76" fitToHeight="0" orientation="portrait" r:id="rId42"/>
      <headerFooter alignWithMargins="0">
        <oddFooter>&amp;R&amp;"Book Antiqua,Bold"&amp;8 Page &amp;P of &amp;N</oddFooter>
      </headerFooter>
    </customSheetView>
  </customSheetViews>
  <mergeCells count="68">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A1:D1"/>
    <mergeCell ref="B9:D9"/>
    <mergeCell ref="A8:D8"/>
    <mergeCell ref="B12:D12"/>
    <mergeCell ref="B10:D10"/>
    <mergeCell ref="B11:D11"/>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s>
  <phoneticPr fontId="7" type="noConversion"/>
  <dataValidations count="1">
    <dataValidation type="decimal" allowBlank="1" showInputMessage="1" showErrorMessage="1" error="Enter period in numeric figure only !" sqref="E26:F26 E21 E23:E25 E29:E43 E45 E44:F44" xr:uid="{00000000-0002-0000-0E00-000000000000}">
      <formula1>0</formula1>
      <formula2>100</formula2>
    </dataValidation>
  </dataValidations>
  <pageMargins left="0.45" right="0.38" top="0.57999999999999996" bottom="0.6" header="0.34" footer="0.35"/>
  <pageSetup scale="76" fitToHeight="0" orientation="portrait" r:id="rId43"/>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9910-C2E0-455F-A5B7-72F1994673BC}">
  <sheetPr>
    <tabColor indexed="58"/>
    <pageSetUpPr fitToPage="1"/>
  </sheetPr>
  <dimension ref="A1:J27"/>
  <sheetViews>
    <sheetView showGridLines="0" view="pageBreakPreview" zoomScale="90" zoomScaleNormal="100" zoomScaleSheetLayoutView="90" workbookViewId="0">
      <selection activeCell="A14" sqref="A14:F14"/>
    </sheetView>
  </sheetViews>
  <sheetFormatPr defaultRowHeight="16.5"/>
  <cols>
    <col min="1" max="1" width="12.140625" style="760" customWidth="1"/>
    <col min="2" max="2" width="20.5703125" style="760" customWidth="1"/>
    <col min="3" max="3" width="11.42578125" style="760" customWidth="1"/>
    <col min="4" max="4" width="23.85546875" style="760" customWidth="1"/>
    <col min="5" max="5" width="29.42578125" style="760" customWidth="1"/>
    <col min="6" max="6" width="39.5703125" style="755" customWidth="1"/>
    <col min="7" max="8" width="9.140625" style="755" customWidth="1"/>
    <col min="9" max="16384" width="9.140625" style="756"/>
  </cols>
  <sheetData>
    <row r="1" spans="1:10" ht="22.5" customHeight="1">
      <c r="A1" s="1204" t="str">
        <f>'Attach-3 (QR)'!A1</f>
        <v>Specification No. :CC/T/W-TR/DOM/A04/23/02780</v>
      </c>
      <c r="B1" s="1204"/>
      <c r="C1" s="1204"/>
      <c r="D1" s="1204"/>
      <c r="E1" s="753"/>
      <c r="F1" s="754" t="str">
        <f>"Attachment-10 " &amp; '[19]Attach 3(JV)'!AT1</f>
        <v xml:space="preserve">Attachment-10 </v>
      </c>
    </row>
    <row r="3" spans="1:10" ht="77.25" customHeight="1">
      <c r="A3" s="1186" t="str">
        <f>Basic!B1</f>
        <v>765 kV Transformer Package TR01 for 6x500 MVA, 765/400/33 kV, 1 Phase Transformers at KPS3 S/S associated with establishment of Khavda Pooling Station-3 (KPS3) in Khavda RE Park.</v>
      </c>
      <c r="B3" s="1187"/>
      <c r="C3" s="1187"/>
      <c r="D3" s="1187"/>
      <c r="E3" s="1187"/>
      <c r="F3" s="1187"/>
      <c r="G3" s="757"/>
      <c r="H3" s="758"/>
    </row>
    <row r="4" spans="1:10" ht="20.100000000000001" customHeight="1">
      <c r="A4" s="759"/>
      <c r="H4" s="1"/>
      <c r="I4" s="2"/>
    </row>
    <row r="5" spans="1:10" ht="20.100000000000001" customHeight="1">
      <c r="A5" s="1205" t="s">
        <v>380</v>
      </c>
      <c r="B5" s="1205"/>
      <c r="C5" s="1205"/>
      <c r="D5" s="1205"/>
      <c r="E5" s="1205"/>
      <c r="F5" s="1205"/>
      <c r="H5" s="1"/>
      <c r="I5" s="2"/>
    </row>
    <row r="6" spans="1:10" ht="20.100000000000001" customHeight="1">
      <c r="A6" s="761"/>
      <c r="H6" s="1"/>
      <c r="I6" s="2"/>
    </row>
    <row r="7" spans="1:10" ht="20.100000000000001" customHeight="1">
      <c r="A7" s="762" t="str">
        <f>'[19]Attach 3(JV)'!A7</f>
        <v>Bidder’s Name and Address  :</v>
      </c>
      <c r="E7" s="5" t="str">
        <f>'[19]Attach 3(JV)'!E7</f>
        <v>To:</v>
      </c>
      <c r="H7" s="1"/>
      <c r="I7" s="2"/>
    </row>
    <row r="8" spans="1:10" ht="36" customHeight="1">
      <c r="A8" s="1206" t="str">
        <f>'[19]Attach 3(JV)'!A8</f>
        <v/>
      </c>
      <c r="B8" s="1206"/>
      <c r="C8" s="1206"/>
      <c r="D8" s="1206"/>
      <c r="E8" s="3" t="str">
        <f>'[19]Attach 3(JV)'!E8</f>
        <v>Contract Services</v>
      </c>
      <c r="H8" s="1"/>
      <c r="I8" s="2"/>
    </row>
    <row r="9" spans="1:10" ht="20.100000000000001" customHeight="1">
      <c r="A9" s="4" t="s">
        <v>342</v>
      </c>
      <c r="B9" s="818">
        <f>'Attach-3 (QR)'!B9:C9</f>
        <v>0</v>
      </c>
      <c r="C9" s="818"/>
      <c r="D9" s="818"/>
      <c r="E9" s="3" t="str">
        <f>'[19]Attach 3(JV)'!E9</f>
        <v>Power Grid Corporation of India Ltd.,</v>
      </c>
      <c r="H9" s="1"/>
      <c r="I9" s="2"/>
    </row>
    <row r="10" spans="1:10" ht="20.100000000000001" customHeight="1">
      <c r="A10" s="4" t="s">
        <v>344</v>
      </c>
      <c r="B10" s="818">
        <f>'Attach-3 (QR)'!B10:C10</f>
        <v>0</v>
      </c>
      <c r="C10" s="818"/>
      <c r="D10" s="818"/>
      <c r="E10" s="3" t="str">
        <f>'[19]Attach 3(JV)'!E10</f>
        <v>"Saudamini", Plot No. 2, Sector 29</v>
      </c>
      <c r="H10" s="1"/>
      <c r="I10" s="286"/>
    </row>
    <row r="11" spans="1:10" ht="20.100000000000001" customHeight="1">
      <c r="B11" s="818">
        <f>'Attach-3 (QR)'!B11:C11</f>
        <v>0</v>
      </c>
      <c r="C11" s="818"/>
      <c r="D11" s="818"/>
      <c r="E11" s="3" t="str">
        <f>'[19]Attach 3(JV)'!E11</f>
        <v>Gurgaon (Haryana) - 122001</v>
      </c>
    </row>
    <row r="12" spans="1:10" ht="20.100000000000001" customHeight="1">
      <c r="A12" s="761"/>
      <c r="B12" s="818">
        <f>'Attach-3 (QR)'!B12:C12</f>
        <v>0</v>
      </c>
      <c r="C12" s="818"/>
      <c r="D12" s="818"/>
      <c r="E12" s="3"/>
    </row>
    <row r="13" spans="1:10" ht="20.100000000000001" customHeight="1">
      <c r="A13" s="761"/>
    </row>
    <row r="14" spans="1:10" ht="250.5" customHeight="1">
      <c r="A14" s="1203" t="s">
        <v>1013</v>
      </c>
      <c r="B14" s="1203"/>
      <c r="C14" s="1203"/>
      <c r="D14" s="1203"/>
      <c r="E14" s="1203"/>
      <c r="F14" s="1203"/>
      <c r="G14" s="763"/>
      <c r="H14" s="763"/>
      <c r="J14" s="764"/>
    </row>
    <row r="15" spans="1:10" ht="20.100000000000001" customHeight="1">
      <c r="A15" s="765"/>
    </row>
    <row r="16" spans="1:10" ht="20.100000000000001" customHeight="1">
      <c r="A16" s="766" t="s">
        <v>28</v>
      </c>
      <c r="B16" s="767" t="str">
        <f>'Attach-3 (QR)'!C384</f>
        <v>--</v>
      </c>
      <c r="C16" s="768"/>
      <c r="E16" s="769" t="s">
        <v>4</v>
      </c>
      <c r="F16" s="770" t="str">
        <f>'Attach-3 (QR)'!G384</f>
        <v/>
      </c>
    </row>
    <row r="17" spans="1:6" ht="20.100000000000001" customHeight="1">
      <c r="A17" s="766" t="s">
        <v>7</v>
      </c>
      <c r="B17" s="767" t="str">
        <f>'Attach-3 (QR)'!C385</f>
        <v/>
      </c>
      <c r="C17" s="768"/>
      <c r="E17" s="769" t="s">
        <v>5</v>
      </c>
      <c r="F17" s="770" t="str">
        <f>'Attach-3 (QR)'!G385</f>
        <v/>
      </c>
    </row>
    <row r="18" spans="1:6" ht="20.100000000000001" customHeight="1">
      <c r="B18" s="768"/>
      <c r="C18" s="768"/>
      <c r="D18" s="769"/>
      <c r="E18" s="768"/>
    </row>
    <row r="19" spans="1:6" ht="20.100000000000001" customHeight="1"/>
    <row r="20" spans="1:6" ht="20.100000000000001" customHeight="1">
      <c r="A20" s="771"/>
    </row>
    <row r="21" spans="1:6" ht="20.100000000000001" customHeight="1"/>
    <row r="22" spans="1:6" ht="20.100000000000001" customHeight="1"/>
    <row r="23" spans="1:6" ht="20.100000000000001" customHeight="1">
      <c r="A23" s="771"/>
    </row>
    <row r="24" spans="1:6" ht="20.100000000000001" customHeight="1"/>
    <row r="25" spans="1:6" ht="20.100000000000001" customHeight="1">
      <c r="A25" s="771"/>
    </row>
    <row r="26" spans="1:6" ht="20.100000000000001" customHeight="1"/>
    <row r="27" spans="1:6" ht="20.100000000000001" customHeight="1">
      <c r="A27" s="771"/>
    </row>
  </sheetData>
  <sheetProtection algorithmName="SHA-512" hashValue="ogAGGqNEeExjjFY5shgyLCPJY8UtdKvfzZn6OOm97K6OnMi3KZs68jrOJrrmrQKJfuNNAyTxA632LIizUhMgXw==" saltValue="ji0CsiF2vqU8cb9bHJRTDw==" spinCount="100000" sheet="1" formatColumns="0" formatRows="0" selectLockedCells="1"/>
  <customSheetViews>
    <customSheetView guid="{CF80F8D9-734F-48B9-B011-9E684644282F}" scale="90" showPageBreaks="1" showGridLines="0" fitToPage="1" printArea="1" view="pageBreakPreview">
      <selection activeCell="A14" sqref="A14:F14"/>
      <pageMargins left="0.75" right="0.63" top="0.57999999999999996" bottom="0.6" header="0.34" footer="0.35"/>
      <pageSetup scale="74"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A14" sqref="A14:F14"/>
      <pageMargins left="0.75" right="0.63" top="0.57999999999999996" bottom="0.6" header="0.34" footer="0.35"/>
      <pageSetup scale="74" orientation="portrait" r:id="rId2"/>
      <headerFooter alignWithMargins="0">
        <oddFooter>&amp;R&amp;"Book Antiqua,Bold"&amp;8 Page &amp;P of &amp;N</oddFooter>
      </headerFooter>
    </customSheetView>
    <customSheetView guid="{D02EE5CF-A0EA-4C5E-BAEE-CBCAF1C246EF}" scale="90" showPageBreaks="1" showGridLines="0" fitToPage="1" printArea="1" view="pageBreakPreview">
      <selection activeCell="A14" sqref="A14:F14"/>
      <pageMargins left="0.75" right="0.63" top="0.57999999999999996" bottom="0.6" header="0.34" footer="0.35"/>
      <pageSetup scale="74" orientation="portrait" r:id="rId3"/>
      <headerFooter alignWithMargins="0">
        <oddFooter>&amp;R&amp;"Book Antiqua,Bold"&amp;8 Page &amp;P of &amp;N</oddFooter>
      </headerFooter>
    </customSheetView>
  </customSheetViews>
  <mergeCells count="9">
    <mergeCell ref="B11:D11"/>
    <mergeCell ref="B12:D12"/>
    <mergeCell ref="A14:F14"/>
    <mergeCell ref="A1:D1"/>
    <mergeCell ref="A3:F3"/>
    <mergeCell ref="A5:F5"/>
    <mergeCell ref="A8:D8"/>
    <mergeCell ref="B9:D9"/>
    <mergeCell ref="B10:D10"/>
  </mergeCells>
  <pageMargins left="0.75" right="0.63" top="0.57999999999999996" bottom="0.6" header="0.34" footer="0.35"/>
  <pageSetup scale="74"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90" zoomScaleSheetLayoutView="90" workbookViewId="0">
      <selection activeCell="B18" sqref="B18:C18"/>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30.140625" style="16" customWidth="1"/>
    <col min="6" max="8" width="9.140625" style="11"/>
    <col min="9" max="16384" width="9.140625" style="12"/>
  </cols>
  <sheetData>
    <row r="1" spans="1:26" s="65" customFormat="1" ht="23.25" customHeight="1">
      <c r="A1" s="1132" t="str">
        <f>'Attach 3(JV)'!A1</f>
        <v>Specification No. :CC/T/W-TR/DOM/A04/23/02780</v>
      </c>
      <c r="B1" s="1132"/>
      <c r="C1" s="1132"/>
      <c r="D1" s="1209" t="str">
        <f>"Attachment-11 " &amp; 'Attach 3(JV)'!AT1</f>
        <v xml:space="preserve">Attachment-11 </v>
      </c>
      <c r="E1" s="1209"/>
      <c r="F1" s="66"/>
      <c r="G1" s="66"/>
      <c r="H1" s="66"/>
    </row>
    <row r="2" spans="1:26" ht="13.5" customHeight="1">
      <c r="Z2" s="103">
        <f>'Attach 3(JV)'!Z2</f>
        <v>0</v>
      </c>
    </row>
    <row r="3" spans="1:26" ht="75.75" customHeight="1">
      <c r="A3" s="1186" t="str">
        <f>'Attach 3(QR)'!A3</f>
        <v>765 kV Transformer Package TR01 for 6x500 MVA, 765/400/33 kV, 1 Phase Transformers at KPS3 S/S associated with establishment of Khavda Pooling Station-3 (KPS3) in Khavda RE Park.</v>
      </c>
      <c r="B3" s="1187"/>
      <c r="C3" s="1187"/>
      <c r="D3" s="1187"/>
      <c r="E3" s="1187"/>
      <c r="F3" s="13"/>
      <c r="G3" s="14"/>
      <c r="H3" s="13"/>
    </row>
    <row r="4" spans="1:26" ht="19.5" customHeight="1">
      <c r="A4" s="15"/>
      <c r="H4" s="17"/>
      <c r="I4" s="2"/>
    </row>
    <row r="5" spans="1:26" ht="21.75" customHeight="1">
      <c r="A5" s="815" t="s">
        <v>383</v>
      </c>
      <c r="B5" s="815"/>
      <c r="C5" s="815"/>
      <c r="D5" s="815"/>
      <c r="E5" s="815"/>
      <c r="F5" s="18"/>
      <c r="H5" s="17"/>
      <c r="I5" s="2"/>
    </row>
    <row r="6" spans="1:26" ht="19.5" customHeight="1">
      <c r="A6" s="19"/>
      <c r="H6" s="17"/>
      <c r="I6" s="2"/>
    </row>
    <row r="7" spans="1:26" ht="19.5" customHeight="1">
      <c r="A7" s="20" t="str">
        <f>'Attach 3(JV)'!A7</f>
        <v>Bidder’s Name and Address  :</v>
      </c>
      <c r="B7" s="19"/>
      <c r="C7" s="19"/>
      <c r="D7" s="5" t="str">
        <f>'Attach 3(JV)'!E7</f>
        <v>To:</v>
      </c>
      <c r="H7" s="17"/>
      <c r="I7" s="2"/>
    </row>
    <row r="8" spans="1:26" ht="36" customHeight="1">
      <c r="A8" s="821" t="str">
        <f>'Attach 3(JV)'!A8</f>
        <v/>
      </c>
      <c r="B8" s="821"/>
      <c r="C8" s="821"/>
      <c r="D8" s="3" t="str">
        <f>'Attach 3(JV)'!E8</f>
        <v>Contract Services</v>
      </c>
      <c r="H8" s="17"/>
      <c r="I8" s="2"/>
    </row>
    <row r="9" spans="1:26" ht="19.5" customHeight="1">
      <c r="A9" s="4" t="s">
        <v>342</v>
      </c>
      <c r="B9" s="818">
        <f>'Attach 3(JV)'!B9</f>
        <v>0</v>
      </c>
      <c r="C9" s="818"/>
      <c r="D9" s="3" t="str">
        <f>'Attach 3(JV)'!E9</f>
        <v>Power Grid Corporation of India Ltd.,</v>
      </c>
      <c r="H9" s="17"/>
      <c r="I9" s="2"/>
    </row>
    <row r="10" spans="1:26" ht="19.5" customHeight="1">
      <c r="A10" s="4" t="s">
        <v>344</v>
      </c>
      <c r="B10" s="818">
        <f>'Attach 3(JV)'!B10</f>
        <v>0</v>
      </c>
      <c r="C10" s="818"/>
      <c r="D10" s="3" t="str">
        <f>'Attach 3(JV)'!E10</f>
        <v>"Saudamini", Plot No. 2, Sector 29</v>
      </c>
      <c r="H10" s="17"/>
      <c r="I10" s="2"/>
    </row>
    <row r="11" spans="1:26" ht="19.5" customHeight="1">
      <c r="B11" s="818">
        <f>'Attach 3(JV)'!B11</f>
        <v>0</v>
      </c>
      <c r="C11" s="818"/>
      <c r="D11" s="3" t="str">
        <f>'Attach 3(JV)'!E11</f>
        <v>Gurgaon (Haryana) - 122001</v>
      </c>
    </row>
    <row r="12" spans="1:26" ht="19.5" customHeight="1">
      <c r="A12" s="19"/>
      <c r="B12" s="818">
        <f>'Attach 3(JV)'!B12</f>
        <v>0</v>
      </c>
      <c r="C12" s="818"/>
      <c r="D12" s="3"/>
    </row>
    <row r="13" spans="1:26" ht="19.5" customHeight="1">
      <c r="A13" s="16" t="s">
        <v>337</v>
      </c>
    </row>
    <row r="14" spans="1:26" ht="9.9499999999999993" customHeight="1">
      <c r="A14" s="19"/>
    </row>
    <row r="15" spans="1:26" ht="160.5" customHeight="1">
      <c r="A15" s="1208" t="s">
        <v>507</v>
      </c>
      <c r="B15" s="1034"/>
      <c r="C15" s="1034"/>
      <c r="D15" s="1034"/>
      <c r="E15" s="1034"/>
      <c r="F15" s="21"/>
      <c r="G15" s="21"/>
      <c r="H15" s="21"/>
    </row>
    <row r="16" spans="1:26" ht="19.5" customHeight="1">
      <c r="A16" s="19"/>
      <c r="B16" s="19"/>
      <c r="C16" s="19"/>
      <c r="D16" s="19"/>
      <c r="E16" s="19"/>
      <c r="F16" s="21"/>
      <c r="G16" s="21"/>
      <c r="H16" s="21"/>
    </row>
    <row r="17" spans="1:8" s="11" customFormat="1" ht="72" customHeight="1">
      <c r="A17" s="33" t="s">
        <v>340</v>
      </c>
      <c r="B17" s="1177" t="s">
        <v>111</v>
      </c>
      <c r="C17" s="1177"/>
      <c r="D17" s="33" t="s">
        <v>112</v>
      </c>
      <c r="E17" s="33" t="s">
        <v>508</v>
      </c>
      <c r="G17" s="21"/>
      <c r="H17" s="21"/>
    </row>
    <row r="18" spans="1:8" ht="26.1" customHeight="1">
      <c r="A18" s="69">
        <v>1</v>
      </c>
      <c r="B18" s="1207"/>
      <c r="C18" s="1207"/>
      <c r="D18" s="210"/>
      <c r="E18" s="210"/>
      <c r="F18" s="21"/>
      <c r="G18" s="21"/>
      <c r="H18" s="21"/>
    </row>
    <row r="19" spans="1:8" ht="26.1" customHeight="1">
      <c r="A19" s="69">
        <v>2</v>
      </c>
      <c r="B19" s="1207"/>
      <c r="C19" s="1207"/>
      <c r="D19" s="210"/>
      <c r="E19" s="210"/>
      <c r="F19" s="21"/>
      <c r="G19" s="21"/>
      <c r="H19" s="21"/>
    </row>
    <row r="20" spans="1:8" ht="26.1" customHeight="1">
      <c r="A20" s="69">
        <v>3</v>
      </c>
      <c r="B20" s="1207"/>
      <c r="C20" s="1207"/>
      <c r="D20" s="210"/>
      <c r="E20" s="210"/>
      <c r="F20" s="21"/>
      <c r="G20" s="21"/>
      <c r="H20" s="21"/>
    </row>
    <row r="21" spans="1:8" ht="26.1" customHeight="1">
      <c r="A21" s="69">
        <v>4</v>
      </c>
      <c r="B21" s="1207"/>
      <c r="C21" s="1207"/>
      <c r="D21" s="210"/>
      <c r="E21" s="210"/>
      <c r="F21" s="21"/>
      <c r="G21" s="21"/>
      <c r="H21" s="21"/>
    </row>
    <row r="22" spans="1:8" ht="26.1" customHeight="1">
      <c r="A22" s="69">
        <v>5</v>
      </c>
      <c r="B22" s="1207"/>
      <c r="C22" s="1207"/>
      <c r="D22" s="210"/>
      <c r="E22" s="210"/>
      <c r="F22" s="21"/>
      <c r="G22" s="21"/>
      <c r="H22" s="21"/>
    </row>
    <row r="23" spans="1:8" ht="26.1" customHeight="1">
      <c r="A23" s="69">
        <v>6</v>
      </c>
      <c r="B23" s="1207"/>
      <c r="C23" s="1207"/>
      <c r="D23" s="210"/>
      <c r="E23" s="210"/>
      <c r="F23" s="21"/>
      <c r="G23" s="21"/>
      <c r="H23" s="21"/>
    </row>
    <row r="24" spans="1:8" ht="26.1" customHeight="1">
      <c r="A24" s="19"/>
      <c r="B24" s="19"/>
      <c r="C24" s="19"/>
      <c r="D24" s="19"/>
      <c r="E24" s="19"/>
      <c r="F24" s="21"/>
      <c r="G24" s="21"/>
      <c r="H24" s="21"/>
    </row>
    <row r="25" spans="1:8" ht="84.75" customHeight="1">
      <c r="A25" s="1208" t="s">
        <v>509</v>
      </c>
      <c r="B25" s="1034"/>
      <c r="C25" s="1034"/>
      <c r="D25" s="1034"/>
      <c r="E25" s="1034"/>
    </row>
    <row r="26" spans="1:8" ht="149.25" customHeight="1">
      <c r="A26" s="1208" t="s">
        <v>510</v>
      </c>
      <c r="B26" s="1034"/>
      <c r="C26" s="1034"/>
      <c r="D26" s="1034"/>
      <c r="E26" s="1034"/>
    </row>
    <row r="27" spans="1:8" ht="26.1" customHeight="1">
      <c r="A27" s="23" t="s">
        <v>6</v>
      </c>
      <c r="B27" s="50" t="str">
        <f>'Attach 3(JV)'!B24</f>
        <v>--</v>
      </c>
      <c r="D27" s="24" t="s">
        <v>4</v>
      </c>
      <c r="E27" s="201" t="str">
        <f>'Attach 3(JV)'!E24</f>
        <v/>
      </c>
    </row>
    <row r="28" spans="1:8" ht="26.1" customHeight="1">
      <c r="A28" s="23" t="s">
        <v>7</v>
      </c>
      <c r="B28" s="201" t="str">
        <f>'Attach 3(JV)'!B25</f>
        <v/>
      </c>
      <c r="D28" s="24" t="s">
        <v>5</v>
      </c>
      <c r="E28" s="201" t="str">
        <f>'Attach 3(JV)'!E25</f>
        <v/>
      </c>
    </row>
    <row r="29" spans="1:8" ht="230.25" customHeight="1">
      <c r="A29" s="816" t="s">
        <v>511</v>
      </c>
      <c r="B29" s="816"/>
      <c r="C29" s="816"/>
      <c r="D29" s="816"/>
      <c r="E29" s="816"/>
    </row>
    <row r="30" spans="1:8" ht="20.100000000000001" customHeight="1">
      <c r="A30" s="8" t="str">
        <f>A1</f>
        <v>Specification No. :CC/T/W-TR/DOM/A04/23/02780</v>
      </c>
      <c r="B30" s="9"/>
      <c r="C30" s="9"/>
      <c r="D30" s="9"/>
      <c r="E30" s="10" t="str">
        <f>D1</f>
        <v xml:space="preserve">Attachment-11 </v>
      </c>
    </row>
    <row r="31" spans="1:8" ht="19.5" customHeight="1"/>
    <row r="32" spans="1:8" ht="48" customHeight="1">
      <c r="A32" s="1211" t="str">
        <f>A3</f>
        <v>765 kV Transformer Package TR01 for 6x500 MVA, 765/400/33 kV, 1 Phase Transformers at KPS3 S/S associated with establishment of Khavda Pooling Station-3 (KPS3) in Khavda RE Park.</v>
      </c>
      <c r="B32" s="1211"/>
      <c r="C32" s="1211"/>
      <c r="D32" s="1211"/>
      <c r="E32" s="1211"/>
    </row>
    <row r="33" spans="1:5" ht="19.5" customHeight="1">
      <c r="A33" s="15"/>
    </row>
    <row r="34" spans="1:5" ht="19.5" customHeight="1">
      <c r="A34" s="1175" t="s">
        <v>383</v>
      </c>
      <c r="B34" s="1175"/>
      <c r="C34" s="1175"/>
      <c r="D34" s="1175"/>
      <c r="E34" s="1175"/>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3" t="str">
        <f>D8</f>
        <v>Contract Services</v>
      </c>
    </row>
    <row r="38" spans="1:5" ht="19.5" customHeight="1">
      <c r="A38" s="4" t="s">
        <v>342</v>
      </c>
      <c r="B38" s="818" t="str">
        <f>'Attach 3(JV)'!B17:D17</f>
        <v>Ram Lal</v>
      </c>
      <c r="C38" s="818"/>
      <c r="D38" s="3" t="str">
        <f>D9</f>
        <v>Power Grid Corporation of India Ltd.,</v>
      </c>
    </row>
    <row r="39" spans="1:5" ht="19.5" customHeight="1">
      <c r="A39" s="4" t="s">
        <v>344</v>
      </c>
      <c r="B39" s="818" t="str">
        <f>'Attach 3(JV)'!B18:D18</f>
        <v>G5</v>
      </c>
      <c r="C39" s="818"/>
      <c r="D39" s="3" t="str">
        <f>D10</f>
        <v>"Saudamini", Plot No. 2, Sector 29</v>
      </c>
    </row>
    <row r="40" spans="1:5" ht="19.5" customHeight="1">
      <c r="B40" s="818" t="str">
        <f>'Attach 3(JV)'!B19:D19</f>
        <v>Gurgaon</v>
      </c>
      <c r="C40" s="818"/>
      <c r="D40" s="3" t="str">
        <f>D11</f>
        <v>Gurgaon (Haryana) - 122001</v>
      </c>
    </row>
    <row r="41" spans="1:5" ht="19.5" customHeight="1">
      <c r="A41" s="19"/>
      <c r="B41" s="818" t="str">
        <f>'Attach 3(JV)'!B20:D20</f>
        <v/>
      </c>
      <c r="C41" s="818"/>
      <c r="D41" s="3"/>
    </row>
    <row r="42" spans="1:5" ht="19.5" customHeight="1">
      <c r="A42" s="16" t="s">
        <v>337</v>
      </c>
    </row>
    <row r="43" spans="1:5" ht="19.5" customHeight="1">
      <c r="A43" s="19"/>
    </row>
    <row r="44" spans="1:5" ht="33.75" customHeight="1">
      <c r="A44" s="1034" t="s">
        <v>384</v>
      </c>
      <c r="B44" s="1034"/>
      <c r="C44" s="1034"/>
      <c r="D44" s="1034"/>
      <c r="E44" s="1034"/>
    </row>
    <row r="45" spans="1:5" ht="19.5" customHeight="1">
      <c r="A45" s="19"/>
      <c r="B45" s="19"/>
      <c r="C45" s="19"/>
      <c r="D45" s="19"/>
      <c r="E45" s="19"/>
    </row>
    <row r="46" spans="1:5" ht="72" customHeight="1">
      <c r="A46" s="33" t="s">
        <v>340</v>
      </c>
      <c r="B46" s="1177" t="s">
        <v>111</v>
      </c>
      <c r="C46" s="1177"/>
      <c r="D46" s="33" t="s">
        <v>112</v>
      </c>
      <c r="E46" s="33" t="s">
        <v>113</v>
      </c>
    </row>
    <row r="47" spans="1:5" ht="25.5" customHeight="1">
      <c r="A47" s="69">
        <v>1</v>
      </c>
      <c r="B47" s="1210"/>
      <c r="C47" s="1210"/>
      <c r="D47" s="214"/>
      <c r="E47" s="214"/>
    </row>
    <row r="48" spans="1:5" ht="25.5" customHeight="1">
      <c r="A48" s="69">
        <v>2</v>
      </c>
      <c r="B48" s="1210"/>
      <c r="C48" s="1210"/>
      <c r="D48" s="214"/>
      <c r="E48" s="214"/>
    </row>
    <row r="49" spans="1:5" ht="25.5" customHeight="1">
      <c r="A49" s="69">
        <v>3</v>
      </c>
      <c r="B49" s="1210"/>
      <c r="C49" s="1210"/>
      <c r="D49" s="214"/>
      <c r="E49" s="214"/>
    </row>
    <row r="50" spans="1:5" ht="25.5" customHeight="1">
      <c r="A50" s="69">
        <v>4</v>
      </c>
      <c r="B50" s="1210"/>
      <c r="C50" s="1210"/>
      <c r="D50" s="214"/>
      <c r="E50" s="214"/>
    </row>
    <row r="51" spans="1:5" ht="25.5" customHeight="1">
      <c r="A51" s="69">
        <v>5</v>
      </c>
      <c r="B51" s="1210"/>
      <c r="C51" s="1210"/>
      <c r="D51" s="214"/>
      <c r="E51" s="214"/>
    </row>
    <row r="52" spans="1:5" ht="25.5" customHeight="1">
      <c r="A52" s="69">
        <v>6</v>
      </c>
      <c r="B52" s="1210"/>
      <c r="C52" s="1210"/>
      <c r="D52" s="214"/>
      <c r="E52" s="214"/>
    </row>
    <row r="53" spans="1:5" ht="27.95" customHeight="1">
      <c r="A53" s="19"/>
      <c r="B53" s="19"/>
      <c r="C53" s="19"/>
      <c r="D53" s="19"/>
      <c r="E53" s="19"/>
    </row>
    <row r="54" spans="1:5" ht="27.95" customHeight="1">
      <c r="A54" s="140"/>
      <c r="B54" s="140"/>
      <c r="C54" s="140"/>
      <c r="D54" s="140"/>
      <c r="E54" s="140"/>
    </row>
    <row r="55" spans="1:5" ht="27.95" customHeight="1">
      <c r="A55" s="140" t="s">
        <v>6</v>
      </c>
      <c r="B55" s="50" t="str">
        <f>B27</f>
        <v>--</v>
      </c>
      <c r="C55" s="140" t="s">
        <v>4</v>
      </c>
      <c r="D55" s="140" t="str">
        <f>E27</f>
        <v/>
      </c>
      <c r="E55" s="140"/>
    </row>
    <row r="56" spans="1:5" ht="27.95" customHeight="1">
      <c r="A56" s="140" t="s">
        <v>7</v>
      </c>
      <c r="B56" s="140" t="str">
        <f>B28</f>
        <v/>
      </c>
      <c r="C56" s="140" t="s">
        <v>5</v>
      </c>
      <c r="D56" s="140" t="str">
        <f>E28</f>
        <v/>
      </c>
      <c r="E56" s="140"/>
    </row>
    <row r="57" spans="1:5" ht="27.95" customHeight="1">
      <c r="A57" s="140"/>
      <c r="B57" s="140"/>
      <c r="C57" s="140"/>
      <c r="D57" s="140"/>
      <c r="E57" s="140"/>
    </row>
    <row r="58" spans="1:5" ht="19.5" customHeight="1">
      <c r="A58" s="8" t="str">
        <f>A30</f>
        <v>Specification No. :CC/T/W-TR/DOM/A04/23/02780</v>
      </c>
      <c r="B58" s="9"/>
      <c r="C58" s="9"/>
      <c r="D58" s="9"/>
      <c r="E58" s="10" t="str">
        <f>E30</f>
        <v xml:space="preserve">Attachment-11 </v>
      </c>
    </row>
    <row r="59" spans="1:5" ht="19.5" customHeight="1"/>
    <row r="60" spans="1:5" ht="48" customHeight="1">
      <c r="A60" s="1211" t="str">
        <f>A32</f>
        <v>765 kV Transformer Package TR01 for 6x500 MVA, 765/400/33 kV, 1 Phase Transformers at KPS3 S/S associated with establishment of Khavda Pooling Station-3 (KPS3) in Khavda RE Park.</v>
      </c>
      <c r="B60" s="1211"/>
      <c r="C60" s="1211"/>
      <c r="D60" s="1211"/>
      <c r="E60" s="1211"/>
    </row>
    <row r="61" spans="1:5" ht="19.5" customHeight="1">
      <c r="A61" s="15"/>
    </row>
    <row r="62" spans="1:5" ht="19.5" customHeight="1">
      <c r="A62" s="1175" t="s">
        <v>383</v>
      </c>
      <c r="B62" s="1175"/>
      <c r="C62" s="1175"/>
      <c r="D62" s="1175"/>
      <c r="E62" s="1175"/>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3" t="str">
        <f>D8</f>
        <v>Contract Services</v>
      </c>
    </row>
    <row r="66" spans="1:5" ht="19.5" customHeight="1">
      <c r="A66" s="4" t="s">
        <v>342</v>
      </c>
      <c r="B66" s="818" t="str">
        <f>'Attach 3(JV)'!E17</f>
        <v/>
      </c>
      <c r="C66" s="818"/>
      <c r="D66" s="3" t="str">
        <f>D9</f>
        <v>Power Grid Corporation of India Ltd.,</v>
      </c>
    </row>
    <row r="67" spans="1:5" ht="19.5" customHeight="1">
      <c r="A67" s="4" t="s">
        <v>344</v>
      </c>
      <c r="B67" s="818" t="str">
        <f>'Attach 3(JV)'!E18</f>
        <v/>
      </c>
      <c r="C67" s="818"/>
      <c r="D67" s="3" t="str">
        <f>D10</f>
        <v>"Saudamini", Plot No. 2, Sector 29</v>
      </c>
    </row>
    <row r="68" spans="1:5" ht="19.5" customHeight="1">
      <c r="B68" s="818" t="str">
        <f>'Attach 3(JV)'!E19</f>
        <v/>
      </c>
      <c r="C68" s="818"/>
      <c r="D68" s="3" t="str">
        <f>D11</f>
        <v>Gurgaon (Haryana) - 122001</v>
      </c>
    </row>
    <row r="69" spans="1:5" ht="19.5" customHeight="1">
      <c r="A69" s="19"/>
      <c r="B69" s="818" t="str">
        <f>'Attach 3(JV)'!E20</f>
        <v/>
      </c>
      <c r="C69" s="818"/>
      <c r="D69" s="3"/>
    </row>
    <row r="70" spans="1:5" ht="19.5" customHeight="1">
      <c r="A70" s="16" t="s">
        <v>337</v>
      </c>
    </row>
    <row r="71" spans="1:5" ht="19.5" customHeight="1">
      <c r="A71" s="19"/>
    </row>
    <row r="72" spans="1:5" ht="33.75" customHeight="1">
      <c r="A72" s="1034" t="s">
        <v>384</v>
      </c>
      <c r="B72" s="1034"/>
      <c r="C72" s="1034"/>
      <c r="D72" s="1034"/>
      <c r="E72" s="1034"/>
    </row>
    <row r="73" spans="1:5" ht="19.5" customHeight="1">
      <c r="A73" s="19"/>
      <c r="B73" s="19"/>
      <c r="C73" s="19"/>
      <c r="D73" s="19"/>
      <c r="E73" s="19"/>
    </row>
    <row r="74" spans="1:5" ht="72" customHeight="1">
      <c r="A74" s="33" t="s">
        <v>340</v>
      </c>
      <c r="B74" s="1177" t="s">
        <v>111</v>
      </c>
      <c r="C74" s="1177"/>
      <c r="D74" s="33" t="s">
        <v>112</v>
      </c>
      <c r="E74" s="33" t="s">
        <v>113</v>
      </c>
    </row>
    <row r="75" spans="1:5" ht="25.5" customHeight="1">
      <c r="A75" s="69">
        <v>1</v>
      </c>
      <c r="B75" s="1210"/>
      <c r="C75" s="1210"/>
      <c r="D75" s="214"/>
      <c r="E75" s="214"/>
    </row>
    <row r="76" spans="1:5" ht="25.5" customHeight="1">
      <c r="A76" s="69">
        <v>2</v>
      </c>
      <c r="B76" s="1210"/>
      <c r="C76" s="1210"/>
      <c r="D76" s="214"/>
      <c r="E76" s="214"/>
    </row>
    <row r="77" spans="1:5" ht="25.5" customHeight="1">
      <c r="A77" s="69">
        <v>3</v>
      </c>
      <c r="B77" s="1210"/>
      <c r="C77" s="1210"/>
      <c r="D77" s="214"/>
      <c r="E77" s="214"/>
    </row>
    <row r="78" spans="1:5" ht="25.5" customHeight="1">
      <c r="A78" s="69">
        <v>4</v>
      </c>
      <c r="B78" s="1210"/>
      <c r="C78" s="1210"/>
      <c r="D78" s="214"/>
      <c r="E78" s="214"/>
    </row>
    <row r="79" spans="1:5" ht="25.5" customHeight="1">
      <c r="A79" s="69">
        <v>5</v>
      </c>
      <c r="B79" s="1210"/>
      <c r="C79" s="1210"/>
      <c r="D79" s="214"/>
      <c r="E79" s="214"/>
    </row>
    <row r="80" spans="1:5" ht="25.5" customHeight="1">
      <c r="A80" s="69">
        <v>6</v>
      </c>
      <c r="B80" s="1210"/>
      <c r="C80" s="1210"/>
      <c r="D80" s="214"/>
      <c r="E80" s="214"/>
    </row>
    <row r="81" spans="1:5" ht="19.5" customHeight="1">
      <c r="A81" s="19"/>
      <c r="B81" s="19"/>
      <c r="C81" s="19"/>
      <c r="D81" s="19"/>
      <c r="E81" s="19"/>
    </row>
    <row r="82" spans="1:5" ht="24.75" customHeight="1">
      <c r="A82" s="140"/>
      <c r="B82" s="140"/>
      <c r="C82" s="140"/>
      <c r="D82" s="140"/>
      <c r="E82" s="140"/>
    </row>
    <row r="83" spans="1:5" ht="24.75" customHeight="1">
      <c r="A83" s="140" t="s">
        <v>6</v>
      </c>
      <c r="B83" s="50" t="str">
        <f>B55</f>
        <v>--</v>
      </c>
      <c r="C83" s="140" t="s">
        <v>4</v>
      </c>
      <c r="D83" s="140" t="str">
        <f>D55</f>
        <v/>
      </c>
      <c r="E83" s="140"/>
    </row>
    <row r="84" spans="1:5" ht="24.75" customHeight="1">
      <c r="A84" s="140" t="s">
        <v>7</v>
      </c>
      <c r="B84" s="140" t="str">
        <f>B56</f>
        <v/>
      </c>
      <c r="C84" s="140" t="s">
        <v>5</v>
      </c>
      <c r="D84" s="140" t="str">
        <f>D56</f>
        <v/>
      </c>
      <c r="E84" s="140"/>
    </row>
    <row r="85" spans="1:5" ht="24.75" customHeight="1">
      <c r="A85" s="140"/>
      <c r="B85" s="140"/>
      <c r="C85" s="140"/>
      <c r="D85" s="140"/>
      <c r="E85" s="140"/>
    </row>
    <row r="86" spans="1:5" ht="37.5" customHeight="1">
      <c r="A86" s="46"/>
      <c r="B86" s="46"/>
      <c r="C86" s="46"/>
      <c r="D86" s="46"/>
      <c r="E86" s="46"/>
    </row>
  </sheetData>
  <sheetProtection password="CBD2" sheet="1" objects="1" scenarios="1" formatColumns="0" formatRows="0" selectLockedCells="1"/>
  <customSheetViews>
    <customSheetView guid="{CF80F8D9-734F-48B9-B011-9E684644282F}" scale="90" showPageBreaks="1" showGridLines="0" fitToPage="1" printArea="1" view="pageBreakPreview">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5"/>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7"/>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4B898AE2-7356-489E-882D-EC3B09CB95AA}" scale="115" showPageBreaks="1" showGridLines="0" fitToPage="1" printArea="1" view="pageBreakPreview" topLeftCell="A28">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D02EE5CF-A0EA-4C5E-BAEE-CBCAF1C246EF}" scale="90" showPageBreaks="1" showGridLines="0" fitToPage="1" printArea="1" view="pageBreakPreview">
      <selection activeCell="B18" sqref="B18:C18"/>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4" priority="1" stopIfTrue="1">
      <formula>$Z$2&lt;1</formula>
    </cfRule>
  </conditionalFormatting>
  <conditionalFormatting sqref="A58:E81">
    <cfRule type="expression" dxfId="13" priority="2" stopIfTrue="1">
      <formula>$Z$2&lt;2</formula>
    </cfRule>
  </conditionalFormatting>
  <pageMargins left="0.75" right="0.63" top="0.57999999999999996" bottom="0.6" header="0.34" footer="0.35"/>
  <pageSetup scale="78" fitToHeight="0" orientation="portrait" r:id="rId43"/>
  <headerFooter alignWithMargins="0">
    <oddFooter>&amp;R&amp;"Book Antiqua,Bold"&amp;8 Page &amp;P of &amp;N</oddFooter>
  </headerFooter>
  <drawing r:id="rId4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22"/>
  <sheetViews>
    <sheetView showGridLines="0" showZeros="0" view="pageBreakPreview" zoomScale="85" zoomScaleNormal="100" zoomScaleSheetLayoutView="85" workbookViewId="0">
      <selection activeCell="A15" sqref="A15:F15"/>
    </sheetView>
  </sheetViews>
  <sheetFormatPr defaultColWidth="9.140625" defaultRowHeight="16.5"/>
  <cols>
    <col min="1" max="1" width="8" style="239" customWidth="1"/>
    <col min="2" max="2" width="15.28515625" style="239" customWidth="1"/>
    <col min="3" max="3" width="26.5703125" style="239" customWidth="1"/>
    <col min="4" max="4" width="35.140625" style="239" customWidth="1"/>
    <col min="5" max="5" width="33.5703125" style="239" customWidth="1"/>
    <col min="6" max="6" width="20" style="239" customWidth="1"/>
    <col min="7" max="7" width="14.7109375" style="239" hidden="1" customWidth="1"/>
    <col min="8" max="9" width="0" style="371" hidden="1" customWidth="1"/>
    <col min="10" max="16384" width="9.140625" style="371"/>
  </cols>
  <sheetData>
    <row r="1" spans="1:8" s="238" customFormat="1" ht="20.25" customHeight="1">
      <c r="A1" s="518" t="str">
        <f>'Attach 3(JV)'!A1</f>
        <v>Specification No. :CC/T/W-TR/DOM/A04/23/02780</v>
      </c>
      <c r="B1" s="518"/>
      <c r="C1" s="519"/>
      <c r="D1" s="519"/>
      <c r="E1" s="519"/>
      <c r="F1" s="520" t="s">
        <v>534</v>
      </c>
      <c r="G1" s="237"/>
    </row>
    <row r="3" spans="1:8" ht="73.5" customHeight="1">
      <c r="A3" s="1186" t="str">
        <f>'Attach 3(JV)'!A3</f>
        <v>765 kV Transformer Package TR01 for 6x500 MVA, 765/400/33 kV, 1 Phase Transformers at KPS3 S/S associated with establishment of Khavda Pooling Station-3 (KPS3) in Khavda RE Park.</v>
      </c>
      <c r="B3" s="1187"/>
      <c r="C3" s="1187"/>
      <c r="D3" s="1187"/>
      <c r="E3" s="1187"/>
      <c r="F3" s="1187"/>
      <c r="G3" s="372"/>
    </row>
    <row r="4" spans="1:8" ht="1.5" hidden="1" customHeight="1">
      <c r="A4" s="243"/>
      <c r="B4" s="243"/>
      <c r="G4" s="17"/>
      <c r="H4" s="2"/>
    </row>
    <row r="5" spans="1:8" ht="20.100000000000001" customHeight="1">
      <c r="A5" s="1216" t="s">
        <v>385</v>
      </c>
      <c r="B5" s="1216"/>
      <c r="C5" s="1216"/>
      <c r="D5" s="1216"/>
      <c r="E5" s="1216"/>
      <c r="F5" s="1216"/>
      <c r="G5" s="17"/>
      <c r="H5" s="2"/>
    </row>
    <row r="6" spans="1:8" ht="20.100000000000001" customHeight="1">
      <c r="A6" s="245"/>
      <c r="B6" s="245"/>
      <c r="G6" s="17"/>
      <c r="H6" s="2"/>
    </row>
    <row r="7" spans="1:8" ht="20.100000000000001" customHeight="1">
      <c r="A7" s="261" t="str">
        <f>'[20]Attach 3 (JV)'!A5</f>
        <v>Bidder’s Name and Address (Sole Bidder) :</v>
      </c>
      <c r="B7" s="261"/>
      <c r="E7" s="373" t="str">
        <f>'[20]Attach 3 (JV)'!F5</f>
        <v>To:</v>
      </c>
      <c r="G7" s="17"/>
      <c r="H7" s="2"/>
    </row>
    <row r="8" spans="1:8" ht="36" customHeight="1">
      <c r="A8" s="1217" t="str">
        <f>'Attach 3(JV)'!A8</f>
        <v/>
      </c>
      <c r="B8" s="1217"/>
      <c r="C8" s="1217"/>
      <c r="D8" s="1217"/>
      <c r="E8" s="374" t="str">
        <f>'[20]Attach 3 (JV)'!F6</f>
        <v>Contract Services</v>
      </c>
      <c r="G8" s="17"/>
      <c r="H8" s="2"/>
    </row>
    <row r="9" spans="1:8">
      <c r="A9" s="4" t="s">
        <v>342</v>
      </c>
      <c r="B9" s="4"/>
      <c r="C9" s="817">
        <f>'Attach 3(JV)'!B9</f>
        <v>0</v>
      </c>
      <c r="D9" s="817"/>
      <c r="E9" s="374" t="str">
        <f>'[20]Attach 3 (JV)'!F7</f>
        <v>Power Grid Corporation of India Ltd.,</v>
      </c>
      <c r="G9" s="17"/>
      <c r="H9" s="2"/>
    </row>
    <row r="10" spans="1:8">
      <c r="A10" s="4" t="s">
        <v>344</v>
      </c>
      <c r="B10" s="4"/>
      <c r="C10" s="818">
        <f>'Attach 3(JV)'!B10</f>
        <v>0</v>
      </c>
      <c r="D10" s="818"/>
      <c r="E10" s="374" t="str">
        <f>'[20]Attach 3 (JV)'!F8</f>
        <v>"Saudamini", Plot No.-2</v>
      </c>
      <c r="G10" s="17"/>
      <c r="H10" s="2"/>
    </row>
    <row r="11" spans="1:8">
      <c r="C11" s="818">
        <f>'Attach 3(JV)'!B11</f>
        <v>0</v>
      </c>
      <c r="D11" s="818"/>
      <c r="E11" s="374" t="str">
        <f>'[20]Attach 3 (JV)'!F9</f>
        <v xml:space="preserve">Sector-29, </v>
      </c>
    </row>
    <row r="12" spans="1:8">
      <c r="A12" s="245"/>
      <c r="B12" s="245"/>
      <c r="C12" s="818">
        <f>'Attach 3(JV)'!B12</f>
        <v>0</v>
      </c>
      <c r="D12" s="818"/>
      <c r="E12" s="375" t="str">
        <f>'[20]Attach 3 (JV)'!F10</f>
        <v>Gurgaon (Haryana) - 122001</v>
      </c>
    </row>
    <row r="13" spans="1:8" ht="9.9499999999999993" customHeight="1">
      <c r="A13" s="245"/>
      <c r="B13" s="245"/>
      <c r="C13" s="90"/>
      <c r="D13" s="90"/>
    </row>
    <row r="14" spans="1:8" ht="20.100000000000001" customHeight="1">
      <c r="A14" s="239" t="s">
        <v>337</v>
      </c>
    </row>
    <row r="15" spans="1:8" ht="45.75" customHeight="1">
      <c r="A15" s="1215" t="s">
        <v>1012</v>
      </c>
      <c r="B15" s="1215"/>
      <c r="C15" s="1215"/>
      <c r="D15" s="1215"/>
      <c r="E15" s="1215"/>
      <c r="F15" s="1215"/>
    </row>
    <row r="16" spans="1:8" ht="51.6" customHeight="1">
      <c r="A16" s="370" t="s">
        <v>340</v>
      </c>
      <c r="B16" s="370"/>
      <c r="C16" s="370" t="s">
        <v>535</v>
      </c>
      <c r="D16" s="370" t="s">
        <v>386</v>
      </c>
      <c r="E16" s="370" t="s">
        <v>387</v>
      </c>
      <c r="F16" s="370" t="s">
        <v>932</v>
      </c>
    </row>
    <row r="17" spans="1:8" ht="13.5" customHeight="1">
      <c r="A17" s="377">
        <v>1</v>
      </c>
      <c r="B17" s="377"/>
      <c r="C17" s="377">
        <v>2</v>
      </c>
      <c r="D17" s="377">
        <v>3</v>
      </c>
      <c r="E17" s="377">
        <v>4</v>
      </c>
      <c r="F17" s="377">
        <v>5</v>
      </c>
    </row>
    <row r="18" spans="1:8" s="378" customFormat="1" ht="205.5" customHeight="1">
      <c r="A18" s="1212" t="s">
        <v>985</v>
      </c>
      <c r="B18" s="1213"/>
      <c r="C18" s="1213"/>
      <c r="D18" s="1213"/>
      <c r="E18" s="1213"/>
      <c r="F18" s="1214"/>
      <c r="G18" s="16"/>
    </row>
    <row r="19" spans="1:8" ht="20.100000000000001" customHeight="1">
      <c r="A19" s="379"/>
      <c r="B19" s="379"/>
      <c r="C19" s="379"/>
      <c r="D19" s="379"/>
    </row>
    <row r="20" spans="1:8" s="239" customFormat="1">
      <c r="A20" s="261" t="s">
        <v>6</v>
      </c>
      <c r="B20" s="261"/>
      <c r="C20" s="376" t="str">
        <f>'Attach 3(JV)'!B24</f>
        <v>--</v>
      </c>
      <c r="E20" s="261" t="s">
        <v>4</v>
      </c>
      <c r="F20" s="261" t="str">
        <f>'Attach 3(JV)'!E24</f>
        <v/>
      </c>
      <c r="H20" s="371"/>
    </row>
    <row r="21" spans="1:8" s="239" customFormat="1">
      <c r="A21" s="261" t="s">
        <v>7</v>
      </c>
      <c r="B21" s="261"/>
      <c r="C21" s="261" t="str">
        <f>'Attach 3(JV)'!B25</f>
        <v/>
      </c>
      <c r="E21" s="261" t="s">
        <v>153</v>
      </c>
      <c r="F21" s="246" t="str">
        <f>'Attach 3(JV)'!E25</f>
        <v/>
      </c>
      <c r="H21" s="371"/>
    </row>
    <row r="22" spans="1:8" s="239" customFormat="1">
      <c r="A22" s="246"/>
      <c r="B22" s="246"/>
      <c r="C22" s="246"/>
      <c r="D22" s="261"/>
      <c r="E22" s="260"/>
      <c r="F22" s="246"/>
      <c r="H22" s="371"/>
    </row>
  </sheetData>
  <sheetProtection formatColumns="0" formatRows="0" selectLockedCells="1"/>
  <customSheetViews>
    <customSheetView guid="{CF80F8D9-734F-48B9-B011-9E684644282F}" scale="85" showPageBreaks="1" showGridLines="0" zeroValues="0" fitToPage="1" printArea="1" hiddenRows="1" hiddenColumns="1" view="pageBreakPreview" topLeftCell="A5">
      <selection activeCell="N15" sqref="N15"/>
      <pageMargins left="0.7" right="0.25" top="0.47" bottom="0.48" header="0.28000000000000003" footer="0.23"/>
      <pageSetup scale="77" fitToHeight="0" orientation="portrait" r:id="rId1"/>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topLeftCell="A41">
      <selection activeCell="F50" sqref="F50"/>
      <pageMargins left="0.7" right="0.25" top="0.47" bottom="0.48" header="0.28000000000000003" footer="0.23"/>
      <pageSetup scale="77" fitToHeight="0" orientation="portrait" r:id="rId20"/>
      <headerFooter alignWithMargins="0">
        <oddFooter>&amp;R&amp;"Book Antiqua,Bold"&amp;8 Page &amp;P of &amp;N</oddFooter>
      </headerFooter>
    </customSheetView>
    <customSheetView guid="{D02EE5CF-A0EA-4C5E-BAEE-CBCAF1C246EF}" scale="85" showPageBreaks="1" showGridLines="0" zeroValues="0" fitToPage="1" printArea="1" hiddenRows="1" hiddenColumns="1" view="pageBreakPreview" topLeftCell="A5">
      <selection activeCell="N15" sqref="N15"/>
      <pageMargins left="0.7" right="0.25" top="0.47" bottom="0.48" header="0.28000000000000003" footer="0.23"/>
      <pageSetup scale="77" fitToHeight="0" orientation="portrait" r:id="rId21"/>
      <headerFooter alignWithMargins="0">
        <oddFooter>&amp;R&amp;"Book Antiqua,Bold"&amp;8 Page &amp;P of &amp;N</oddFooter>
      </headerFooter>
    </customSheetView>
  </customSheetViews>
  <mergeCells count="9">
    <mergeCell ref="A18:F18"/>
    <mergeCell ref="C11:D11"/>
    <mergeCell ref="C12:D12"/>
    <mergeCell ref="A15:F15"/>
    <mergeCell ref="A3:F3"/>
    <mergeCell ref="A5:F5"/>
    <mergeCell ref="A8:D8"/>
    <mergeCell ref="C9:D9"/>
    <mergeCell ref="C10:D10"/>
  </mergeCells>
  <pageMargins left="0.7" right="0.25" top="0.47" bottom="0.48" header="0.28000000000000003" footer="0.23"/>
  <pageSetup scale="77" fitToHeight="0" orientation="portrait" r:id="rId22"/>
  <headerFooter alignWithMargins="0">
    <oddFooter>&amp;R&amp;"Book Antiqua,Bold"&amp;8 Page &amp;P of &amp;N</oddFooter>
  </headerFooter>
  <drawing r:id="rId2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90" zoomScaleSheetLayoutView="90" workbookViewId="0">
      <selection activeCell="C2" sqref="C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65" customFormat="1" ht="15">
      <c r="A1" s="521" t="str">
        <f>'Attach 3(JV)'!A1</f>
        <v>Specification No. :CC/T/W-TR/DOM/A04/23/02780</v>
      </c>
      <c r="B1" s="514"/>
      <c r="C1" s="514"/>
      <c r="D1" s="514"/>
      <c r="E1" s="522" t="str">
        <f>"Attachment-13 " &amp; 'Attach 3(JV)'!AT1</f>
        <v xml:space="preserve">Attachment-13 </v>
      </c>
      <c r="F1" s="66"/>
      <c r="G1" s="66"/>
      <c r="H1" s="66"/>
    </row>
    <row r="3" spans="1:9" ht="75" customHeight="1">
      <c r="A3" s="1186" t="str">
        <f>'Attach 3(JV)'!A3</f>
        <v>765 kV Transformer Package TR01 for 6x500 MVA, 765/400/33 kV, 1 Phase Transformers at KPS3 S/S associated with establishment of Khavda Pooling Station-3 (KPS3) in Khavda RE Park.</v>
      </c>
      <c r="B3" s="1187"/>
      <c r="C3" s="1187"/>
      <c r="D3" s="1187"/>
      <c r="E3" s="1187"/>
      <c r="F3" s="13"/>
      <c r="G3" s="14"/>
      <c r="H3" s="13"/>
    </row>
    <row r="4" spans="1:9" ht="20.100000000000001" customHeight="1">
      <c r="A4" s="15"/>
      <c r="H4" s="17"/>
      <c r="I4" s="2"/>
    </row>
    <row r="5" spans="1:9" ht="20.100000000000001" customHeight="1">
      <c r="A5" s="815" t="s">
        <v>0</v>
      </c>
      <c r="B5" s="815"/>
      <c r="C5" s="815"/>
      <c r="D5" s="815"/>
      <c r="E5" s="81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21" t="str">
        <f>'Attach 3(JV)'!A8</f>
        <v/>
      </c>
      <c r="B8" s="821"/>
      <c r="C8" s="821"/>
      <c r="D8" s="821"/>
      <c r="E8" s="3" t="str">
        <f>'Attach 3(JV)'!E8</f>
        <v>Contract Services</v>
      </c>
      <c r="H8" s="17"/>
      <c r="I8" s="2"/>
    </row>
    <row r="9" spans="1:9" ht="20.100000000000001" customHeight="1">
      <c r="A9" s="4" t="s">
        <v>342</v>
      </c>
      <c r="B9" s="818">
        <f>'Attach 3(JV)'!B9</f>
        <v>0</v>
      </c>
      <c r="C9" s="818"/>
      <c r="D9" s="818"/>
      <c r="E9" s="3" t="str">
        <f>'Attach 3(JV)'!E9</f>
        <v>Power Grid Corporation of India Ltd.,</v>
      </c>
      <c r="H9" s="17"/>
      <c r="I9" s="2"/>
    </row>
    <row r="10" spans="1:9" ht="20.100000000000001" customHeight="1">
      <c r="A10" s="4" t="s">
        <v>344</v>
      </c>
      <c r="B10" s="818">
        <f>'Attach 3(JV)'!B10</f>
        <v>0</v>
      </c>
      <c r="C10" s="818"/>
      <c r="D10" s="818"/>
      <c r="E10" s="3" t="str">
        <f>'Attach 3(JV)'!E10</f>
        <v>"Saudamini", Plot No. 2, Sector 29</v>
      </c>
      <c r="H10" s="17"/>
      <c r="I10" s="2"/>
    </row>
    <row r="11" spans="1:9" ht="20.100000000000001" customHeight="1">
      <c r="B11" s="818">
        <f>'Attach 3(JV)'!B11</f>
        <v>0</v>
      </c>
      <c r="C11" s="818"/>
      <c r="D11" s="818"/>
      <c r="E11" s="3" t="str">
        <f>'Attach 3(JV)'!E11</f>
        <v>Gurgaon (Haryana) - 122001</v>
      </c>
      <c r="G11" s="40" t="s">
        <v>468</v>
      </c>
    </row>
    <row r="12" spans="1:9" ht="20.100000000000001" customHeight="1">
      <c r="A12" s="19"/>
      <c r="B12" s="818">
        <f>'Attach 3(JV)'!B12</f>
        <v>0</v>
      </c>
      <c r="C12" s="818"/>
      <c r="D12" s="818"/>
      <c r="E12" s="3"/>
    </row>
    <row r="13" spans="1:9" ht="20.100000000000001" customHeight="1">
      <c r="A13" s="19"/>
      <c r="B13" s="90"/>
      <c r="C13" s="90"/>
      <c r="D13" s="90"/>
      <c r="E13" s="12"/>
    </row>
    <row r="14" spans="1:9" ht="20.100000000000001" customHeight="1">
      <c r="A14" s="16" t="s">
        <v>337</v>
      </c>
    </row>
    <row r="15" spans="1:9" ht="20.100000000000001" customHeight="1">
      <c r="A15" s="19"/>
    </row>
    <row r="16" spans="1:9" ht="45" customHeight="1">
      <c r="A16" s="1034" t="s">
        <v>1</v>
      </c>
      <c r="B16" s="1034"/>
      <c r="C16" s="1034"/>
      <c r="D16" s="1034"/>
      <c r="E16" s="1034"/>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0" t="str">
        <f>'Attach 3(JV)'!B24</f>
        <v>--</v>
      </c>
      <c r="C24" s="27"/>
      <c r="D24" s="24" t="s">
        <v>4</v>
      </c>
      <c r="E24" s="201" t="str">
        <f>'Attach 3(JV)'!E24</f>
        <v/>
      </c>
    </row>
    <row r="25" spans="1:5" ht="33" customHeight="1">
      <c r="A25" s="23" t="s">
        <v>7</v>
      </c>
      <c r="B25" s="201" t="str">
        <f>'Attach 3(JV)'!B25</f>
        <v/>
      </c>
      <c r="C25" s="27"/>
      <c r="D25" s="24" t="s">
        <v>5</v>
      </c>
      <c r="E25" s="201"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CF80F8D9-734F-48B9-B011-9E684644282F}" scale="9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4"/>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D02EE5CF-A0EA-4C5E-BAEE-CBCAF1C246EF}" scale="9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3"/>
  <headerFooter alignWithMargins="0">
    <oddFooter>&amp;R&amp;"Book Antiqua,Bold"&amp;8 Page &amp;P of &amp;N</oddFooter>
  </headerFooter>
  <drawing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85" zoomScaleNormal="100" zoomScaleSheetLayoutView="85" workbookViewId="0">
      <selection activeCell="C8" sqref="C8:E8"/>
    </sheetView>
  </sheetViews>
  <sheetFormatPr defaultColWidth="9.140625" defaultRowHeight="13.5"/>
  <cols>
    <col min="1" max="1" width="9.85546875" style="79" customWidth="1"/>
    <col min="2" max="2" width="12.7109375" style="79" customWidth="1"/>
    <col min="3" max="3" width="44.140625" style="79" customWidth="1"/>
    <col min="4" max="4" width="60.5703125" style="79" customWidth="1"/>
    <col min="5" max="5" width="12.85546875" style="79" customWidth="1"/>
    <col min="6" max="6" width="9.85546875" style="77" customWidth="1"/>
    <col min="7" max="9" width="9.140625" style="77"/>
    <col min="10" max="16384" width="9.140625" style="74"/>
  </cols>
  <sheetData>
    <row r="1" spans="1:12" ht="18" customHeight="1">
      <c r="A1" s="777" t="s">
        <v>933</v>
      </c>
      <c r="B1" s="780" t="s">
        <v>128</v>
      </c>
      <c r="C1" s="780"/>
      <c r="D1" s="780"/>
      <c r="E1" s="780"/>
      <c r="F1" s="777" t="str">
        <f>": Reactor Package -" &amp; Basic!B2 &amp; " :"</f>
        <v>: Reactor Package -TR01 :</v>
      </c>
      <c r="G1" s="72"/>
      <c r="H1" s="72"/>
      <c r="I1" s="72"/>
      <c r="J1" s="73"/>
      <c r="L1" s="74" t="s">
        <v>468</v>
      </c>
    </row>
    <row r="2" spans="1:12" ht="88.5" customHeight="1">
      <c r="A2" s="778"/>
      <c r="B2" s="781" t="str">
        <f>Basic!B1</f>
        <v>765 kV Transformer Package TR01 for 6x500 MVA, 765/400/33 kV, 1 Phase Transformers at KPS3 S/S associated with establishment of Khavda Pooling Station-3 (KPS3) in Khavda RE Park.</v>
      </c>
      <c r="C2" s="782"/>
      <c r="D2" s="782"/>
      <c r="E2" s="783"/>
      <c r="F2" s="778"/>
      <c r="G2" s="72"/>
      <c r="H2" s="72"/>
      <c r="I2" s="72"/>
      <c r="J2" s="73"/>
    </row>
    <row r="3" spans="1:12" ht="21" customHeight="1">
      <c r="A3" s="778"/>
      <c r="B3" s="798" t="str">
        <f>"Specification No.: " &amp; Basic!B3</f>
        <v>Specification No.: CC/T/W-TR/DOM/A04/23/02780</v>
      </c>
      <c r="C3" s="798"/>
      <c r="D3" s="798"/>
      <c r="E3" s="798"/>
      <c r="F3" s="778"/>
      <c r="G3" s="72"/>
      <c r="H3" s="72"/>
      <c r="I3" s="72"/>
      <c r="J3" s="73"/>
    </row>
    <row r="4" spans="1:12" s="84" customFormat="1" ht="18" customHeight="1">
      <c r="A4" s="778"/>
      <c r="B4" s="220">
        <v>1</v>
      </c>
      <c r="C4" s="797" t="s">
        <v>129</v>
      </c>
      <c r="D4" s="797"/>
      <c r="E4" s="797"/>
      <c r="F4" s="778"/>
      <c r="G4" s="82"/>
      <c r="H4" s="82"/>
      <c r="I4" s="81"/>
      <c r="J4" s="83"/>
    </row>
    <row r="5" spans="1:12" s="84" customFormat="1" ht="31.5" customHeight="1">
      <c r="A5" s="778"/>
      <c r="B5" s="221">
        <v>2</v>
      </c>
      <c r="C5" s="797" t="s">
        <v>504</v>
      </c>
      <c r="D5" s="797"/>
      <c r="E5" s="797"/>
      <c r="F5" s="778"/>
      <c r="G5" s="81"/>
      <c r="H5" s="81"/>
      <c r="I5" s="81"/>
      <c r="J5" s="83"/>
    </row>
    <row r="6" spans="1:12" s="84" customFormat="1" ht="23.25" customHeight="1">
      <c r="A6" s="778"/>
      <c r="B6" s="221">
        <v>3</v>
      </c>
      <c r="C6" s="785" t="s">
        <v>1000</v>
      </c>
      <c r="D6" s="785"/>
      <c r="E6" s="785"/>
      <c r="F6" s="778"/>
      <c r="G6" s="81"/>
      <c r="H6" s="81"/>
      <c r="I6" s="81"/>
      <c r="J6" s="83"/>
    </row>
    <row r="7" spans="1:12" s="84" customFormat="1" ht="25.15" customHeight="1">
      <c r="A7" s="778"/>
      <c r="B7" s="221">
        <v>4</v>
      </c>
      <c r="C7" s="797" t="s">
        <v>160</v>
      </c>
      <c r="D7" s="797"/>
      <c r="E7" s="797"/>
      <c r="F7" s="778"/>
      <c r="G7" s="81"/>
      <c r="H7" s="81"/>
      <c r="I7" s="81"/>
      <c r="J7" s="83"/>
    </row>
    <row r="8" spans="1:12" s="84" customFormat="1" ht="37.5" customHeight="1">
      <c r="A8" s="778"/>
      <c r="B8" s="221">
        <v>5</v>
      </c>
      <c r="C8" s="797" t="s">
        <v>476</v>
      </c>
      <c r="D8" s="797"/>
      <c r="E8" s="797"/>
      <c r="F8" s="778"/>
      <c r="G8" s="81"/>
      <c r="H8" s="81"/>
      <c r="I8" s="81"/>
      <c r="J8" s="83"/>
    </row>
    <row r="9" spans="1:12" s="84" customFormat="1" ht="22.5" customHeight="1">
      <c r="A9" s="778"/>
      <c r="B9" s="222">
        <v>6</v>
      </c>
      <c r="C9" s="784" t="s">
        <v>467</v>
      </c>
      <c r="D9" s="784"/>
      <c r="E9" s="784"/>
      <c r="F9" s="778"/>
      <c r="G9" s="81"/>
      <c r="H9" s="81"/>
      <c r="I9" s="81"/>
      <c r="J9" s="83"/>
    </row>
    <row r="10" spans="1:12" s="84" customFormat="1" ht="29.25" customHeight="1">
      <c r="A10" s="778"/>
      <c r="B10" s="222">
        <v>7</v>
      </c>
      <c r="C10" s="784" t="s">
        <v>503</v>
      </c>
      <c r="D10" s="784"/>
      <c r="E10" s="784"/>
      <c r="F10" s="778"/>
      <c r="G10" s="81"/>
      <c r="H10" s="81"/>
      <c r="I10" s="81"/>
      <c r="J10" s="219"/>
    </row>
    <row r="11" spans="1:12" s="84" customFormat="1" ht="25.15" customHeight="1">
      <c r="A11" s="778"/>
      <c r="B11" s="500">
        <v>8</v>
      </c>
      <c r="C11" s="784" t="s">
        <v>681</v>
      </c>
      <c r="D11" s="784"/>
      <c r="E11" s="784"/>
      <c r="F11" s="778"/>
      <c r="G11" s="81"/>
      <c r="H11" s="81"/>
      <c r="I11" s="81"/>
      <c r="J11" s="219"/>
    </row>
    <row r="12" spans="1:12" s="84" customFormat="1" ht="23.45" customHeight="1">
      <c r="A12" s="778"/>
      <c r="B12" s="500">
        <v>9</v>
      </c>
      <c r="C12" s="785" t="s">
        <v>682</v>
      </c>
      <c r="D12" s="785"/>
      <c r="E12" s="786"/>
      <c r="F12" s="778"/>
      <c r="G12" s="81"/>
      <c r="H12" s="81"/>
      <c r="I12" s="81"/>
      <c r="J12" s="219"/>
    </row>
    <row r="13" spans="1:12" s="84" customFormat="1" ht="54" customHeight="1">
      <c r="A13" s="778"/>
      <c r="B13" s="500">
        <v>10</v>
      </c>
      <c r="C13" s="785" t="s">
        <v>683</v>
      </c>
      <c r="D13" s="785"/>
      <c r="E13" s="786"/>
      <c r="F13" s="778"/>
      <c r="G13" s="81"/>
      <c r="H13" s="81"/>
      <c r="I13" s="81"/>
      <c r="J13" s="219"/>
    </row>
    <row r="14" spans="1:12" s="84" customFormat="1" ht="33.75" customHeight="1">
      <c r="A14" s="778"/>
      <c r="B14" s="500">
        <v>11</v>
      </c>
      <c r="C14" s="785" t="s">
        <v>840</v>
      </c>
      <c r="D14" s="785"/>
      <c r="E14" s="786"/>
      <c r="F14" s="778"/>
      <c r="G14" s="81"/>
      <c r="H14" s="81"/>
      <c r="I14" s="81"/>
      <c r="J14" s="219"/>
    </row>
    <row r="15" spans="1:12" s="84" customFormat="1" ht="21" customHeight="1">
      <c r="A15" s="778"/>
      <c r="B15" s="500">
        <v>12</v>
      </c>
      <c r="C15" s="785" t="s">
        <v>841</v>
      </c>
      <c r="D15" s="785"/>
      <c r="E15" s="786"/>
      <c r="F15" s="778"/>
      <c r="G15" s="81"/>
      <c r="H15" s="81"/>
      <c r="I15" s="81"/>
      <c r="J15" s="219"/>
    </row>
    <row r="16" spans="1:12" s="84" customFormat="1" ht="33" customHeight="1">
      <c r="A16" s="778"/>
      <c r="B16" s="500">
        <v>13</v>
      </c>
      <c r="C16" s="785" t="s">
        <v>839</v>
      </c>
      <c r="D16" s="785"/>
      <c r="E16" s="786"/>
      <c r="F16" s="778"/>
      <c r="G16" s="81"/>
      <c r="H16" s="81"/>
      <c r="I16" s="81"/>
      <c r="J16" s="219"/>
    </row>
    <row r="17" spans="1:10" s="84" customFormat="1" ht="20.25" customHeight="1">
      <c r="A17" s="778"/>
      <c r="B17" s="500">
        <v>14</v>
      </c>
      <c r="C17" s="785" t="s">
        <v>842</v>
      </c>
      <c r="D17" s="785"/>
      <c r="E17" s="786"/>
      <c r="F17" s="778"/>
      <c r="G17" s="81"/>
      <c r="H17" s="81"/>
      <c r="I17" s="81"/>
      <c r="J17" s="219"/>
    </row>
    <row r="18" spans="1:10" s="84" customFormat="1" ht="20.25" customHeight="1">
      <c r="A18" s="778"/>
      <c r="B18" s="500">
        <v>15</v>
      </c>
      <c r="C18" s="785" t="s">
        <v>847</v>
      </c>
      <c r="D18" s="785"/>
      <c r="E18" s="786"/>
      <c r="F18" s="778"/>
      <c r="G18" s="81"/>
      <c r="H18" s="81"/>
      <c r="I18" s="81"/>
      <c r="J18" s="219"/>
    </row>
    <row r="19" spans="1:10" s="84" customFormat="1" ht="20.25" customHeight="1">
      <c r="A19" s="778"/>
      <c r="B19" s="500">
        <v>16</v>
      </c>
      <c r="C19" s="785" t="s">
        <v>975</v>
      </c>
      <c r="D19" s="785"/>
      <c r="E19" s="786"/>
      <c r="F19" s="778"/>
      <c r="G19" s="81"/>
      <c r="H19" s="81"/>
      <c r="I19" s="81"/>
      <c r="J19" s="219"/>
    </row>
    <row r="20" spans="1:10" s="84" customFormat="1" ht="20.25" customHeight="1">
      <c r="A20" s="778"/>
      <c r="B20" s="500">
        <v>17</v>
      </c>
      <c r="C20" s="785" t="s">
        <v>976</v>
      </c>
      <c r="D20" s="785"/>
      <c r="E20" s="786"/>
      <c r="F20" s="778"/>
      <c r="G20" s="81"/>
      <c r="H20" s="81"/>
      <c r="I20" s="81"/>
      <c r="J20" s="219"/>
    </row>
    <row r="21" spans="1:10" s="84" customFormat="1" ht="37.5" customHeight="1">
      <c r="A21" s="778"/>
      <c r="B21" s="223" t="s">
        <v>382</v>
      </c>
      <c r="C21" s="799" t="s">
        <v>843</v>
      </c>
      <c r="D21" s="799"/>
      <c r="E21" s="800"/>
      <c r="F21" s="778"/>
      <c r="G21" s="81"/>
      <c r="H21" s="81"/>
      <c r="I21" s="81"/>
      <c r="J21" s="83"/>
    </row>
    <row r="22" spans="1:10" ht="17.25" customHeight="1">
      <c r="A22" s="778"/>
      <c r="B22" s="224"/>
      <c r="C22" s="224"/>
      <c r="D22" s="224"/>
      <c r="E22" s="224"/>
      <c r="F22" s="778"/>
      <c r="G22" s="72"/>
      <c r="H22" s="72"/>
      <c r="I22" s="72"/>
      <c r="J22" s="73"/>
    </row>
    <row r="23" spans="1:10" ht="30" customHeight="1">
      <c r="A23" s="778"/>
      <c r="B23" s="796"/>
      <c r="C23" s="796"/>
      <c r="D23" s="796"/>
      <c r="E23" s="796"/>
      <c r="F23" s="778"/>
      <c r="G23" s="72"/>
      <c r="H23" s="72"/>
      <c r="I23" s="72"/>
      <c r="J23" s="73"/>
    </row>
    <row r="24" spans="1:10" ht="21.75" customHeight="1">
      <c r="A24" s="778"/>
      <c r="B24" s="76"/>
      <c r="C24" s="76"/>
      <c r="D24" s="76"/>
      <c r="E24" s="76"/>
      <c r="F24" s="778"/>
      <c r="G24" s="72"/>
      <c r="H24" s="72"/>
      <c r="I24" s="72"/>
      <c r="J24" s="73"/>
    </row>
    <row r="25" spans="1:10" ht="24" customHeight="1">
      <c r="A25" s="778"/>
      <c r="B25" s="787"/>
      <c r="C25" s="788"/>
      <c r="D25" s="788"/>
      <c r="E25" s="789"/>
      <c r="F25" s="778"/>
    </row>
    <row r="26" spans="1:10" ht="15.95" customHeight="1">
      <c r="A26" s="778"/>
      <c r="B26" s="790"/>
      <c r="C26" s="791"/>
      <c r="D26" s="791"/>
      <c r="E26" s="792"/>
      <c r="F26" s="778"/>
      <c r="G26" s="72"/>
      <c r="H26" s="72"/>
      <c r="I26" s="72"/>
      <c r="J26" s="73"/>
    </row>
    <row r="27" spans="1:10" ht="17.25" customHeight="1">
      <c r="A27" s="778"/>
      <c r="B27" s="790"/>
      <c r="C27" s="791"/>
      <c r="D27" s="791"/>
      <c r="E27" s="792"/>
      <c r="F27" s="778"/>
      <c r="G27" s="78"/>
      <c r="H27" s="78"/>
      <c r="I27" s="78"/>
      <c r="J27" s="78"/>
    </row>
    <row r="28" spans="1:10" ht="24" customHeight="1">
      <c r="A28" s="779"/>
      <c r="B28" s="793"/>
      <c r="C28" s="794"/>
      <c r="D28" s="794"/>
      <c r="E28" s="795"/>
      <c r="F28" s="779"/>
      <c r="G28" s="78"/>
      <c r="H28" s="78"/>
      <c r="I28" s="78"/>
      <c r="J28" s="78"/>
    </row>
    <row r="29" spans="1:10" ht="15.75">
      <c r="A29" s="75"/>
      <c r="B29" s="75"/>
      <c r="C29" s="75"/>
      <c r="D29" s="75"/>
      <c r="E29" s="75"/>
      <c r="F29" s="72"/>
      <c r="G29" s="72"/>
      <c r="H29" s="72"/>
      <c r="I29" s="72"/>
      <c r="J29" s="73"/>
    </row>
    <row r="30" spans="1:10" ht="15.75">
      <c r="A30" s="75"/>
      <c r="B30" s="75"/>
      <c r="C30" s="75"/>
      <c r="D30" s="75"/>
      <c r="E30" s="75"/>
      <c r="F30" s="72"/>
      <c r="G30" s="72"/>
      <c r="H30" s="72"/>
      <c r="I30" s="72"/>
      <c r="J30" s="73"/>
    </row>
  </sheetData>
  <sheetProtection algorithmName="SHA-512" hashValue="CXuYNoVuCVWIv+B/LAnMoHLVnYSq+MOBOUqOYTcVCEL7j9WkE4+Q0fkCK00WU1W6unyJaTW0lHFaUhKuGClH4w==" saltValue="nuniI06MrMJiMUyR2SiYBQ==" spinCount="100000" sheet="1" formatColumns="0" formatRows="0" selectLockedCells="1"/>
  <customSheetViews>
    <customSheetView guid="{CF80F8D9-734F-48B9-B011-9E684644282F}" scale="85" showPageBreaks="1" showGridLines="0" printArea="1" view="pageBreakPreview">
      <selection activeCell="K12" sqref="K12"/>
      <pageMargins left="0.15748031496063" right="0.23622047244094499" top="0.78" bottom="0.98425196850393704" header="0.35433070866141703" footer="0.511811023622047"/>
      <printOptions horizontalCentered="1"/>
      <pageSetup paperSize="9" scale="61" orientation="landscape" r:id="rId1"/>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DBB6855E-D634-47BF-8EAD-2479D63E426E}" scale="85" showPageBreaks="1" showGridLines="0" printArea="1" hiddenRows="1" view="pageBreakPreview">
      <selection activeCell="C5" sqref="C5:E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D02EE5CF-A0EA-4C5E-BAEE-CBCAF1C246EF}" scale="85" showPageBreaks="1" showGridLines="0" printArea="1" view="pageBreakPreview">
      <selection activeCell="K12" sqref="K12"/>
      <pageMargins left="0.15748031496063" right="0.23622047244094499" top="0.78" bottom="0.98425196850393704" header="0.35433070866141703" footer="0.511811023622047"/>
      <printOptions horizontalCentered="1"/>
      <pageSetup paperSize="9" scale="61" orientation="landscape" r:id="rId42"/>
      <headerFooter alignWithMargins="0"/>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 ref="A1:A28"/>
    <mergeCell ref="B1:E1"/>
    <mergeCell ref="B2:E2"/>
    <mergeCell ref="C11:E11"/>
    <mergeCell ref="C12:E12"/>
    <mergeCell ref="C13:E13"/>
    <mergeCell ref="C16:E16"/>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61" orientation="landscape" r:id="rId43"/>
  <headerFooter alignWithMargins="0"/>
  <drawing r:id="rId4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65" customFormat="1" ht="15">
      <c r="A1" s="1132" t="str">
        <f>'Attach 3(JV)'!A1</f>
        <v>Specification No. :CC/T/W-TR/DOM/A04/23/02780</v>
      </c>
      <c r="B1" s="1132"/>
      <c r="C1" s="1132"/>
      <c r="D1" s="1132"/>
      <c r="E1" s="513" t="str">
        <f>"Attachment-14 " &amp; 'Attach 3(JV)'!AT1</f>
        <v xml:space="preserve">Attachment-14 </v>
      </c>
      <c r="F1" s="66"/>
      <c r="G1" s="66"/>
      <c r="H1" s="66"/>
    </row>
    <row r="3" spans="1:9" ht="83.25" customHeight="1">
      <c r="A3" s="1186" t="str">
        <f>'Attach 3(JV)'!A3</f>
        <v>765 kV Transformer Package TR01 for 6x500 MVA, 765/400/33 kV, 1 Phase Transformers at KPS3 S/S associated with establishment of Khavda Pooling Station-3 (KPS3) in Khavda RE Park.</v>
      </c>
      <c r="B3" s="1187"/>
      <c r="C3" s="1187"/>
      <c r="D3" s="1187"/>
      <c r="E3" s="1187"/>
      <c r="F3" s="13"/>
      <c r="G3" s="14"/>
      <c r="H3" s="13"/>
    </row>
    <row r="4" spans="1:9" ht="20.100000000000001" customHeight="1">
      <c r="A4" s="15"/>
      <c r="H4" s="17"/>
      <c r="I4" s="2"/>
    </row>
    <row r="5" spans="1:9" ht="20.100000000000001" customHeight="1">
      <c r="A5" s="815" t="s">
        <v>406</v>
      </c>
      <c r="B5" s="815"/>
      <c r="C5" s="815"/>
      <c r="D5" s="815"/>
      <c r="E5" s="81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21" t="str">
        <f>'Attach 3(JV)'!A8</f>
        <v/>
      </c>
      <c r="B8" s="821"/>
      <c r="C8" s="821"/>
      <c r="D8" s="821"/>
      <c r="E8" s="3" t="str">
        <f>'Attach 3(JV)'!E8</f>
        <v>Contract Services</v>
      </c>
      <c r="H8" s="17"/>
      <c r="I8" s="2"/>
    </row>
    <row r="9" spans="1:9" ht="20.100000000000001" customHeight="1">
      <c r="A9" s="4" t="s">
        <v>342</v>
      </c>
      <c r="B9" s="818">
        <f>'Attach 3(JV)'!B9</f>
        <v>0</v>
      </c>
      <c r="C9" s="818"/>
      <c r="D9" s="818"/>
      <c r="E9" s="3" t="str">
        <f>'Attach 3(JV)'!E9</f>
        <v>Power Grid Corporation of India Ltd.,</v>
      </c>
      <c r="H9" s="17"/>
      <c r="I9" s="2"/>
    </row>
    <row r="10" spans="1:9" ht="20.100000000000001" customHeight="1">
      <c r="A10" s="4" t="s">
        <v>344</v>
      </c>
      <c r="B10" s="818">
        <f>'Attach 3(JV)'!B10</f>
        <v>0</v>
      </c>
      <c r="C10" s="818"/>
      <c r="D10" s="818"/>
      <c r="E10" s="3" t="str">
        <f>'Attach 3(JV)'!E10</f>
        <v>"Saudamini", Plot No. 2, Sector 29</v>
      </c>
      <c r="H10" s="17"/>
      <c r="I10" s="2"/>
    </row>
    <row r="11" spans="1:9" ht="20.100000000000001" customHeight="1">
      <c r="B11" s="818">
        <f>'Attach 3(JV)'!B11</f>
        <v>0</v>
      </c>
      <c r="C11" s="818"/>
      <c r="D11" s="818"/>
      <c r="E11" s="3" t="str">
        <f>'Attach 3(JV)'!E11</f>
        <v>Gurgaon (Haryana) - 122001</v>
      </c>
    </row>
    <row r="12" spans="1:9" ht="20.100000000000001" customHeight="1">
      <c r="A12" s="19"/>
      <c r="B12" s="818">
        <f>'Attach 3(JV)'!B12</f>
        <v>0</v>
      </c>
      <c r="C12" s="818"/>
      <c r="D12" s="818"/>
      <c r="E12" s="3"/>
    </row>
    <row r="13" spans="1:9" ht="20.100000000000001" customHeight="1">
      <c r="A13" s="19"/>
      <c r="B13" s="90"/>
      <c r="C13" s="90"/>
      <c r="D13" s="90"/>
      <c r="E13" s="12"/>
    </row>
    <row r="14" spans="1:9" ht="20.100000000000001" customHeight="1">
      <c r="A14" s="16" t="s">
        <v>337</v>
      </c>
    </row>
    <row r="15" spans="1:9" ht="20.100000000000001" customHeight="1">
      <c r="A15" s="19"/>
    </row>
    <row r="16" spans="1:9" ht="45" customHeight="1">
      <c r="A16" s="1218" t="s">
        <v>466</v>
      </c>
      <c r="B16" s="1218"/>
      <c r="C16" s="1218"/>
      <c r="D16" s="1218"/>
      <c r="E16" s="1218"/>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0" t="str">
        <f>'Attach 3(JV)'!B24</f>
        <v>--</v>
      </c>
      <c r="C24" s="27"/>
      <c r="D24" s="24" t="s">
        <v>4</v>
      </c>
      <c r="E24" s="201" t="str">
        <f>'Attach 3(JV)'!E24</f>
        <v/>
      </c>
    </row>
    <row r="25" spans="1:5" ht="33" customHeight="1">
      <c r="A25" s="23" t="s">
        <v>7</v>
      </c>
      <c r="B25" s="201" t="str">
        <f>'Attach 3(JV)'!B25</f>
        <v/>
      </c>
      <c r="C25" s="27"/>
      <c r="D25" s="24" t="s">
        <v>5</v>
      </c>
      <c r="E25" s="201"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CF80F8D9-734F-48B9-B011-9E684644282F}"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5"/>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7"/>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29"/>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1"/>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DBB6855E-D634-47BF-8EAD-2479D63E426E}"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D02EE5CF-A0EA-4C5E-BAEE-CBCAF1C246EF}"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8"/>
  <headerFooter alignWithMargins="0">
    <oddFooter>&amp;R&amp;"Book Antiqua,Bold"&amp;8 Page &amp;P of &amp;N</oddFooter>
  </headerFooter>
  <drawing r:id="rId3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23" zoomScaleNormal="100" zoomScaleSheetLayoutView="100" workbookViewId="0">
      <selection activeCell="R54" sqref="R54"/>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28" customFormat="1" ht="32.1" customHeight="1">
      <c r="A1" s="1230" t="s">
        <v>478</v>
      </c>
      <c r="B1" s="1231"/>
      <c r="C1" s="1231"/>
      <c r="D1" s="1231"/>
      <c r="E1" s="1231"/>
      <c r="F1" s="1231"/>
      <c r="G1" s="1231"/>
      <c r="H1" s="1231"/>
      <c r="I1" s="1232"/>
    </row>
    <row r="2" spans="1:9" s="228" customFormat="1" ht="32.1" customHeight="1">
      <c r="A2" s="225" t="s">
        <v>479</v>
      </c>
      <c r="B2" s="1233" t="s">
        <v>480</v>
      </c>
      <c r="C2" s="1233"/>
      <c r="D2" s="1233"/>
      <c r="E2" s="1233"/>
      <c r="F2" s="1233"/>
      <c r="G2" s="1233"/>
      <c r="H2" s="1233"/>
      <c r="I2" s="1234"/>
    </row>
    <row r="3" spans="1:9" s="228" customFormat="1" ht="32.1" customHeight="1">
      <c r="A3" s="225" t="s">
        <v>481</v>
      </c>
      <c r="B3" s="1233" t="s">
        <v>482</v>
      </c>
      <c r="C3" s="1233"/>
      <c r="D3" s="1233"/>
      <c r="E3" s="1233"/>
      <c r="F3" s="1233"/>
      <c r="G3" s="1233"/>
      <c r="H3" s="1233"/>
      <c r="I3" s="1234"/>
    </row>
    <row r="4" spans="1:9" s="228" customFormat="1" ht="32.1" customHeight="1">
      <c r="A4" s="225" t="s">
        <v>483</v>
      </c>
      <c r="B4" s="1233" t="s">
        <v>484</v>
      </c>
      <c r="C4" s="1233"/>
      <c r="D4" s="1233"/>
      <c r="E4" s="1233"/>
      <c r="F4" s="1233"/>
      <c r="G4" s="1233"/>
      <c r="H4" s="1233"/>
      <c r="I4" s="1234"/>
    </row>
    <row r="5" spans="1:9" s="228" customFormat="1" ht="32.1" customHeight="1">
      <c r="A5" s="225" t="s">
        <v>485</v>
      </c>
      <c r="B5" s="1233" t="s">
        <v>486</v>
      </c>
      <c r="C5" s="1233"/>
      <c r="D5" s="1233"/>
      <c r="E5" s="1233"/>
      <c r="F5" s="1233"/>
      <c r="G5" s="1233"/>
      <c r="H5" s="1233"/>
      <c r="I5" s="1234"/>
    </row>
    <row r="6" spans="1:9" s="228" customFormat="1" ht="32.1" customHeight="1">
      <c r="A6" s="226" t="s">
        <v>487</v>
      </c>
      <c r="B6" s="1235" t="s">
        <v>536</v>
      </c>
      <c r="C6" s="1235"/>
      <c r="D6" s="1235"/>
      <c r="E6" s="1235"/>
      <c r="F6" s="1235"/>
      <c r="G6" s="1235"/>
      <c r="H6" s="1235"/>
      <c r="I6" s="1236"/>
    </row>
    <row r="7" spans="1:9" s="228" customFormat="1" ht="32.1" customHeight="1">
      <c r="A7" s="227"/>
      <c r="C7" s="227"/>
      <c r="D7" s="227"/>
      <c r="E7" s="227"/>
      <c r="F7" s="227"/>
      <c r="G7" s="227"/>
      <c r="H7" s="227"/>
      <c r="I7" s="227"/>
    </row>
    <row r="24" spans="1:10" ht="6.75" customHeight="1"/>
    <row r="28" spans="1:10">
      <c r="A28" s="47"/>
      <c r="B28" s="47"/>
      <c r="C28" s="47"/>
      <c r="D28" s="47"/>
      <c r="E28" s="47"/>
      <c r="F28" s="47"/>
      <c r="G28" s="47"/>
      <c r="H28" s="47"/>
      <c r="I28" s="47"/>
      <c r="J28" s="47"/>
    </row>
    <row r="29" spans="1:10">
      <c r="A29" s="47"/>
      <c r="B29" s="47"/>
      <c r="C29" s="47"/>
      <c r="D29" s="47"/>
      <c r="E29" s="47"/>
      <c r="F29" s="47"/>
      <c r="G29" s="47"/>
      <c r="H29" s="47"/>
      <c r="I29" s="47"/>
      <c r="J29" s="47"/>
    </row>
    <row r="30" spans="1:10">
      <c r="A30" s="47"/>
      <c r="B30" s="47"/>
      <c r="C30" s="47"/>
      <c r="D30" s="47"/>
      <c r="E30" s="47"/>
      <c r="F30" s="47"/>
      <c r="G30" s="47"/>
      <c r="H30" s="47"/>
      <c r="I30" s="47"/>
      <c r="J30" s="47"/>
    </row>
    <row r="31" spans="1:10" ht="18.75">
      <c r="A31" s="1225" t="s">
        <v>395</v>
      </c>
      <c r="B31" s="1225"/>
      <c r="C31" s="1225"/>
      <c r="D31" s="1225"/>
      <c r="E31" s="1225"/>
      <c r="F31" s="1225"/>
      <c r="G31" s="1225"/>
      <c r="H31" s="1225"/>
      <c r="I31" s="1225"/>
      <c r="J31" s="47"/>
    </row>
    <row r="32" spans="1:10" ht="15.75">
      <c r="A32" s="1226" t="s">
        <v>396</v>
      </c>
      <c r="B32" s="1226"/>
      <c r="C32" s="1226"/>
      <c r="D32" s="1226"/>
      <c r="E32" s="1226"/>
      <c r="F32" s="1226"/>
      <c r="G32" s="1226"/>
      <c r="H32" s="1226"/>
      <c r="I32" s="1226"/>
      <c r="J32" s="47"/>
    </row>
    <row r="33" spans="1:10" ht="18.75">
      <c r="A33" s="1227" t="s">
        <v>397</v>
      </c>
      <c r="B33" s="1227"/>
      <c r="C33" s="1227"/>
      <c r="D33" s="1227"/>
      <c r="E33" s="1227"/>
      <c r="F33" s="1227"/>
      <c r="G33" s="1227"/>
      <c r="H33" s="1227"/>
      <c r="I33" s="1227"/>
      <c r="J33" s="47"/>
    </row>
    <row r="34" spans="1:10" ht="36" customHeight="1">
      <c r="A34" s="1228" t="s">
        <v>550</v>
      </c>
      <c r="B34" s="1228"/>
      <c r="C34" s="1228"/>
      <c r="D34" s="1228"/>
      <c r="E34" s="1228"/>
      <c r="F34" s="1228"/>
      <c r="G34" s="1228"/>
      <c r="H34" s="1228"/>
      <c r="I34" s="1228"/>
      <c r="J34" s="47"/>
    </row>
    <row r="35" spans="1:10" ht="18.75">
      <c r="A35" s="1227" t="s">
        <v>398</v>
      </c>
      <c r="B35" s="1227"/>
      <c r="C35" s="1227"/>
      <c r="D35" s="1227"/>
      <c r="E35" s="1227"/>
      <c r="F35" s="1227"/>
      <c r="G35" s="1227"/>
      <c r="H35" s="1227"/>
      <c r="I35" s="1227"/>
      <c r="J35" s="47"/>
    </row>
    <row r="36" spans="1:10" ht="15.75">
      <c r="A36" s="1226" t="s">
        <v>399</v>
      </c>
      <c r="B36" s="1226"/>
      <c r="C36" s="1226"/>
      <c r="D36" s="1226"/>
      <c r="E36" s="1226"/>
      <c r="F36" s="1226"/>
      <c r="G36" s="1226"/>
      <c r="H36" s="1226"/>
      <c r="I36" s="1226"/>
      <c r="J36" s="47"/>
    </row>
    <row r="37" spans="1:10" ht="15.75">
      <c r="A37" s="1226">
        <f>'Attach 3(JV)'!B9</f>
        <v>0</v>
      </c>
      <c r="B37" s="1226"/>
      <c r="C37" s="1226"/>
      <c r="D37" s="1226"/>
      <c r="E37" s="1226"/>
      <c r="F37" s="1226"/>
      <c r="G37" s="1226"/>
      <c r="H37" s="1226"/>
      <c r="I37" s="1226"/>
      <c r="J37" s="47"/>
    </row>
    <row r="38" spans="1:10" ht="58.5" customHeight="1">
      <c r="A38" s="1229" t="str">
        <f>" having its Registered Office at " &amp; 'Attach 3(JV)'!B10 &amp; " " &amp;'Attach 3(JV)'!B11 &amp; " " &amp;'Attach 3(JV)'!B12</f>
        <v xml:space="preserve"> having its Registered Office at 0 0 0</v>
      </c>
      <c r="B38" s="1229"/>
      <c r="C38" s="1229"/>
      <c r="D38" s="1229"/>
      <c r="E38" s="1229"/>
      <c r="F38" s="1229"/>
      <c r="G38" s="1229"/>
      <c r="H38" s="1229"/>
      <c r="I38" s="1229"/>
      <c r="J38" s="47"/>
    </row>
    <row r="39" spans="1:10" ht="15.75">
      <c r="A39" s="1226" t="str">
        <f>IF('Names of Bidder'!D6 = "Sole Bidder", " ", " and ")</f>
        <v xml:space="preserve"> </v>
      </c>
      <c r="B39" s="1226"/>
      <c r="C39" s="1226"/>
      <c r="D39" s="1226"/>
      <c r="E39" s="1226"/>
      <c r="F39" s="1226"/>
      <c r="G39" s="1226"/>
      <c r="H39" s="1226"/>
      <c r="I39" s="1226"/>
      <c r="J39" s="47"/>
    </row>
    <row r="40" spans="1:10" ht="17.25" customHeight="1">
      <c r="A40" s="1229" t="str">
        <f>IF('Names of Bidder'!D6= "Sole Bidder", "", IF('Names of Bidder'!D7=1,'Names of Bidder'!D23,IF('Names of Bidder'!D7="2 or More",'Names of Bidder'!D23&amp;" &amp; "&amp;'Names of Bidder'!D28,"")))</f>
        <v/>
      </c>
      <c r="B40" s="1229"/>
      <c r="C40" s="1229"/>
      <c r="D40" s="1229"/>
      <c r="E40" s="1229"/>
      <c r="F40" s="1229"/>
      <c r="G40" s="1229"/>
      <c r="H40" s="1229"/>
      <c r="I40" s="1229"/>
      <c r="J40" s="47"/>
    </row>
    <row r="41" spans="1:10" ht="39" customHeight="1">
      <c r="A41" s="1229"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29"/>
      <c r="C41" s="1229"/>
      <c r="D41" s="1229"/>
      <c r="E41" s="1229"/>
      <c r="F41" s="1229"/>
      <c r="G41" s="1229"/>
      <c r="H41" s="1229"/>
      <c r="I41" s="1229"/>
      <c r="J41" s="47"/>
    </row>
    <row r="42" spans="1:10" ht="15.75">
      <c r="A42" s="1226" t="s">
        <v>400</v>
      </c>
      <c r="B42" s="1226"/>
      <c r="C42" s="1226"/>
      <c r="D42" s="1226"/>
      <c r="E42" s="1226"/>
      <c r="F42" s="1226"/>
      <c r="G42" s="1226"/>
      <c r="H42" s="1226"/>
      <c r="I42" s="1226"/>
      <c r="J42" s="47"/>
    </row>
    <row r="43" spans="1:10" ht="18.75">
      <c r="A43" s="1227" t="s">
        <v>401</v>
      </c>
      <c r="B43" s="1227"/>
      <c r="C43" s="1227"/>
      <c r="D43" s="1227"/>
      <c r="E43" s="1227"/>
      <c r="F43" s="1227"/>
      <c r="G43" s="1227"/>
      <c r="H43" s="1227"/>
      <c r="I43" s="1227"/>
      <c r="J43" s="47"/>
    </row>
    <row r="44" spans="1:10" ht="18.75">
      <c r="A44" s="1227" t="s">
        <v>402</v>
      </c>
      <c r="B44" s="1227"/>
      <c r="C44" s="1227"/>
      <c r="D44" s="1227"/>
      <c r="E44" s="1227"/>
      <c r="F44" s="1227"/>
      <c r="G44" s="1227"/>
      <c r="H44" s="1227"/>
      <c r="I44" s="1227"/>
      <c r="J44" s="47"/>
    </row>
    <row r="45" spans="1:10" ht="56.25" customHeight="1">
      <c r="A45" s="1237" t="str">
        <f>"POWERGRID intends to award, under laid-down organisational procedures, contract(s) for " &amp; Basic!B1</f>
        <v>POWERGRID intends to award, under laid-down organisational procedures, contract(s) for 765 kV Transformer Package TR01 for 6x500 MVA, 765/400/33 kV, 1 Phase Transformers at KPS3 S/S associated with establishment of Khavda Pooling Station-3 (KPS3) in Khavda RE Park.</v>
      </c>
      <c r="B45" s="1237"/>
      <c r="C45" s="1237"/>
      <c r="D45" s="1237"/>
      <c r="E45" s="1237"/>
      <c r="F45" s="1237"/>
      <c r="G45" s="1237"/>
      <c r="H45" s="1237"/>
      <c r="I45" s="1237"/>
      <c r="J45" s="47"/>
    </row>
    <row r="46" spans="1:10" ht="16.5" customHeight="1">
      <c r="A46" s="186"/>
      <c r="B46" s="188"/>
      <c r="C46" s="188"/>
      <c r="D46" s="188"/>
      <c r="E46" s="188"/>
      <c r="F46" s="186"/>
      <c r="G46" s="188"/>
      <c r="H46" s="188"/>
      <c r="I46" s="188"/>
      <c r="J46" s="47"/>
    </row>
    <row r="47" spans="1:10" ht="21" customHeight="1">
      <c r="A47" s="1134" t="s">
        <v>403</v>
      </c>
      <c r="B47" s="1134"/>
      <c r="C47" s="1134"/>
      <c r="D47" s="1134"/>
      <c r="E47" s="1220" t="s">
        <v>403</v>
      </c>
      <c r="F47" s="1220"/>
      <c r="G47" s="1220"/>
      <c r="H47" s="1220"/>
      <c r="I47" s="1220"/>
      <c r="J47" s="47"/>
    </row>
    <row r="48" spans="1:10" ht="32.25" customHeight="1">
      <c r="A48" s="1221" t="s">
        <v>488</v>
      </c>
      <c r="B48" s="1221"/>
      <c r="C48" s="1221"/>
      <c r="D48" s="1221"/>
      <c r="E48" s="1224" t="s">
        <v>405</v>
      </c>
      <c r="F48" s="1224"/>
      <c r="G48" s="1224"/>
      <c r="H48" s="1224"/>
      <c r="I48" s="1224"/>
      <c r="J48" s="47"/>
    </row>
    <row r="49" spans="1:10" ht="18.75" customHeight="1">
      <c r="A49" s="189" t="s">
        <v>406</v>
      </c>
      <c r="B49" s="189"/>
      <c r="C49" s="189"/>
      <c r="D49" s="189"/>
      <c r="E49" s="189"/>
      <c r="F49" s="189"/>
      <c r="G49" s="189"/>
      <c r="H49" s="189"/>
      <c r="I49" s="190" t="s">
        <v>407</v>
      </c>
      <c r="J49" s="47"/>
    </row>
    <row r="50" spans="1:10" ht="91.5" customHeight="1">
      <c r="A50" s="1222" t="str">
        <f>Basic!B1&amp;" and Specification Number " &amp;  Basic!B3 &amp; ". POWERGRID values full compliance with all relevant laws of the land, rules, regulations, economic use of resources, and of fairness/transparency in its relations with its Bidders/ Contractors."</f>
        <v>765 kV Transformer Package TR01 for 6x500 MVA, 765/400/33 kV, 1 Phase Transformers at KPS3 S/S associated with establishment of Khavda Pooling Station-3 (KPS3) in Khavda RE Park. and Specification Number CC/T/W-TR/DOM/A04/23/02780. POWERGRID values full compliance with all relevant laws of the land, rules, regulations, economic use of resources, and of fairness/transparency in its relations with its Bidders/ Contractors.</v>
      </c>
      <c r="B50" s="1222"/>
      <c r="C50" s="1222"/>
      <c r="D50" s="1222"/>
      <c r="E50" s="1222"/>
      <c r="F50" s="1222"/>
      <c r="G50" s="1222"/>
      <c r="H50" s="1222"/>
      <c r="I50" s="1222"/>
    </row>
    <row r="51" spans="1:10" ht="8.1" customHeight="1">
      <c r="A51" s="191"/>
      <c r="B51" s="115"/>
      <c r="C51" s="115"/>
      <c r="D51" s="115"/>
      <c r="E51" s="115"/>
      <c r="F51" s="115"/>
      <c r="G51" s="115"/>
      <c r="H51" s="115"/>
      <c r="I51" s="115"/>
    </row>
    <row r="52" spans="1:10" ht="35.25" customHeight="1">
      <c r="A52" s="1222" t="s">
        <v>408</v>
      </c>
      <c r="B52" s="1222"/>
      <c r="C52" s="1222"/>
      <c r="D52" s="1222"/>
      <c r="E52" s="1222"/>
      <c r="F52" s="1222"/>
      <c r="G52" s="1222"/>
      <c r="H52" s="1222"/>
      <c r="I52" s="1222"/>
    </row>
    <row r="53" spans="1:10" ht="8.1" customHeight="1">
      <c r="A53" s="192"/>
      <c r="B53" s="115"/>
      <c r="C53" s="115"/>
      <c r="D53" s="115"/>
      <c r="E53" s="115"/>
      <c r="F53" s="115"/>
      <c r="G53" s="115"/>
      <c r="H53" s="115"/>
      <c r="I53" s="115"/>
    </row>
    <row r="54" spans="1:10" ht="15.75">
      <c r="A54" s="1223" t="s">
        <v>531</v>
      </c>
      <c r="B54" s="1223"/>
      <c r="C54" s="1223"/>
      <c r="D54" s="1223"/>
      <c r="E54" s="1223"/>
      <c r="F54" s="1223"/>
      <c r="G54" s="1223"/>
      <c r="H54" s="1223"/>
      <c r="I54" s="1223"/>
    </row>
    <row r="55" spans="1:10" ht="8.1" customHeight="1">
      <c r="A55" s="192"/>
      <c r="B55" s="115"/>
      <c r="C55" s="115"/>
      <c r="D55" s="115"/>
      <c r="E55" s="115"/>
      <c r="F55" s="115"/>
      <c r="G55" s="115"/>
      <c r="H55" s="115"/>
      <c r="I55" s="115"/>
    </row>
    <row r="56" spans="1:10" ht="16.5">
      <c r="A56" s="1219" t="s">
        <v>409</v>
      </c>
      <c r="B56" s="1219"/>
      <c r="C56" s="1219"/>
      <c r="D56" s="1219"/>
      <c r="E56" s="1219"/>
      <c r="F56" s="1219"/>
      <c r="G56" s="1219"/>
      <c r="H56" s="1219"/>
      <c r="I56" s="1219"/>
    </row>
    <row r="57" spans="1:10" ht="8.1" customHeight="1">
      <c r="A57" s="193"/>
      <c r="B57" s="115"/>
      <c r="C57" s="115"/>
      <c r="D57" s="115"/>
      <c r="E57" s="115"/>
      <c r="F57" s="115"/>
      <c r="G57" s="115"/>
      <c r="H57" s="115"/>
      <c r="I57" s="115"/>
    </row>
    <row r="58" spans="1:10" ht="37.5" customHeight="1">
      <c r="A58" s="194" t="s">
        <v>410</v>
      </c>
      <c r="B58" s="1134" t="s">
        <v>411</v>
      </c>
      <c r="C58" s="1134"/>
      <c r="D58" s="1134"/>
      <c r="E58" s="1134"/>
      <c r="F58" s="1134"/>
      <c r="G58" s="1134"/>
      <c r="H58" s="1134"/>
      <c r="I58" s="1134"/>
    </row>
    <row r="59" spans="1:10" ht="8.1" customHeight="1">
      <c r="A59" s="192"/>
      <c r="B59" s="115"/>
      <c r="C59" s="115"/>
      <c r="D59" s="115"/>
      <c r="E59" s="115"/>
      <c r="F59" s="115"/>
      <c r="G59" s="115"/>
      <c r="H59" s="115"/>
      <c r="I59" s="115"/>
    </row>
    <row r="60" spans="1:10" ht="67.5" customHeight="1">
      <c r="A60" s="115"/>
      <c r="B60" s="194" t="s">
        <v>412</v>
      </c>
      <c r="C60" s="1134" t="s">
        <v>413</v>
      </c>
      <c r="D60" s="1134"/>
      <c r="E60" s="1134"/>
      <c r="F60" s="1134"/>
      <c r="G60" s="1134"/>
      <c r="H60" s="1134"/>
      <c r="I60" s="1134"/>
    </row>
    <row r="61" spans="1:10" ht="8.1" customHeight="1">
      <c r="A61" s="115"/>
      <c r="B61" s="194"/>
      <c r="C61" s="186"/>
      <c r="D61" s="186"/>
      <c r="E61" s="186"/>
      <c r="F61" s="186"/>
      <c r="G61" s="186"/>
      <c r="H61" s="186"/>
      <c r="I61" s="186"/>
    </row>
    <row r="62" spans="1:10" ht="83.25" customHeight="1">
      <c r="A62" s="115"/>
      <c r="B62" s="194" t="s">
        <v>414</v>
      </c>
      <c r="C62" s="1134" t="s">
        <v>787</v>
      </c>
      <c r="D62" s="1134"/>
      <c r="E62" s="1134"/>
      <c r="F62" s="1134"/>
      <c r="G62" s="1134"/>
      <c r="H62" s="1134"/>
      <c r="I62" s="1134"/>
    </row>
    <row r="63" spans="1:10" ht="8.1" customHeight="1">
      <c r="A63" s="115"/>
      <c r="B63" s="194"/>
      <c r="C63" s="186"/>
      <c r="D63" s="186"/>
      <c r="E63" s="186"/>
      <c r="F63" s="186"/>
      <c r="G63" s="186"/>
      <c r="H63" s="186"/>
      <c r="I63" s="186"/>
    </row>
    <row r="64" spans="1:10" ht="50.25" customHeight="1">
      <c r="A64" s="115"/>
      <c r="B64" s="194" t="s">
        <v>415</v>
      </c>
      <c r="C64" s="1134" t="s">
        <v>788</v>
      </c>
      <c r="D64" s="1134"/>
      <c r="E64" s="1134"/>
      <c r="F64" s="1134"/>
      <c r="G64" s="1134"/>
      <c r="H64" s="1134"/>
      <c r="I64" s="1134"/>
    </row>
    <row r="65" spans="1:10" ht="8.1" customHeight="1">
      <c r="A65" s="115"/>
      <c r="B65" s="194"/>
      <c r="C65" s="186"/>
      <c r="D65" s="186"/>
      <c r="E65" s="186"/>
      <c r="F65" s="186"/>
      <c r="G65" s="186"/>
      <c r="H65" s="186"/>
      <c r="I65" s="186"/>
    </row>
    <row r="66" spans="1:10" ht="69" customHeight="1">
      <c r="A66" s="194" t="s">
        <v>416</v>
      </c>
      <c r="B66" s="1134" t="s">
        <v>789</v>
      </c>
      <c r="C66" s="1134"/>
      <c r="D66" s="1134"/>
      <c r="E66" s="1134"/>
      <c r="F66" s="1134"/>
      <c r="G66" s="1134"/>
      <c r="H66" s="1134"/>
      <c r="I66" s="1134"/>
    </row>
    <row r="67" spans="1:10" ht="8.1" customHeight="1">
      <c r="A67" s="115"/>
      <c r="B67" s="194"/>
      <c r="C67" s="186"/>
      <c r="D67" s="186"/>
      <c r="E67" s="186"/>
      <c r="F67" s="186"/>
      <c r="G67" s="186"/>
      <c r="H67" s="186"/>
      <c r="I67" s="186"/>
    </row>
    <row r="68" spans="1:10" ht="16.5">
      <c r="A68" s="1219" t="s">
        <v>417</v>
      </c>
      <c r="B68" s="1219"/>
      <c r="C68" s="1219"/>
      <c r="D68" s="1219"/>
      <c r="E68" s="1219"/>
      <c r="F68" s="1219"/>
      <c r="G68" s="1219"/>
      <c r="H68" s="1219"/>
      <c r="I68" s="1219"/>
    </row>
    <row r="69" spans="1:10" ht="8.1" customHeight="1">
      <c r="A69" s="115"/>
      <c r="B69" s="194"/>
      <c r="C69" s="186"/>
      <c r="D69" s="186"/>
      <c r="E69" s="186"/>
      <c r="F69" s="186"/>
      <c r="G69" s="186"/>
      <c r="H69" s="186"/>
      <c r="I69" s="186"/>
    </row>
    <row r="70" spans="1:10" ht="49.5" customHeight="1">
      <c r="A70" s="194" t="s">
        <v>410</v>
      </c>
      <c r="B70" s="1134" t="s">
        <v>790</v>
      </c>
      <c r="C70" s="1134"/>
      <c r="D70" s="1134"/>
      <c r="E70" s="1134"/>
      <c r="F70" s="1134"/>
      <c r="G70" s="1134"/>
      <c r="H70" s="1134"/>
      <c r="I70" s="1134"/>
    </row>
    <row r="71" spans="1:10" ht="24" customHeight="1">
      <c r="A71" s="186"/>
      <c r="B71" s="189"/>
      <c r="C71" s="189"/>
      <c r="D71" s="189"/>
      <c r="E71" s="189"/>
      <c r="F71" s="186"/>
      <c r="G71" s="189"/>
      <c r="H71" s="189"/>
      <c r="I71" s="189"/>
      <c r="J71" s="47"/>
    </row>
    <row r="72" spans="1:10" ht="21" customHeight="1">
      <c r="A72" s="1134" t="s">
        <v>403</v>
      </c>
      <c r="B72" s="1134"/>
      <c r="C72" s="1134"/>
      <c r="D72" s="1134"/>
      <c r="E72" s="1220" t="s">
        <v>403</v>
      </c>
      <c r="F72" s="1220"/>
      <c r="G72" s="1220"/>
      <c r="H72" s="1220"/>
      <c r="I72" s="1220"/>
      <c r="J72" s="47"/>
    </row>
    <row r="73" spans="1:10" ht="33" customHeight="1">
      <c r="A73" s="1221" t="s">
        <v>404</v>
      </c>
      <c r="B73" s="1221"/>
      <c r="C73" s="1221"/>
      <c r="D73" s="1221"/>
      <c r="E73" s="1224" t="s">
        <v>405</v>
      </c>
      <c r="F73" s="1224"/>
      <c r="G73" s="1224"/>
      <c r="H73" s="1224"/>
      <c r="I73" s="1224"/>
      <c r="J73" s="47"/>
    </row>
    <row r="74" spans="1:10" ht="15.75">
      <c r="A74" s="189" t="s">
        <v>406</v>
      </c>
      <c r="B74" s="189"/>
      <c r="C74" s="189"/>
      <c r="D74" s="189"/>
      <c r="E74" s="189"/>
      <c r="F74" s="189"/>
      <c r="G74" s="189"/>
      <c r="H74" s="189"/>
      <c r="I74" s="190" t="s">
        <v>418</v>
      </c>
      <c r="J74" s="47"/>
    </row>
    <row r="75" spans="1:10" ht="96.75" customHeight="1">
      <c r="A75" s="115"/>
      <c r="B75" s="194" t="s">
        <v>419</v>
      </c>
      <c r="C75" s="1134" t="s">
        <v>791</v>
      </c>
      <c r="D75" s="1134"/>
      <c r="E75" s="1134"/>
      <c r="F75" s="1134"/>
      <c r="G75" s="1134"/>
      <c r="H75" s="1134"/>
      <c r="I75" s="1134"/>
    </row>
    <row r="76" spans="1:10" ht="9.9499999999999993" customHeight="1">
      <c r="A76" s="115"/>
      <c r="B76" s="91"/>
      <c r="C76" s="192"/>
      <c r="D76" s="192"/>
      <c r="E76" s="192"/>
      <c r="F76" s="192"/>
      <c r="G76" s="192"/>
      <c r="H76" s="192"/>
      <c r="I76" s="192"/>
    </row>
    <row r="77" spans="1:10" ht="99" customHeight="1">
      <c r="A77" s="115"/>
      <c r="B77" s="194" t="s">
        <v>414</v>
      </c>
      <c r="C77" s="1134" t="s">
        <v>792</v>
      </c>
      <c r="D77" s="1134"/>
      <c r="E77" s="1134"/>
      <c r="F77" s="1134"/>
      <c r="G77" s="1134"/>
      <c r="H77" s="1134"/>
      <c r="I77" s="1134"/>
    </row>
    <row r="78" spans="1:10" ht="9.9499999999999993" customHeight="1">
      <c r="A78" s="115"/>
      <c r="B78" s="194"/>
      <c r="C78" s="195"/>
      <c r="D78" s="195"/>
      <c r="E78" s="195"/>
      <c r="F78" s="195"/>
      <c r="G78" s="195"/>
      <c r="H78" s="195"/>
      <c r="I78" s="195"/>
    </row>
    <row r="79" spans="1:10" ht="53.25" customHeight="1">
      <c r="A79" s="115"/>
      <c r="B79" s="194" t="s">
        <v>415</v>
      </c>
      <c r="C79" s="1134" t="s">
        <v>793</v>
      </c>
      <c r="D79" s="1134"/>
      <c r="E79" s="1134"/>
      <c r="F79" s="1134"/>
      <c r="G79" s="1134"/>
      <c r="H79" s="1134"/>
      <c r="I79" s="1134"/>
    </row>
    <row r="80" spans="1:10" ht="9.9499999999999993" customHeight="1">
      <c r="A80" s="115"/>
      <c r="B80" s="194"/>
      <c r="C80" s="195"/>
      <c r="D80" s="195"/>
      <c r="E80" s="195"/>
      <c r="F80" s="195"/>
      <c r="G80" s="195"/>
      <c r="H80" s="195"/>
      <c r="I80" s="195"/>
    </row>
    <row r="81" spans="1:10" ht="9.9499999999999993" customHeight="1">
      <c r="A81" s="115"/>
      <c r="B81" s="194"/>
      <c r="C81" s="195"/>
      <c r="D81" s="195"/>
      <c r="E81" s="195"/>
      <c r="F81" s="195"/>
      <c r="G81" s="195"/>
      <c r="H81" s="195"/>
      <c r="I81" s="195"/>
    </row>
    <row r="82" spans="1:10" ht="85.5" customHeight="1">
      <c r="A82" s="115"/>
      <c r="B82" s="194" t="s">
        <v>420</v>
      </c>
      <c r="C82" s="1134" t="s">
        <v>421</v>
      </c>
      <c r="D82" s="1134"/>
      <c r="E82" s="1134"/>
      <c r="F82" s="1134"/>
      <c r="G82" s="1134"/>
      <c r="H82" s="1134"/>
      <c r="I82" s="1134"/>
    </row>
    <row r="83" spans="1:10" ht="9.9499999999999993" customHeight="1">
      <c r="A83" s="115"/>
      <c r="B83" s="194"/>
      <c r="C83" s="195"/>
      <c r="D83" s="195"/>
      <c r="E83" s="195"/>
      <c r="F83" s="195"/>
      <c r="G83" s="195"/>
      <c r="H83" s="195"/>
      <c r="I83" s="195"/>
    </row>
    <row r="84" spans="1:10" ht="66" customHeight="1">
      <c r="A84" s="115"/>
      <c r="B84" s="194" t="s">
        <v>422</v>
      </c>
      <c r="C84" s="1134" t="s">
        <v>794</v>
      </c>
      <c r="D84" s="1134"/>
      <c r="E84" s="1134"/>
      <c r="F84" s="1134"/>
      <c r="G84" s="1134"/>
      <c r="H84" s="1134"/>
      <c r="I84" s="1134"/>
    </row>
    <row r="85" spans="1:10" ht="9.9499999999999993" customHeight="1">
      <c r="A85" s="115"/>
      <c r="B85" s="194"/>
      <c r="C85" s="195"/>
      <c r="D85" s="195"/>
      <c r="E85" s="195"/>
      <c r="F85" s="195"/>
      <c r="G85" s="195"/>
      <c r="H85" s="195"/>
      <c r="I85" s="195"/>
    </row>
    <row r="86" spans="1:10" ht="63.75" customHeight="1">
      <c r="A86" s="115"/>
      <c r="B86" s="194" t="s">
        <v>423</v>
      </c>
      <c r="C86" s="1134" t="s">
        <v>424</v>
      </c>
      <c r="D86" s="1134"/>
      <c r="E86" s="1134"/>
      <c r="F86" s="1134"/>
      <c r="G86" s="1134"/>
      <c r="H86" s="1134"/>
      <c r="I86" s="1134"/>
    </row>
    <row r="87" spans="1:10" ht="8.1" customHeight="1">
      <c r="A87" s="115"/>
      <c r="B87" s="195"/>
      <c r="C87" s="195"/>
      <c r="D87" s="195"/>
      <c r="E87" s="195"/>
      <c r="F87" s="195"/>
      <c r="G87" s="195"/>
      <c r="H87" s="195"/>
      <c r="I87" s="195"/>
    </row>
    <row r="88" spans="1:10" ht="51" customHeight="1">
      <c r="A88" s="115"/>
      <c r="B88" s="194" t="s">
        <v>814</v>
      </c>
      <c r="C88" s="1134" t="s">
        <v>795</v>
      </c>
      <c r="D88" s="1134"/>
      <c r="E88" s="1134"/>
      <c r="F88" s="1134"/>
      <c r="G88" s="1134"/>
      <c r="H88" s="1134"/>
      <c r="I88" s="1134"/>
    </row>
    <row r="89" spans="1:10" ht="8.1" customHeight="1">
      <c r="A89" s="115"/>
      <c r="B89" s="195"/>
      <c r="C89" s="195"/>
      <c r="D89" s="195"/>
      <c r="E89" s="195"/>
      <c r="F89" s="195"/>
      <c r="G89" s="195"/>
      <c r="H89" s="195"/>
      <c r="I89" s="195"/>
    </row>
    <row r="90" spans="1:10" ht="37.5" customHeight="1">
      <c r="A90" s="194" t="s">
        <v>416</v>
      </c>
      <c r="B90" s="1134" t="s">
        <v>425</v>
      </c>
      <c r="C90" s="1134"/>
      <c r="D90" s="1134"/>
      <c r="E90" s="1134"/>
      <c r="F90" s="1134"/>
      <c r="G90" s="1134"/>
      <c r="H90" s="1134"/>
      <c r="I90" s="1134"/>
    </row>
    <row r="91" spans="1:10" ht="39.75" customHeight="1">
      <c r="A91" s="186"/>
      <c r="B91" s="189"/>
      <c r="C91" s="189"/>
      <c r="D91" s="189"/>
      <c r="E91" s="189"/>
      <c r="F91" s="186"/>
      <c r="G91" s="189"/>
      <c r="H91" s="189"/>
      <c r="I91" s="189"/>
      <c r="J91" s="47"/>
    </row>
    <row r="92" spans="1:10" ht="21" customHeight="1">
      <c r="A92" s="1134" t="s">
        <v>403</v>
      </c>
      <c r="B92" s="1134"/>
      <c r="C92" s="1134"/>
      <c r="D92" s="1134"/>
      <c r="E92" s="1220" t="s">
        <v>403</v>
      </c>
      <c r="F92" s="1220"/>
      <c r="G92" s="1220"/>
      <c r="H92" s="1220"/>
      <c r="I92" s="1220"/>
      <c r="J92" s="47"/>
    </row>
    <row r="93" spans="1:10" ht="33" customHeight="1">
      <c r="A93" s="1221" t="s">
        <v>404</v>
      </c>
      <c r="B93" s="1221"/>
      <c r="C93" s="1221"/>
      <c r="D93" s="1221"/>
      <c r="E93" s="1224" t="s">
        <v>405</v>
      </c>
      <c r="F93" s="1224"/>
      <c r="G93" s="1224"/>
      <c r="H93" s="1224"/>
      <c r="I93" s="1224"/>
      <c r="J93" s="47"/>
    </row>
    <row r="94" spans="1:10" ht="15.75">
      <c r="A94" s="189" t="s">
        <v>406</v>
      </c>
      <c r="B94" s="189"/>
      <c r="C94" s="189"/>
      <c r="D94" s="189"/>
      <c r="E94" s="189"/>
      <c r="F94" s="189"/>
      <c r="G94" s="189"/>
      <c r="H94" s="189"/>
      <c r="I94" s="190" t="s">
        <v>426</v>
      </c>
      <c r="J94" s="47"/>
    </row>
    <row r="95" spans="1:10" ht="15.75">
      <c r="A95" s="189"/>
      <c r="B95" s="189"/>
      <c r="C95" s="189"/>
      <c r="D95" s="189"/>
      <c r="E95" s="189"/>
      <c r="F95" s="189"/>
      <c r="G95" s="189"/>
      <c r="H95" s="189"/>
      <c r="I95" s="190"/>
      <c r="J95" s="47"/>
    </row>
    <row r="96" spans="1:10" ht="16.5">
      <c r="A96" s="1219" t="s">
        <v>427</v>
      </c>
      <c r="B96" s="1219"/>
      <c r="C96" s="1219"/>
      <c r="D96" s="1219"/>
      <c r="E96" s="1219"/>
      <c r="F96" s="1219"/>
      <c r="G96" s="1219"/>
      <c r="H96" s="1219"/>
      <c r="I96" s="1219"/>
    </row>
    <row r="97" spans="1:9" ht="10.5" customHeight="1">
      <c r="A97" s="115"/>
      <c r="B97" s="195"/>
      <c r="C97" s="195"/>
      <c r="D97" s="195"/>
      <c r="E97" s="195"/>
      <c r="F97" s="195"/>
      <c r="G97" s="195"/>
      <c r="H97" s="195"/>
      <c r="I97" s="195"/>
    </row>
    <row r="98" spans="1:9" ht="80.25" customHeight="1">
      <c r="A98" s="194" t="s">
        <v>410</v>
      </c>
      <c r="B98" s="1134" t="s">
        <v>796</v>
      </c>
      <c r="C98" s="1134"/>
      <c r="D98" s="1134"/>
      <c r="E98" s="1134"/>
      <c r="F98" s="1134"/>
      <c r="G98" s="1134"/>
      <c r="H98" s="1134"/>
      <c r="I98" s="1134"/>
    </row>
    <row r="99" spans="1:9" ht="8.1" customHeight="1">
      <c r="A99" s="115"/>
      <c r="B99" s="195"/>
      <c r="C99" s="195"/>
      <c r="D99" s="195"/>
      <c r="E99" s="195"/>
      <c r="F99" s="195"/>
      <c r="G99" s="195"/>
      <c r="H99" s="195"/>
      <c r="I99" s="195"/>
    </row>
    <row r="100" spans="1:9" ht="141.75" customHeight="1">
      <c r="A100" s="194" t="s">
        <v>416</v>
      </c>
      <c r="B100" s="1134" t="s">
        <v>797</v>
      </c>
      <c r="C100" s="1134"/>
      <c r="D100" s="1134"/>
      <c r="E100" s="1134"/>
      <c r="F100" s="1134"/>
      <c r="G100" s="1134"/>
      <c r="H100" s="1134"/>
      <c r="I100" s="1134"/>
    </row>
    <row r="101" spans="1:9" ht="8.1" customHeight="1">
      <c r="A101" s="115"/>
      <c r="B101" s="195"/>
      <c r="C101" s="195"/>
      <c r="D101" s="195"/>
      <c r="E101" s="195"/>
      <c r="F101" s="195"/>
      <c r="G101" s="195"/>
      <c r="H101" s="195"/>
      <c r="I101" s="195"/>
    </row>
    <row r="102" spans="1:9" ht="51.75" customHeight="1">
      <c r="A102" s="194" t="s">
        <v>428</v>
      </c>
      <c r="B102" s="1134" t="s">
        <v>798</v>
      </c>
      <c r="C102" s="1134"/>
      <c r="D102" s="1134"/>
      <c r="E102" s="1134"/>
      <c r="F102" s="1134"/>
      <c r="G102" s="1134"/>
      <c r="H102" s="1134"/>
      <c r="I102" s="1134"/>
    </row>
    <row r="103" spans="1:9" ht="15" customHeight="1">
      <c r="A103" s="192"/>
      <c r="B103" s="115"/>
      <c r="C103" s="115"/>
      <c r="D103" s="115"/>
      <c r="E103" s="115"/>
      <c r="F103" s="115"/>
      <c r="G103" s="115"/>
      <c r="H103" s="115"/>
      <c r="I103" s="115"/>
    </row>
    <row r="104" spans="1:9" ht="16.5">
      <c r="A104" s="1219" t="s">
        <v>429</v>
      </c>
      <c r="B104" s="1219"/>
      <c r="C104" s="1219"/>
      <c r="D104" s="1219"/>
      <c r="E104" s="1219"/>
      <c r="F104" s="1219"/>
      <c r="G104" s="1219"/>
      <c r="H104" s="1219"/>
      <c r="I104" s="1219"/>
    </row>
    <row r="105" spans="1:9" ht="8.1" customHeight="1">
      <c r="A105" s="115"/>
      <c r="B105" s="195"/>
      <c r="C105" s="195"/>
      <c r="D105" s="195"/>
      <c r="E105" s="195"/>
      <c r="F105" s="195"/>
      <c r="G105" s="195"/>
      <c r="H105" s="195"/>
      <c r="I105" s="195"/>
    </row>
    <row r="106" spans="1:9" ht="42.75" customHeight="1">
      <c r="A106" s="194" t="s">
        <v>410</v>
      </c>
      <c r="B106" s="1222" t="s">
        <v>799</v>
      </c>
      <c r="C106" s="1222"/>
      <c r="D106" s="1222"/>
      <c r="E106" s="1222"/>
      <c r="F106" s="1222"/>
      <c r="G106" s="1222"/>
      <c r="H106" s="1222"/>
      <c r="I106" s="1222"/>
    </row>
    <row r="107" spans="1:9" ht="8.1" customHeight="1">
      <c r="A107" s="115"/>
      <c r="B107" s="195"/>
      <c r="C107" s="195"/>
      <c r="D107" s="195"/>
      <c r="E107" s="195"/>
      <c r="F107" s="195"/>
      <c r="G107" s="195"/>
      <c r="H107" s="195"/>
      <c r="I107" s="195"/>
    </row>
    <row r="108" spans="1:9" ht="70.5" customHeight="1">
      <c r="A108" s="194" t="s">
        <v>416</v>
      </c>
      <c r="B108" s="1222" t="s">
        <v>800</v>
      </c>
      <c r="C108" s="1222"/>
      <c r="D108" s="1222"/>
      <c r="E108" s="1222"/>
      <c r="F108" s="1222"/>
      <c r="G108" s="1222"/>
      <c r="H108" s="1222"/>
      <c r="I108" s="1222"/>
    </row>
    <row r="109" spans="1:9" ht="8.1" customHeight="1">
      <c r="A109" s="115"/>
      <c r="B109" s="195"/>
      <c r="C109" s="195"/>
      <c r="D109" s="195"/>
      <c r="E109" s="195"/>
      <c r="F109" s="195"/>
      <c r="G109" s="195"/>
      <c r="H109" s="195"/>
      <c r="I109" s="195"/>
    </row>
    <row r="110" spans="1:9" ht="16.5">
      <c r="A110" s="1219" t="s">
        <v>430</v>
      </c>
      <c r="B110" s="1219"/>
      <c r="C110" s="1219"/>
      <c r="D110" s="1219"/>
      <c r="E110" s="1219"/>
      <c r="F110" s="1219"/>
      <c r="G110" s="1219"/>
      <c r="H110" s="1219"/>
      <c r="I110" s="1219"/>
    </row>
    <row r="111" spans="1:9" ht="15" customHeight="1">
      <c r="A111" s="193"/>
      <c r="B111" s="115"/>
      <c r="C111" s="115"/>
      <c r="D111" s="115"/>
      <c r="E111" s="115"/>
      <c r="F111" s="115"/>
      <c r="G111" s="115"/>
      <c r="H111" s="115"/>
      <c r="I111" s="115"/>
    </row>
    <row r="112" spans="1:9" ht="58.5" customHeight="1">
      <c r="A112" s="194" t="s">
        <v>410</v>
      </c>
      <c r="B112" s="1222" t="s">
        <v>801</v>
      </c>
      <c r="C112" s="1222"/>
      <c r="D112" s="1222"/>
      <c r="E112" s="1222"/>
      <c r="F112" s="1222"/>
      <c r="G112" s="1222"/>
      <c r="H112" s="1222"/>
      <c r="I112" s="1222"/>
    </row>
    <row r="113" spans="1:10" ht="43.5" customHeight="1">
      <c r="A113" s="194"/>
      <c r="B113" s="187"/>
      <c r="C113" s="187"/>
      <c r="D113" s="187"/>
      <c r="E113" s="187"/>
      <c r="F113" s="187"/>
      <c r="G113" s="187"/>
      <c r="H113" s="187"/>
      <c r="I113" s="187"/>
    </row>
    <row r="114" spans="1:10" ht="26.25" customHeight="1">
      <c r="A114" s="115"/>
      <c r="B114" s="115"/>
      <c r="C114" s="115"/>
      <c r="D114" s="115"/>
      <c r="E114" s="115"/>
      <c r="F114" s="115"/>
      <c r="G114" s="115"/>
      <c r="H114" s="115"/>
      <c r="I114" s="115"/>
      <c r="J114" s="47"/>
    </row>
    <row r="115" spans="1:10" ht="21" customHeight="1">
      <c r="A115" s="1134" t="s">
        <v>403</v>
      </c>
      <c r="B115" s="1134"/>
      <c r="C115" s="1134"/>
      <c r="D115" s="1134"/>
      <c r="E115" s="1220" t="s">
        <v>403</v>
      </c>
      <c r="F115" s="1220"/>
      <c r="G115" s="1220"/>
      <c r="H115" s="1220"/>
      <c r="I115" s="1220"/>
      <c r="J115" s="47"/>
    </row>
    <row r="116" spans="1:10" ht="33" customHeight="1">
      <c r="A116" s="1221" t="s">
        <v>404</v>
      </c>
      <c r="B116" s="1221"/>
      <c r="C116" s="1221"/>
      <c r="D116" s="1221"/>
      <c r="E116" s="1224" t="s">
        <v>405</v>
      </c>
      <c r="F116" s="1224"/>
      <c r="G116" s="1224"/>
      <c r="H116" s="1224"/>
      <c r="I116" s="1224"/>
      <c r="J116" s="47"/>
    </row>
    <row r="117" spans="1:10" ht="15.75">
      <c r="A117" s="189" t="s">
        <v>406</v>
      </c>
      <c r="B117" s="189"/>
      <c r="C117" s="189"/>
      <c r="D117" s="189"/>
      <c r="E117" s="189"/>
      <c r="F117" s="189"/>
      <c r="G117" s="189"/>
      <c r="H117" s="189"/>
      <c r="I117" s="190" t="s">
        <v>431</v>
      </c>
      <c r="J117" s="47"/>
    </row>
    <row r="118" spans="1:10" ht="15.95" customHeight="1">
      <c r="A118" s="192"/>
      <c r="B118" s="115"/>
      <c r="C118" s="115"/>
      <c r="D118" s="115"/>
      <c r="E118" s="115"/>
      <c r="F118" s="115"/>
      <c r="G118" s="115"/>
      <c r="H118" s="115"/>
      <c r="I118" s="115"/>
    </row>
    <row r="119" spans="1:10" ht="50.25" customHeight="1">
      <c r="A119" s="194" t="s">
        <v>416</v>
      </c>
      <c r="B119" s="1222" t="s">
        <v>802</v>
      </c>
      <c r="C119" s="1222"/>
      <c r="D119" s="1222"/>
      <c r="E119" s="1222"/>
      <c r="F119" s="1222"/>
      <c r="G119" s="1222"/>
      <c r="H119" s="1222"/>
      <c r="I119" s="1222"/>
    </row>
    <row r="120" spans="1:10" ht="12" customHeight="1">
      <c r="A120" s="192"/>
      <c r="B120" s="115"/>
      <c r="C120" s="115"/>
      <c r="D120" s="115"/>
      <c r="E120" s="115"/>
      <c r="F120" s="115"/>
      <c r="G120" s="115"/>
      <c r="H120" s="115"/>
      <c r="I120" s="115"/>
    </row>
    <row r="121" spans="1:10" ht="16.5">
      <c r="A121" s="1219" t="s">
        <v>432</v>
      </c>
      <c r="B121" s="1219"/>
      <c r="C121" s="1219"/>
      <c r="D121" s="1219"/>
      <c r="E121" s="1219"/>
      <c r="F121" s="1219"/>
      <c r="G121" s="1219"/>
      <c r="H121" s="1219"/>
      <c r="I121" s="1219"/>
    </row>
    <row r="122" spans="1:10" ht="15.95" customHeight="1">
      <c r="A122" s="192"/>
      <c r="B122" s="115"/>
      <c r="C122" s="115"/>
      <c r="D122" s="115"/>
      <c r="E122" s="115"/>
      <c r="F122" s="115"/>
      <c r="G122" s="115"/>
      <c r="H122" s="115"/>
      <c r="I122" s="115"/>
    </row>
    <row r="123" spans="1:10" ht="31.5" customHeight="1">
      <c r="A123" s="194" t="s">
        <v>410</v>
      </c>
      <c r="B123" s="1222" t="s">
        <v>433</v>
      </c>
      <c r="C123" s="1222"/>
      <c r="D123" s="1222"/>
      <c r="E123" s="1222"/>
      <c r="F123" s="1222"/>
      <c r="G123" s="1222"/>
      <c r="H123" s="1222"/>
      <c r="I123" s="1222"/>
    </row>
    <row r="124" spans="1:10" ht="8.1" customHeight="1">
      <c r="A124" s="115"/>
      <c r="B124" s="195"/>
      <c r="C124" s="195"/>
      <c r="D124" s="195"/>
      <c r="E124" s="195"/>
      <c r="F124" s="195"/>
      <c r="G124" s="195"/>
      <c r="H124" s="195"/>
      <c r="I124" s="195"/>
    </row>
    <row r="125" spans="1:10" ht="39" customHeight="1">
      <c r="A125" s="194" t="s">
        <v>416</v>
      </c>
      <c r="B125" s="1222" t="s">
        <v>434</v>
      </c>
      <c r="C125" s="1222"/>
      <c r="D125" s="1222"/>
      <c r="E125" s="1222"/>
      <c r="F125" s="1222"/>
      <c r="G125" s="1222"/>
      <c r="H125" s="1222"/>
      <c r="I125" s="1222"/>
    </row>
    <row r="126" spans="1:10" ht="12" customHeight="1">
      <c r="A126" s="192"/>
      <c r="B126" s="115"/>
      <c r="C126" s="115"/>
      <c r="D126" s="115"/>
      <c r="E126" s="115"/>
      <c r="F126" s="115"/>
      <c r="G126" s="115"/>
      <c r="H126" s="115"/>
      <c r="I126" s="115"/>
    </row>
    <row r="127" spans="1:10" ht="16.5">
      <c r="A127" s="1219" t="s">
        <v>435</v>
      </c>
      <c r="B127" s="1219"/>
      <c r="C127" s="1219"/>
      <c r="D127" s="1219"/>
      <c r="E127" s="1219"/>
      <c r="F127" s="1219"/>
      <c r="G127" s="1219"/>
      <c r="H127" s="1219"/>
      <c r="I127" s="1219"/>
    </row>
    <row r="128" spans="1:10" ht="15.95" customHeight="1">
      <c r="A128" s="192"/>
      <c r="B128" s="115"/>
      <c r="C128" s="115"/>
      <c r="D128" s="115"/>
      <c r="E128" s="115"/>
      <c r="F128" s="115"/>
      <c r="G128" s="115"/>
      <c r="H128" s="115"/>
      <c r="I128" s="115"/>
    </row>
    <row r="129" spans="1:10" ht="75" customHeight="1">
      <c r="A129" s="1222" t="s">
        <v>803</v>
      </c>
      <c r="B129" s="1222"/>
      <c r="C129" s="1222"/>
      <c r="D129" s="1222"/>
      <c r="E129" s="1222"/>
      <c r="F129" s="1222"/>
      <c r="G129" s="1222"/>
      <c r="H129" s="1222"/>
      <c r="I129" s="1222"/>
    </row>
    <row r="130" spans="1:10" ht="12" customHeight="1">
      <c r="A130" s="192"/>
      <c r="B130" s="115"/>
      <c r="C130" s="115"/>
      <c r="D130" s="115"/>
      <c r="E130" s="115"/>
      <c r="F130" s="115"/>
      <c r="G130" s="115"/>
      <c r="H130" s="115"/>
      <c r="I130" s="115"/>
    </row>
    <row r="131" spans="1:10" ht="21.75" customHeight="1">
      <c r="A131" s="1219" t="s">
        <v>436</v>
      </c>
      <c r="B131" s="1219"/>
      <c r="C131" s="1219"/>
      <c r="D131" s="1219"/>
      <c r="E131" s="1219"/>
      <c r="F131" s="1219"/>
      <c r="G131" s="1219"/>
      <c r="H131" s="1219"/>
      <c r="I131" s="1219"/>
    </row>
    <row r="132" spans="1:10" ht="15.95" customHeight="1">
      <c r="A132" s="193"/>
      <c r="B132" s="115"/>
      <c r="C132" s="115"/>
      <c r="D132" s="115"/>
      <c r="E132" s="115"/>
      <c r="F132" s="115"/>
      <c r="G132" s="115"/>
      <c r="H132" s="115"/>
      <c r="I132" s="115"/>
    </row>
    <row r="133" spans="1:10" ht="57.75" customHeight="1">
      <c r="A133" s="194" t="s">
        <v>410</v>
      </c>
      <c r="B133" s="1222" t="s">
        <v>804</v>
      </c>
      <c r="C133" s="1222"/>
      <c r="D133" s="1222"/>
      <c r="E133" s="1222"/>
      <c r="F133" s="1222"/>
      <c r="G133" s="1222"/>
      <c r="H133" s="1222"/>
      <c r="I133" s="1222"/>
    </row>
    <row r="134" spans="1:10" ht="8.1" customHeight="1">
      <c r="A134" s="115"/>
      <c r="B134" s="195"/>
      <c r="C134" s="195"/>
      <c r="D134" s="195"/>
      <c r="E134" s="195"/>
      <c r="F134" s="195"/>
      <c r="G134" s="195"/>
      <c r="H134" s="195"/>
      <c r="I134" s="195"/>
    </row>
    <row r="135" spans="1:10" ht="114" customHeight="1">
      <c r="A135" s="194" t="s">
        <v>416</v>
      </c>
      <c r="B135" s="1222" t="s">
        <v>805</v>
      </c>
      <c r="C135" s="1222"/>
      <c r="D135" s="1222"/>
      <c r="E135" s="1222"/>
      <c r="F135" s="1222"/>
      <c r="G135" s="1222"/>
      <c r="H135" s="1222"/>
      <c r="I135" s="1222"/>
    </row>
    <row r="136" spans="1:10" ht="28.5" customHeight="1">
      <c r="A136" s="194"/>
      <c r="B136" s="187"/>
      <c r="C136" s="187"/>
      <c r="D136" s="187"/>
      <c r="E136" s="187"/>
      <c r="F136" s="187"/>
      <c r="G136" s="187"/>
      <c r="H136" s="187"/>
      <c r="I136" s="187"/>
    </row>
    <row r="137" spans="1:10" ht="24.95" customHeight="1">
      <c r="A137" s="194"/>
      <c r="B137" s="187"/>
      <c r="C137" s="187"/>
      <c r="D137" s="187"/>
      <c r="E137" s="187"/>
      <c r="F137" s="187"/>
      <c r="G137" s="187"/>
      <c r="H137" s="187"/>
      <c r="I137" s="187"/>
    </row>
    <row r="138" spans="1:10" ht="21" customHeight="1">
      <c r="A138" s="1134" t="s">
        <v>403</v>
      </c>
      <c r="B138" s="1134"/>
      <c r="C138" s="1134"/>
      <c r="D138" s="1134"/>
      <c r="E138" s="1220" t="s">
        <v>403</v>
      </c>
      <c r="F138" s="1220"/>
      <c r="G138" s="1220"/>
      <c r="H138" s="1220"/>
      <c r="I138" s="1220"/>
      <c r="J138" s="47"/>
    </row>
    <row r="139" spans="1:10" ht="33" customHeight="1">
      <c r="A139" s="1221" t="s">
        <v>404</v>
      </c>
      <c r="B139" s="1221"/>
      <c r="C139" s="1221"/>
      <c r="D139" s="1221"/>
      <c r="E139" s="1224" t="s">
        <v>405</v>
      </c>
      <c r="F139" s="1224"/>
      <c r="G139" s="1224"/>
      <c r="H139" s="1224"/>
      <c r="I139" s="1224"/>
      <c r="J139" s="47"/>
    </row>
    <row r="140" spans="1:10" ht="15.75">
      <c r="A140" s="189" t="s">
        <v>406</v>
      </c>
      <c r="B140" s="189"/>
      <c r="C140" s="189"/>
      <c r="D140" s="189"/>
      <c r="E140" s="189"/>
      <c r="F140" s="189"/>
      <c r="G140" s="189"/>
      <c r="H140" s="189"/>
      <c r="I140" s="190" t="s">
        <v>437</v>
      </c>
      <c r="J140" s="47"/>
    </row>
    <row r="141" spans="1:10" ht="15.75">
      <c r="A141" s="189"/>
      <c r="B141" s="189"/>
      <c r="C141" s="189"/>
      <c r="D141" s="189"/>
      <c r="E141" s="189"/>
      <c r="F141" s="189"/>
      <c r="G141" s="189"/>
      <c r="H141" s="189"/>
      <c r="I141" s="190"/>
      <c r="J141" s="47"/>
    </row>
    <row r="142" spans="1:10" ht="8.25" customHeight="1">
      <c r="A142" s="189"/>
      <c r="B142" s="189"/>
      <c r="C142" s="189"/>
      <c r="D142" s="189"/>
      <c r="E142" s="189"/>
      <c r="F142" s="189"/>
      <c r="G142" s="189"/>
      <c r="H142" s="189"/>
      <c r="I142" s="190"/>
      <c r="J142" s="47"/>
    </row>
    <row r="143" spans="1:10" ht="54" customHeight="1">
      <c r="A143" s="194" t="s">
        <v>428</v>
      </c>
      <c r="B143" s="1222" t="s">
        <v>815</v>
      </c>
      <c r="C143" s="1222"/>
      <c r="D143" s="1222"/>
      <c r="E143" s="1222"/>
      <c r="F143" s="1222"/>
      <c r="G143" s="1222"/>
      <c r="H143" s="1222"/>
      <c r="I143" s="1222"/>
    </row>
    <row r="144" spans="1:10" ht="12" customHeight="1">
      <c r="A144" s="194"/>
      <c r="B144" s="1222"/>
      <c r="C144" s="1222"/>
      <c r="D144" s="1222"/>
      <c r="E144" s="1222"/>
      <c r="F144" s="1222"/>
      <c r="G144" s="1222"/>
      <c r="H144" s="1222"/>
      <c r="I144" s="1222"/>
    </row>
    <row r="145" spans="1:10" ht="124.5" customHeight="1">
      <c r="A145" s="194" t="s">
        <v>438</v>
      </c>
      <c r="B145" s="1222" t="s">
        <v>806</v>
      </c>
      <c r="C145" s="1222"/>
      <c r="D145" s="1222"/>
      <c r="E145" s="1222"/>
      <c r="F145" s="1222"/>
      <c r="G145" s="1222"/>
      <c r="H145" s="1222"/>
      <c r="I145" s="1222"/>
    </row>
    <row r="146" spans="1:10" ht="12" customHeight="1">
      <c r="A146" s="194"/>
      <c r="B146" s="1222"/>
      <c r="C146" s="1222"/>
      <c r="D146" s="1222"/>
      <c r="E146" s="1222"/>
      <c r="F146" s="1222"/>
      <c r="G146" s="1222"/>
      <c r="H146" s="1222"/>
      <c r="I146" s="1222"/>
    </row>
    <row r="147" spans="1:10" ht="98.25" customHeight="1">
      <c r="A147" s="194" t="s">
        <v>439</v>
      </c>
      <c r="B147" s="1222" t="s">
        <v>807</v>
      </c>
      <c r="C147" s="1222"/>
      <c r="D147" s="1222"/>
      <c r="E147" s="1222"/>
      <c r="F147" s="1222"/>
      <c r="G147" s="1222"/>
      <c r="H147" s="1222"/>
      <c r="I147" s="1222"/>
    </row>
    <row r="148" spans="1:10" ht="12" customHeight="1">
      <c r="A148" s="194"/>
      <c r="B148" s="1222"/>
      <c r="C148" s="1222"/>
      <c r="D148" s="1222"/>
      <c r="E148" s="1222"/>
      <c r="F148" s="1222"/>
      <c r="G148" s="1222"/>
      <c r="H148" s="1222"/>
      <c r="I148" s="1222"/>
    </row>
    <row r="149" spans="1:10" ht="136.5" customHeight="1">
      <c r="A149" s="194" t="s">
        <v>440</v>
      </c>
      <c r="B149" s="1222" t="s">
        <v>808</v>
      </c>
      <c r="C149" s="1222"/>
      <c r="D149" s="1222"/>
      <c r="E149" s="1222"/>
      <c r="F149" s="1222"/>
      <c r="G149" s="1222"/>
      <c r="H149" s="1222"/>
      <c r="I149" s="1222"/>
    </row>
    <row r="150" spans="1:10" ht="12" customHeight="1">
      <c r="A150" s="194"/>
      <c r="B150" s="1222"/>
      <c r="C150" s="1222"/>
      <c r="D150" s="1222"/>
      <c r="E150" s="1222"/>
      <c r="F150" s="1222"/>
      <c r="G150" s="1222"/>
      <c r="H150" s="1222"/>
      <c r="I150" s="1222"/>
    </row>
    <row r="151" spans="1:10" ht="70.5" customHeight="1">
      <c r="A151" s="194" t="s">
        <v>441</v>
      </c>
      <c r="B151" s="1222" t="s">
        <v>442</v>
      </c>
      <c r="C151" s="1222"/>
      <c r="D151" s="1222"/>
      <c r="E151" s="1222"/>
      <c r="F151" s="1222"/>
      <c r="G151" s="1222"/>
      <c r="H151" s="1222"/>
      <c r="I151" s="1222"/>
    </row>
    <row r="152" spans="1:10" ht="12" customHeight="1">
      <c r="A152" s="194"/>
      <c r="B152" s="1222"/>
      <c r="C152" s="1222"/>
      <c r="D152" s="1222"/>
      <c r="E152" s="1222"/>
      <c r="F152" s="1222"/>
      <c r="G152" s="1222"/>
      <c r="H152" s="1222"/>
      <c r="I152" s="1222"/>
    </row>
    <row r="153" spans="1:10" ht="88.5" customHeight="1">
      <c r="A153" s="194" t="s">
        <v>443</v>
      </c>
      <c r="B153" s="1222" t="s">
        <v>809</v>
      </c>
      <c r="C153" s="1222"/>
      <c r="D153" s="1222"/>
      <c r="E153" s="1222"/>
      <c r="F153" s="1222"/>
      <c r="G153" s="1222"/>
      <c r="H153" s="1222"/>
      <c r="I153" s="1222"/>
    </row>
    <row r="154" spans="1:10" ht="51" customHeight="1">
      <c r="A154" s="194"/>
      <c r="B154" s="187"/>
      <c r="C154" s="187"/>
      <c r="D154" s="187"/>
      <c r="E154" s="187"/>
      <c r="F154" s="187"/>
      <c r="G154" s="187"/>
      <c r="H154" s="187"/>
      <c r="I154" s="187"/>
    </row>
    <row r="155" spans="1:10" ht="24.95" customHeight="1">
      <c r="A155" s="194"/>
      <c r="B155" s="187"/>
      <c r="C155" s="187"/>
      <c r="D155" s="187"/>
      <c r="E155" s="187"/>
      <c r="F155" s="187"/>
      <c r="G155" s="187"/>
      <c r="H155" s="187"/>
      <c r="I155" s="187"/>
    </row>
    <row r="156" spans="1:10" ht="21" customHeight="1">
      <c r="A156" s="1134" t="s">
        <v>403</v>
      </c>
      <c r="B156" s="1134"/>
      <c r="C156" s="1134"/>
      <c r="D156" s="1134"/>
      <c r="E156" s="1220" t="s">
        <v>403</v>
      </c>
      <c r="F156" s="1220"/>
      <c r="G156" s="1220"/>
      <c r="H156" s="1220"/>
      <c r="I156" s="1220"/>
      <c r="J156" s="47"/>
    </row>
    <row r="157" spans="1:10" ht="33" customHeight="1">
      <c r="A157" s="1221" t="s">
        <v>404</v>
      </c>
      <c r="B157" s="1221"/>
      <c r="C157" s="1221"/>
      <c r="D157" s="1221"/>
      <c r="E157" s="1224" t="s">
        <v>405</v>
      </c>
      <c r="F157" s="1224"/>
      <c r="G157" s="1224"/>
      <c r="H157" s="1224"/>
      <c r="I157" s="1224"/>
      <c r="J157" s="47"/>
    </row>
    <row r="158" spans="1:10" ht="15.75">
      <c r="A158" s="189" t="s">
        <v>406</v>
      </c>
      <c r="B158" s="189"/>
      <c r="C158" s="189"/>
      <c r="D158" s="189"/>
      <c r="E158" s="189"/>
      <c r="F158" s="189"/>
      <c r="G158" s="189"/>
      <c r="H158" s="189"/>
      <c r="I158" s="190" t="s">
        <v>444</v>
      </c>
      <c r="J158" s="47"/>
    </row>
    <row r="159" spans="1:10" ht="15.75">
      <c r="A159" s="189"/>
      <c r="B159" s="189"/>
      <c r="C159" s="189"/>
      <c r="D159" s="189"/>
      <c r="E159" s="189"/>
      <c r="F159" s="189"/>
      <c r="G159" s="189"/>
      <c r="H159" s="189"/>
      <c r="I159" s="190"/>
      <c r="J159" s="47"/>
    </row>
    <row r="160" spans="1:10" ht="58.5" customHeight="1">
      <c r="A160" s="194" t="s">
        <v>445</v>
      </c>
      <c r="B160" s="1222" t="s">
        <v>811</v>
      </c>
      <c r="C160" s="1222"/>
      <c r="D160" s="1222"/>
      <c r="E160" s="1222"/>
      <c r="F160" s="1222"/>
      <c r="G160" s="1222"/>
      <c r="H160" s="1222"/>
      <c r="I160" s="1222"/>
    </row>
    <row r="161" spans="1:9" ht="8.1" customHeight="1">
      <c r="A161" s="194"/>
      <c r="B161" s="115"/>
      <c r="C161" s="115"/>
      <c r="D161" s="115"/>
      <c r="E161" s="115"/>
      <c r="F161" s="115"/>
      <c r="G161" s="115"/>
      <c r="H161" s="115"/>
      <c r="I161" s="115"/>
    </row>
    <row r="162" spans="1:9" ht="16.5" customHeight="1">
      <c r="A162" s="194" t="s">
        <v>810</v>
      </c>
      <c r="B162" s="1222" t="s">
        <v>446</v>
      </c>
      <c r="C162" s="1222"/>
      <c r="D162" s="1222"/>
      <c r="E162" s="1222"/>
      <c r="F162" s="1222"/>
      <c r="G162" s="1222"/>
      <c r="H162" s="1222"/>
      <c r="I162" s="1222"/>
    </row>
    <row r="163" spans="1:9" ht="8.1" customHeight="1">
      <c r="A163" s="194"/>
      <c r="B163" s="115"/>
      <c r="C163" s="115"/>
      <c r="D163" s="115"/>
      <c r="E163" s="115"/>
      <c r="F163" s="115"/>
      <c r="G163" s="115"/>
      <c r="H163" s="115"/>
      <c r="I163" s="115"/>
    </row>
    <row r="164" spans="1:9" ht="8.1" customHeight="1">
      <c r="A164" s="194"/>
      <c r="B164" s="115"/>
      <c r="C164" s="115"/>
      <c r="D164" s="115"/>
      <c r="E164" s="115"/>
      <c r="F164" s="115"/>
      <c r="G164" s="115"/>
      <c r="H164" s="115"/>
      <c r="I164" s="115"/>
    </row>
    <row r="165" spans="1:9" ht="68.25" customHeight="1">
      <c r="A165" s="194" t="s">
        <v>447</v>
      </c>
      <c r="B165" s="1238" t="s">
        <v>448</v>
      </c>
      <c r="C165" s="1238"/>
      <c r="D165" s="1238"/>
      <c r="E165" s="1238"/>
      <c r="F165" s="1238"/>
      <c r="G165" s="1238"/>
      <c r="H165" s="1238"/>
      <c r="I165" s="1238"/>
    </row>
    <row r="166" spans="1:9" ht="8.1" customHeight="1">
      <c r="A166" s="192"/>
      <c r="B166" s="115"/>
      <c r="C166" s="115"/>
      <c r="D166" s="115"/>
      <c r="E166" s="115"/>
      <c r="F166" s="115"/>
      <c r="G166" s="115"/>
      <c r="H166" s="115"/>
      <c r="I166" s="115"/>
    </row>
    <row r="167" spans="1:9" ht="16.5">
      <c r="A167" s="1219" t="s">
        <v>449</v>
      </c>
      <c r="B167" s="1219"/>
      <c r="C167" s="1219"/>
      <c r="D167" s="1219"/>
      <c r="E167" s="1219"/>
      <c r="F167" s="1219"/>
      <c r="G167" s="1219"/>
      <c r="H167" s="1219"/>
      <c r="I167" s="1219"/>
    </row>
    <row r="168" spans="1:9" ht="8.1" customHeight="1">
      <c r="A168" s="192"/>
      <c r="B168" s="115"/>
      <c r="C168" s="115"/>
      <c r="D168" s="115"/>
      <c r="E168" s="115"/>
      <c r="F168" s="115"/>
      <c r="G168" s="115"/>
      <c r="H168" s="115"/>
      <c r="I168" s="115"/>
    </row>
    <row r="169" spans="1:9" ht="54.75" customHeight="1">
      <c r="A169" s="1222" t="s">
        <v>450</v>
      </c>
      <c r="B169" s="1222"/>
      <c r="C169" s="1222"/>
      <c r="D169" s="1222"/>
      <c r="E169" s="1222"/>
      <c r="F169" s="1222"/>
      <c r="G169" s="1222"/>
      <c r="H169" s="1222"/>
      <c r="I169" s="1222"/>
    </row>
    <row r="170" spans="1:9" ht="8.1" customHeight="1">
      <c r="A170" s="193"/>
      <c r="B170" s="115"/>
      <c r="C170" s="115"/>
      <c r="D170" s="115"/>
      <c r="E170" s="115"/>
      <c r="F170" s="115"/>
      <c r="G170" s="115"/>
      <c r="H170" s="115"/>
      <c r="I170" s="115"/>
    </row>
    <row r="171" spans="1:9" ht="16.5">
      <c r="A171" s="1219" t="s">
        <v>451</v>
      </c>
      <c r="B171" s="1219"/>
      <c r="C171" s="1219"/>
      <c r="D171" s="1219"/>
      <c r="E171" s="1219"/>
      <c r="F171" s="1219"/>
      <c r="G171" s="1219"/>
      <c r="H171" s="1219"/>
      <c r="I171" s="1219"/>
    </row>
    <row r="172" spans="1:9" ht="8.1" customHeight="1">
      <c r="A172" s="192"/>
      <c r="B172" s="115"/>
      <c r="C172" s="115"/>
      <c r="D172" s="115"/>
      <c r="E172" s="115"/>
      <c r="F172" s="115"/>
      <c r="G172" s="115"/>
      <c r="H172" s="115"/>
      <c r="I172" s="115"/>
    </row>
    <row r="173" spans="1:9" ht="63.75" customHeight="1">
      <c r="A173" s="194" t="s">
        <v>410</v>
      </c>
      <c r="B173" s="1222" t="s">
        <v>452</v>
      </c>
      <c r="C173" s="1222"/>
      <c r="D173" s="1222"/>
      <c r="E173" s="1222"/>
      <c r="F173" s="1222"/>
      <c r="G173" s="1222"/>
      <c r="H173" s="1222"/>
      <c r="I173" s="1222"/>
    </row>
    <row r="174" spans="1:9" ht="8.1" customHeight="1">
      <c r="A174" s="91"/>
      <c r="B174" s="115"/>
      <c r="C174" s="115"/>
      <c r="D174" s="115"/>
      <c r="E174" s="115"/>
      <c r="F174" s="115"/>
      <c r="G174" s="115"/>
      <c r="H174" s="115"/>
      <c r="I174" s="115"/>
    </row>
    <row r="175" spans="1:9" ht="36" customHeight="1">
      <c r="A175" s="194" t="s">
        <v>416</v>
      </c>
      <c r="B175" s="1222" t="s">
        <v>812</v>
      </c>
      <c r="C175" s="1222"/>
      <c r="D175" s="1222"/>
      <c r="E175" s="1222"/>
      <c r="F175" s="1222"/>
      <c r="G175" s="1222"/>
      <c r="H175" s="1222"/>
      <c r="I175" s="1222"/>
    </row>
    <row r="176" spans="1:9" ht="8.1" customHeight="1">
      <c r="A176" s="91"/>
      <c r="B176" s="115"/>
      <c r="C176" s="115"/>
      <c r="D176" s="115"/>
      <c r="E176" s="115"/>
      <c r="F176" s="115"/>
      <c r="G176" s="115"/>
      <c r="H176" s="115"/>
      <c r="I176" s="115"/>
    </row>
    <row r="177" spans="1:10" ht="52.5" customHeight="1">
      <c r="A177" s="194" t="s">
        <v>428</v>
      </c>
      <c r="B177" s="1222" t="s">
        <v>453</v>
      </c>
      <c r="C177" s="1222"/>
      <c r="D177" s="1222"/>
      <c r="E177" s="1222"/>
      <c r="F177" s="1222"/>
      <c r="G177" s="1222"/>
      <c r="H177" s="1222"/>
      <c r="I177" s="1222"/>
    </row>
    <row r="178" spans="1:10" ht="8.1" customHeight="1">
      <c r="A178" s="194"/>
      <c r="B178" s="115"/>
      <c r="C178" s="115"/>
      <c r="D178" s="115"/>
      <c r="E178" s="115"/>
      <c r="F178" s="115"/>
      <c r="G178" s="115"/>
      <c r="H178" s="115"/>
      <c r="I178" s="115"/>
    </row>
    <row r="179" spans="1:10" ht="49.5" customHeight="1">
      <c r="A179" s="194" t="s">
        <v>438</v>
      </c>
      <c r="B179" s="1222" t="s">
        <v>454</v>
      </c>
      <c r="C179" s="1222"/>
      <c r="D179" s="1222"/>
      <c r="E179" s="1222"/>
      <c r="F179" s="1222"/>
      <c r="G179" s="1222"/>
      <c r="H179" s="1222"/>
      <c r="I179" s="1222"/>
    </row>
    <row r="180" spans="1:10" ht="8.1" customHeight="1">
      <c r="A180" s="194"/>
      <c r="B180" s="115"/>
      <c r="C180" s="115"/>
      <c r="D180" s="115"/>
      <c r="E180" s="115"/>
      <c r="F180" s="115"/>
      <c r="G180" s="115"/>
      <c r="H180" s="115"/>
      <c r="I180" s="115"/>
    </row>
    <row r="181" spans="1:10" ht="24.75" customHeight="1">
      <c r="A181" s="194" t="s">
        <v>439</v>
      </c>
      <c r="B181" s="1239" t="s">
        <v>813</v>
      </c>
      <c r="C181" s="1239"/>
      <c r="D181" s="1239"/>
      <c r="E181" s="1239"/>
      <c r="F181" s="1239"/>
      <c r="G181" s="1239"/>
      <c r="H181" s="1239"/>
      <c r="I181" s="1239"/>
    </row>
    <row r="182" spans="1:10" ht="8.1" customHeight="1">
      <c r="A182" s="194"/>
      <c r="B182" s="115"/>
      <c r="C182" s="115"/>
      <c r="D182" s="115"/>
      <c r="E182" s="115"/>
      <c r="F182" s="115"/>
      <c r="G182" s="115"/>
      <c r="H182" s="115"/>
      <c r="I182" s="115"/>
    </row>
    <row r="183" spans="1:10" ht="88.5" customHeight="1">
      <c r="A183" s="194" t="s">
        <v>440</v>
      </c>
      <c r="B183" s="1222" t="s">
        <v>455</v>
      </c>
      <c r="C183" s="1222"/>
      <c r="D183" s="1222"/>
      <c r="E183" s="1222"/>
      <c r="F183" s="1222"/>
      <c r="G183" s="1222"/>
      <c r="H183" s="1222"/>
      <c r="I183" s="1222"/>
    </row>
    <row r="184" spans="1:10" ht="8.1" customHeight="1">
      <c r="A184" s="194"/>
      <c r="B184" s="115"/>
      <c r="C184" s="115"/>
      <c r="D184" s="115"/>
      <c r="E184" s="115"/>
      <c r="F184" s="115"/>
      <c r="G184" s="115"/>
      <c r="H184" s="115"/>
      <c r="I184" s="115"/>
    </row>
    <row r="185" spans="1:10" ht="72" customHeight="1">
      <c r="A185" s="194" t="s">
        <v>456</v>
      </c>
      <c r="B185" s="1222" t="s">
        <v>457</v>
      </c>
      <c r="C185" s="1222"/>
      <c r="D185" s="1222"/>
      <c r="E185" s="1222"/>
      <c r="F185" s="1222"/>
      <c r="G185" s="1222"/>
      <c r="H185" s="1222"/>
      <c r="I185" s="1222"/>
    </row>
    <row r="186" spans="1:10" ht="31.5" customHeight="1">
      <c r="A186" s="194"/>
      <c r="B186" s="187"/>
      <c r="C186" s="187"/>
      <c r="D186" s="187"/>
      <c r="E186" s="187"/>
      <c r="F186" s="187"/>
      <c r="G186" s="187"/>
      <c r="H186" s="187"/>
      <c r="I186" s="187"/>
    </row>
    <row r="187" spans="1:10" ht="31.5" customHeight="1">
      <c r="A187" s="194"/>
      <c r="B187" s="187"/>
      <c r="C187" s="187"/>
      <c r="D187" s="187"/>
      <c r="E187" s="187"/>
      <c r="F187" s="187"/>
      <c r="G187" s="187"/>
      <c r="H187" s="187"/>
      <c r="I187" s="187"/>
    </row>
    <row r="188" spans="1:10" ht="21" customHeight="1">
      <c r="A188" s="1134" t="s">
        <v>403</v>
      </c>
      <c r="B188" s="1134"/>
      <c r="C188" s="1134"/>
      <c r="D188" s="1134"/>
      <c r="E188" s="1220" t="s">
        <v>403</v>
      </c>
      <c r="F188" s="1220"/>
      <c r="G188" s="1220"/>
      <c r="H188" s="1220"/>
      <c r="I188" s="1220"/>
      <c r="J188" s="47"/>
    </row>
    <row r="189" spans="1:10" ht="33" customHeight="1">
      <c r="A189" s="1221" t="s">
        <v>404</v>
      </c>
      <c r="B189" s="1221"/>
      <c r="C189" s="1221"/>
      <c r="D189" s="1221"/>
      <c r="E189" s="1224" t="s">
        <v>405</v>
      </c>
      <c r="F189" s="1224"/>
      <c r="G189" s="1224"/>
      <c r="H189" s="1224"/>
      <c r="I189" s="1224"/>
      <c r="J189" s="47"/>
    </row>
    <row r="190" spans="1:10" ht="15.75">
      <c r="A190" s="189" t="s">
        <v>406</v>
      </c>
      <c r="B190" s="189"/>
      <c r="C190" s="189"/>
      <c r="D190" s="189"/>
      <c r="E190" s="189"/>
      <c r="F190" s="189"/>
      <c r="G190" s="189"/>
      <c r="H190" s="189"/>
      <c r="I190" s="190" t="s">
        <v>458</v>
      </c>
      <c r="J190" s="47"/>
    </row>
    <row r="191" spans="1:10" ht="15.75">
      <c r="A191" s="189"/>
      <c r="B191" s="189"/>
      <c r="C191" s="189"/>
      <c r="D191" s="189"/>
      <c r="E191" s="189"/>
      <c r="F191" s="189"/>
      <c r="G191" s="189"/>
      <c r="H191" s="189"/>
      <c r="I191" s="190"/>
      <c r="J191" s="47"/>
    </row>
    <row r="192" spans="1:10" ht="53.25" customHeight="1">
      <c r="A192" s="194" t="s">
        <v>441</v>
      </c>
      <c r="B192" s="1222" t="s">
        <v>459</v>
      </c>
      <c r="C192" s="1222"/>
      <c r="D192" s="1222"/>
      <c r="E192" s="1222"/>
      <c r="F192" s="1222"/>
      <c r="G192" s="1222"/>
      <c r="H192" s="1222"/>
      <c r="I192" s="1222"/>
    </row>
    <row r="193" spans="1:9" ht="15.75">
      <c r="A193" s="192"/>
      <c r="B193" s="115"/>
      <c r="C193" s="115"/>
      <c r="D193" s="115"/>
      <c r="E193" s="115"/>
      <c r="F193" s="115"/>
      <c r="G193" s="115"/>
      <c r="H193" s="115"/>
      <c r="I193" s="115"/>
    </row>
    <row r="194" spans="1:9" ht="21.95" customHeight="1">
      <c r="A194" s="115"/>
      <c r="B194" s="186"/>
      <c r="C194" s="115"/>
      <c r="D194" s="115"/>
      <c r="E194" s="115"/>
      <c r="F194" s="186"/>
      <c r="G194" s="115"/>
      <c r="H194" s="115"/>
      <c r="I194" s="115"/>
    </row>
    <row r="195" spans="1:9" ht="21.95" customHeight="1">
      <c r="A195" s="115"/>
      <c r="B195" s="196" t="s">
        <v>460</v>
      </c>
      <c r="C195" s="196"/>
      <c r="D195" s="196"/>
      <c r="E195" s="196"/>
      <c r="F195" s="196" t="s">
        <v>460</v>
      </c>
      <c r="G195" s="196"/>
      <c r="H195" s="196"/>
      <c r="I195" s="196"/>
    </row>
    <row r="196" spans="1:9" ht="35.25" customHeight="1">
      <c r="A196" s="115"/>
      <c r="B196" s="1240" t="s">
        <v>404</v>
      </c>
      <c r="C196" s="1240"/>
      <c r="D196" s="1240"/>
      <c r="E196" s="1240"/>
      <c r="F196" s="1240" t="s">
        <v>405</v>
      </c>
      <c r="G196" s="1240"/>
      <c r="H196" s="1240"/>
      <c r="I196" s="1240"/>
    </row>
    <row r="197" spans="1:9" ht="21.95" customHeight="1">
      <c r="A197" s="115"/>
      <c r="B197" s="197"/>
      <c r="C197" s="192"/>
      <c r="D197" s="192"/>
      <c r="E197" s="192"/>
      <c r="F197" s="198"/>
      <c r="G197" s="198"/>
      <c r="H197" s="198"/>
      <c r="I197" s="198"/>
    </row>
    <row r="198" spans="1:9" ht="21.95" customHeight="1">
      <c r="A198" s="115"/>
      <c r="B198" s="1134" t="s">
        <v>461</v>
      </c>
      <c r="C198" s="1134"/>
      <c r="D198" s="1134"/>
      <c r="E198" s="1134"/>
      <c r="F198" s="1134" t="s">
        <v>461</v>
      </c>
      <c r="G198" s="1134"/>
      <c r="H198" s="1134"/>
      <c r="I198" s="1134"/>
    </row>
    <row r="199" spans="1:9" ht="21.95" customHeight="1">
      <c r="A199" s="115"/>
      <c r="B199" s="186"/>
      <c r="C199" s="192"/>
      <c r="D199" s="192"/>
      <c r="E199" s="192"/>
      <c r="F199" s="186"/>
      <c r="G199" s="192"/>
      <c r="H199" s="192"/>
      <c r="I199" s="192"/>
    </row>
    <row r="200" spans="1:9" ht="21.95" customHeight="1">
      <c r="A200" s="115"/>
      <c r="B200" s="186"/>
      <c r="C200" s="192"/>
      <c r="D200" s="192"/>
      <c r="E200" s="192"/>
      <c r="F200" s="186"/>
      <c r="G200" s="192"/>
      <c r="H200" s="192"/>
      <c r="I200" s="192"/>
    </row>
    <row r="201" spans="1:9" ht="24.75" customHeight="1">
      <c r="A201" s="115"/>
      <c r="B201" s="189" t="s">
        <v>462</v>
      </c>
      <c r="C201" s="199"/>
      <c r="D201" s="189"/>
      <c r="E201" s="189"/>
      <c r="F201" s="1241" t="s">
        <v>462</v>
      </c>
      <c r="G201" s="1242"/>
      <c r="H201" s="1242"/>
      <c r="I201" s="1242"/>
    </row>
    <row r="202" spans="1:9" ht="21.95" customHeight="1">
      <c r="A202" s="115"/>
      <c r="B202" s="189" t="s">
        <v>5</v>
      </c>
      <c r="C202" s="199"/>
      <c r="D202" s="189"/>
      <c r="E202" s="189"/>
      <c r="F202" s="1241" t="s">
        <v>5</v>
      </c>
      <c r="G202" s="1242"/>
      <c r="H202" s="1242"/>
      <c r="I202" s="1242"/>
    </row>
    <row r="203" spans="1:9" ht="21.95" customHeight="1">
      <c r="A203" s="115"/>
      <c r="B203" s="196"/>
      <c r="C203" s="192"/>
      <c r="D203" s="192"/>
      <c r="E203" s="192"/>
      <c r="F203" s="196"/>
      <c r="G203" s="192"/>
      <c r="H203" s="192"/>
      <c r="I203" s="192"/>
    </row>
    <row r="204" spans="1:9" ht="21.95" customHeight="1">
      <c r="A204" s="115"/>
      <c r="B204" s="1134" t="s">
        <v>463</v>
      </c>
      <c r="C204" s="1134"/>
      <c r="D204" s="1134"/>
      <c r="E204" s="1134"/>
      <c r="F204" s="1134" t="s">
        <v>463</v>
      </c>
      <c r="G204" s="1134"/>
      <c r="H204" s="1134"/>
      <c r="I204" s="1134"/>
    </row>
    <row r="205" spans="1:9" ht="21.95" customHeight="1">
      <c r="A205" s="115"/>
      <c r="B205" s="189" t="s">
        <v>462</v>
      </c>
      <c r="C205" s="189"/>
      <c r="D205" s="189"/>
      <c r="E205" s="189"/>
      <c r="F205" s="189" t="s">
        <v>462</v>
      </c>
      <c r="G205" s="196"/>
      <c r="H205" s="196"/>
      <c r="I205" s="196"/>
    </row>
    <row r="206" spans="1:9" ht="21.95" customHeight="1">
      <c r="A206" s="115"/>
      <c r="B206" s="189" t="s">
        <v>5</v>
      </c>
      <c r="C206" s="189"/>
      <c r="D206" s="189"/>
      <c r="E206" s="189"/>
      <c r="F206" s="189" t="s">
        <v>5</v>
      </c>
      <c r="G206" s="115"/>
      <c r="H206" s="115"/>
      <c r="I206" s="115"/>
    </row>
    <row r="207" spans="1:9" ht="21.95" customHeight="1">
      <c r="A207" s="115"/>
      <c r="B207" s="115"/>
      <c r="C207" s="115"/>
      <c r="D207" s="115"/>
      <c r="E207" s="115"/>
      <c r="F207" s="115"/>
      <c r="G207" s="115"/>
      <c r="H207" s="115"/>
      <c r="I207" s="115"/>
    </row>
    <row r="208" spans="1:9" ht="21.95" customHeight="1">
      <c r="A208" s="115"/>
      <c r="B208" s="1134" t="s">
        <v>533</v>
      </c>
      <c r="C208" s="1134"/>
      <c r="D208" s="1134"/>
      <c r="E208" s="1134"/>
      <c r="F208" s="1134" t="s">
        <v>533</v>
      </c>
      <c r="G208" s="1134"/>
      <c r="H208" s="1134"/>
      <c r="I208" s="1134"/>
    </row>
    <row r="209" spans="1:9" ht="21.95" customHeight="1">
      <c r="A209" s="115"/>
      <c r="B209" s="189" t="s">
        <v>462</v>
      </c>
      <c r="C209" s="189"/>
      <c r="D209" s="189"/>
      <c r="E209" s="189"/>
      <c r="F209" s="189" t="s">
        <v>462</v>
      </c>
      <c r="G209" s="196"/>
      <c r="H209" s="196"/>
      <c r="I209" s="196"/>
    </row>
    <row r="210" spans="1:9" ht="21.95" customHeight="1">
      <c r="A210" s="115"/>
      <c r="B210" s="189" t="s">
        <v>5</v>
      </c>
      <c r="C210" s="189"/>
      <c r="D210" s="189"/>
      <c r="E210" s="189"/>
      <c r="F210" s="189" t="s">
        <v>5</v>
      </c>
      <c r="G210" s="115"/>
      <c r="H210" s="115"/>
      <c r="I210" s="115"/>
    </row>
    <row r="211" spans="1:9" ht="21.95" customHeight="1">
      <c r="A211" s="115"/>
      <c r="B211" s="189"/>
      <c r="C211" s="189"/>
      <c r="D211" s="189"/>
      <c r="E211" s="189"/>
      <c r="F211" s="189"/>
      <c r="G211" s="115"/>
      <c r="H211" s="115"/>
      <c r="I211" s="115"/>
    </row>
    <row r="212" spans="1:9" ht="21.95" customHeight="1">
      <c r="A212" s="115"/>
      <c r="B212" s="189"/>
      <c r="C212" s="189"/>
      <c r="D212" s="189"/>
      <c r="E212" s="189"/>
      <c r="F212" s="189"/>
      <c r="G212" s="115"/>
      <c r="H212" s="115"/>
      <c r="I212" s="115"/>
    </row>
    <row r="213" spans="1:9" ht="21.95" customHeight="1">
      <c r="A213" s="115"/>
      <c r="B213" s="189"/>
      <c r="C213" s="189"/>
      <c r="D213" s="189"/>
      <c r="E213" s="189"/>
      <c r="F213" s="189"/>
      <c r="G213" s="115"/>
      <c r="H213" s="115"/>
      <c r="I213" s="115"/>
    </row>
    <row r="214" spans="1:9" ht="21.95" customHeight="1">
      <c r="A214" s="115"/>
      <c r="B214" s="189"/>
      <c r="C214" s="189"/>
      <c r="D214" s="189"/>
      <c r="E214" s="189"/>
      <c r="F214" s="189"/>
      <c r="G214" s="115"/>
      <c r="H214" s="115"/>
      <c r="I214" s="115"/>
    </row>
    <row r="215" spans="1:9" ht="21.95" customHeight="1">
      <c r="A215" s="115"/>
      <c r="B215" s="189"/>
      <c r="C215" s="189"/>
      <c r="D215" s="189"/>
      <c r="E215" s="189"/>
      <c r="F215" s="189"/>
      <c r="G215" s="115"/>
      <c r="H215" s="115"/>
      <c r="I215" s="115"/>
    </row>
    <row r="216" spans="1:9" ht="21.95" customHeight="1">
      <c r="A216" s="115"/>
      <c r="B216" s="189"/>
      <c r="C216" s="189"/>
      <c r="D216" s="189"/>
      <c r="E216" s="189"/>
      <c r="F216" s="189"/>
      <c r="G216" s="115"/>
      <c r="H216" s="115"/>
      <c r="I216" s="115"/>
    </row>
    <row r="217" spans="1:9" ht="21.95" customHeight="1">
      <c r="A217" s="115"/>
      <c r="B217" s="189"/>
      <c r="C217" s="189"/>
      <c r="D217" s="189"/>
      <c r="E217" s="189"/>
      <c r="F217" s="189"/>
      <c r="G217" s="115"/>
      <c r="H217" s="115"/>
      <c r="I217" s="115"/>
    </row>
    <row r="218" spans="1:9" ht="21.95" customHeight="1">
      <c r="A218" s="115"/>
      <c r="B218" s="189"/>
      <c r="C218" s="189"/>
      <c r="D218" s="189"/>
      <c r="E218" s="189"/>
      <c r="F218" s="189"/>
      <c r="G218" s="115"/>
      <c r="H218" s="115"/>
      <c r="I218" s="115"/>
    </row>
    <row r="219" spans="1:9" ht="21.95" customHeight="1">
      <c r="A219" s="115"/>
      <c r="B219" s="189"/>
      <c r="C219" s="189"/>
      <c r="D219" s="189"/>
      <c r="E219" s="189"/>
      <c r="F219" s="189"/>
      <c r="G219" s="115"/>
      <c r="H219" s="115"/>
      <c r="I219" s="115"/>
    </row>
    <row r="220" spans="1:9" ht="21.95" customHeight="1">
      <c r="A220" s="115"/>
      <c r="B220" s="189"/>
      <c r="C220" s="189"/>
      <c r="D220" s="189"/>
      <c r="E220" s="189"/>
      <c r="F220" s="189"/>
      <c r="G220" s="115"/>
      <c r="H220" s="115"/>
      <c r="I220" s="115"/>
    </row>
    <row r="221" spans="1:9" ht="21.95" customHeight="1">
      <c r="A221" s="115"/>
      <c r="B221" s="189"/>
      <c r="C221" s="189"/>
      <c r="D221" s="189"/>
      <c r="E221" s="189"/>
      <c r="F221" s="189"/>
      <c r="G221" s="115"/>
      <c r="H221" s="115"/>
      <c r="I221" s="115"/>
    </row>
    <row r="222" spans="1:9" ht="21.95" customHeight="1">
      <c r="A222" s="115"/>
      <c r="B222" s="189"/>
      <c r="C222" s="189"/>
      <c r="D222" s="189"/>
      <c r="E222" s="189"/>
      <c r="F222" s="189"/>
      <c r="G222" s="115"/>
      <c r="H222" s="115"/>
      <c r="I222" s="115"/>
    </row>
    <row r="223" spans="1:9" ht="15.75" customHeight="1">
      <c r="A223" s="115"/>
      <c r="B223" s="189"/>
      <c r="C223" s="189"/>
      <c r="D223" s="189"/>
      <c r="E223" s="189"/>
      <c r="F223" s="189"/>
      <c r="G223" s="115"/>
      <c r="H223" s="115"/>
      <c r="I223" s="115"/>
    </row>
    <row r="224" spans="1:9" ht="15.75">
      <c r="A224" s="200"/>
      <c r="B224" s="200"/>
      <c r="C224" s="200"/>
      <c r="D224" s="200"/>
      <c r="E224" s="200"/>
      <c r="F224" s="200"/>
      <c r="G224" s="200"/>
      <c r="H224" s="200"/>
      <c r="I224" s="200"/>
    </row>
    <row r="225" spans="1:9" ht="15.75">
      <c r="A225" s="189" t="s">
        <v>406</v>
      </c>
      <c r="B225" s="189"/>
      <c r="C225" s="189"/>
      <c r="D225" s="189"/>
      <c r="E225" s="189"/>
      <c r="F225" s="189"/>
      <c r="G225" s="189"/>
      <c r="H225" s="189"/>
      <c r="I225" s="190" t="s">
        <v>464</v>
      </c>
    </row>
    <row r="226" spans="1:9" ht="15.75">
      <c r="A226" s="115"/>
      <c r="B226" s="115"/>
      <c r="C226" s="115"/>
      <c r="D226" s="115"/>
      <c r="E226" s="115"/>
      <c r="F226" s="115"/>
      <c r="G226" s="115"/>
      <c r="H226" s="115"/>
      <c r="I226" s="115"/>
    </row>
    <row r="227" spans="1:9" ht="15.75">
      <c r="A227" s="115"/>
      <c r="B227" s="115"/>
      <c r="C227" s="115"/>
      <c r="D227" s="115"/>
      <c r="E227" s="115"/>
      <c r="F227" s="115"/>
      <c r="G227" s="115"/>
      <c r="H227" s="115"/>
      <c r="I227" s="115"/>
    </row>
    <row r="228" spans="1:9" ht="15.75">
      <c r="A228" s="115"/>
      <c r="B228" s="115"/>
      <c r="C228" s="115"/>
      <c r="D228" s="115"/>
      <c r="E228" s="115"/>
      <c r="F228" s="115"/>
      <c r="G228" s="115"/>
      <c r="H228" s="115"/>
      <c r="I228" s="115"/>
    </row>
    <row r="229" spans="1:9" ht="15.75">
      <c r="A229" s="115"/>
      <c r="B229" s="115"/>
      <c r="C229" s="115"/>
      <c r="D229" s="115"/>
      <c r="E229" s="115"/>
      <c r="F229" s="115"/>
      <c r="G229" s="115"/>
      <c r="H229" s="115"/>
      <c r="I229" s="115"/>
    </row>
    <row r="230" spans="1:9" ht="15.75">
      <c r="A230" s="115"/>
      <c r="B230" s="115"/>
      <c r="C230" s="115"/>
      <c r="D230" s="115"/>
      <c r="E230" s="115"/>
      <c r="F230" s="115"/>
      <c r="G230" s="115"/>
      <c r="H230" s="115"/>
      <c r="I230" s="115"/>
    </row>
    <row r="231" spans="1:9" ht="15.75">
      <c r="A231" s="115"/>
      <c r="B231" s="115"/>
      <c r="C231" s="115"/>
      <c r="D231" s="115"/>
      <c r="E231" s="115"/>
      <c r="F231" s="115"/>
      <c r="G231" s="115"/>
      <c r="H231" s="115"/>
      <c r="I231" s="115"/>
    </row>
    <row r="232" spans="1:9" ht="15.75">
      <c r="A232" s="115"/>
      <c r="B232" s="115"/>
      <c r="C232" s="115"/>
      <c r="D232" s="115"/>
      <c r="E232" s="115"/>
      <c r="F232" s="115"/>
      <c r="G232" s="115"/>
      <c r="H232" s="115"/>
      <c r="I232" s="115"/>
    </row>
    <row r="233" spans="1:9" ht="15.75">
      <c r="A233" s="115"/>
      <c r="B233" s="115"/>
      <c r="C233" s="115"/>
      <c r="D233" s="115"/>
      <c r="E233" s="115"/>
      <c r="F233" s="115"/>
      <c r="G233" s="115"/>
      <c r="H233" s="115"/>
      <c r="I233" s="115"/>
    </row>
    <row r="234" spans="1:9" ht="15.75">
      <c r="A234" s="115"/>
      <c r="B234" s="115"/>
      <c r="C234" s="115"/>
      <c r="D234" s="115"/>
      <c r="E234" s="115"/>
      <c r="F234" s="115"/>
      <c r="G234" s="115"/>
      <c r="H234" s="115"/>
      <c r="I234" s="115"/>
    </row>
    <row r="235" spans="1:9" ht="15.75">
      <c r="A235" s="115"/>
      <c r="B235" s="115"/>
      <c r="C235" s="115"/>
      <c r="D235" s="115"/>
      <c r="E235" s="115"/>
      <c r="F235" s="115"/>
      <c r="G235" s="115"/>
      <c r="H235" s="115"/>
      <c r="I235" s="115"/>
    </row>
    <row r="236" spans="1:9" ht="15.75">
      <c r="A236" s="115"/>
      <c r="B236" s="115"/>
      <c r="C236" s="115"/>
      <c r="D236" s="115"/>
      <c r="E236" s="115"/>
      <c r="F236" s="115"/>
      <c r="G236" s="115"/>
      <c r="H236" s="115"/>
      <c r="I236" s="115"/>
    </row>
    <row r="237" spans="1:9" ht="15.75">
      <c r="A237" s="115"/>
      <c r="B237" s="115"/>
      <c r="C237" s="115"/>
      <c r="D237" s="115"/>
      <c r="E237" s="115"/>
      <c r="F237" s="115"/>
      <c r="G237" s="115"/>
      <c r="H237" s="115"/>
      <c r="I237" s="115"/>
    </row>
    <row r="238" spans="1:9" ht="15.75">
      <c r="A238" s="115"/>
      <c r="B238" s="115"/>
      <c r="C238" s="115"/>
      <c r="D238" s="115"/>
      <c r="E238" s="115"/>
      <c r="F238" s="115"/>
      <c r="G238" s="115"/>
      <c r="H238" s="115"/>
      <c r="I238" s="115"/>
    </row>
  </sheetData>
  <sheetProtection password="CBD2" sheet="1" objects="1" scenarios="1" formatColumns="0" formatRows="0" selectLockedCells="1"/>
  <customSheetViews>
    <customSheetView guid="{CF80F8D9-734F-48B9-B011-9E684644282F}" showPageBreaks="1" fitToPage="1" printArea="1" view="pageBreakPreview" topLeftCell="A2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9"/>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2"/>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4B898AE2-7356-489E-882D-EC3B09CB95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DBB6855E-D634-47BF-8EAD-2479D63E426E}" showPageBreaks="1" fitToPage="1" printArea="1" view="pageBreakPreview" topLeftCell="A2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D02EE5CF-A0EA-4C5E-BAEE-CBCAF1C246EF}" showPageBreaks="1" fitToPage="1" printArea="1" view="pageBreakPreview" topLeftCell="A2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8"/>
  <headerFooter alignWithMargins="0">
    <oddFooter>&amp;C&amp;A</oddFooter>
  </headerFooter>
  <rowBreaks count="7" manualBreakCount="7">
    <brk id="49" max="8" man="1"/>
    <brk id="74" max="8" man="1"/>
    <brk id="94" max="8" man="1"/>
    <brk id="117" max="8" man="1"/>
    <brk id="140" max="8" man="1"/>
    <brk id="158" max="8" man="1"/>
    <brk id="190" max="8" man="1"/>
  </rowBreaks>
  <drawing r:id="rId39"/>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3"/>
  <sheetViews>
    <sheetView showGridLines="0" view="pageBreakPreview" topLeftCell="A40" zoomScaleNormal="100" zoomScaleSheetLayoutView="100" workbookViewId="0">
      <selection activeCell="E28" sqref="E28"/>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16" customWidth="1"/>
    <col min="6" max="7" width="9.140625" style="150"/>
    <col min="8" max="8" width="0" style="150" hidden="1" customWidth="1"/>
    <col min="9" max="11" width="9.140625" style="150"/>
    <col min="12" max="12" width="0" style="150" hidden="1" customWidth="1"/>
    <col min="13" max="13" width="35.42578125" style="150" hidden="1" customWidth="1"/>
    <col min="14" max="14" width="0" style="150" hidden="1" customWidth="1"/>
    <col min="15" max="31" width="9.140625" style="150"/>
    <col min="32" max="16384" width="9.140625" style="12"/>
  </cols>
  <sheetData>
    <row r="1" spans="1:31" ht="24" customHeight="1">
      <c r="A1" s="882" t="str">
        <f>'Attach 3(JV)'!A1</f>
        <v>Specification No. :CC/T/W-TR/DOM/A04/23/02780</v>
      </c>
      <c r="B1" s="882"/>
      <c r="C1" s="882"/>
      <c r="D1" s="882"/>
      <c r="E1" s="272" t="str">
        <f>"Attachment-15 " &amp; 'Attach 3(JV)'!AT1</f>
        <v xml:space="preserve">Attachment-15 </v>
      </c>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row>
    <row r="2" spans="1:31" ht="12" customHeight="1"/>
    <row r="3" spans="1:31" ht="78.75" customHeight="1">
      <c r="A3" s="1186" t="str">
        <f>Basic!B1</f>
        <v>765 kV Transformer Package TR01 for 6x500 MVA, 765/400/33 kV, 1 Phase Transformers at KPS3 S/S associated with establishment of Khavda Pooling Station-3 (KPS3) in Khavda RE Park.</v>
      </c>
      <c r="B3" s="1187"/>
      <c r="C3" s="1187"/>
      <c r="D3" s="1187"/>
      <c r="E3" s="1187"/>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row>
    <row r="4" spans="1:31" ht="9" customHeight="1">
      <c r="A4" s="15"/>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row>
    <row r="5" spans="1:31" ht="32.25" customHeight="1">
      <c r="A5" s="1265" t="s">
        <v>500</v>
      </c>
      <c r="B5" s="1265"/>
      <c r="C5" s="1265"/>
      <c r="D5" s="1265"/>
      <c r="E5" s="1265"/>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row>
    <row r="6" spans="1:31" ht="6" customHeight="1">
      <c r="A6" s="1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row>
    <row r="7" spans="1:31" ht="20.100000000000001" customHeight="1">
      <c r="A7" s="20"/>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row>
    <row r="8" spans="1:31" ht="36" customHeight="1">
      <c r="A8" s="821" t="str">
        <f>'Attach 3(JV)'!A7</f>
        <v>Bidder’s Name and Address  :</v>
      </c>
      <c r="B8" s="821"/>
      <c r="C8" s="821"/>
      <c r="D8" s="821"/>
      <c r="E8" s="5" t="str">
        <f>'Attach 3(JV)'!E7</f>
        <v>To:</v>
      </c>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row>
    <row r="9" spans="1:31" ht="36" customHeight="1">
      <c r="A9" s="1135" t="str">
        <f>'Attach 3(JV)'!A8</f>
        <v/>
      </c>
      <c r="B9" s="1135"/>
      <c r="C9" s="383"/>
      <c r="D9" s="383"/>
      <c r="E9" s="3" t="str">
        <f>'Attach 3(JV)'!E8</f>
        <v>Contract Services</v>
      </c>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row>
    <row r="10" spans="1:31" ht="20.100000000000001" customHeight="1">
      <c r="A10" s="4" t="s">
        <v>342</v>
      </c>
      <c r="B10" s="1266">
        <f>'Attach 3(JV)'!B9:D9</f>
        <v>0</v>
      </c>
      <c r="C10" s="1266"/>
      <c r="D10" s="1266"/>
      <c r="E10" s="3" t="str">
        <f>'Attach 3(JV)'!E9</f>
        <v>Power Grid Corporation of India Ltd.,</v>
      </c>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row>
    <row r="11" spans="1:31" ht="20.100000000000001" customHeight="1">
      <c r="A11" s="4" t="s">
        <v>344</v>
      </c>
      <c r="B11" s="818">
        <f>'Attach 3(JV)'!B10:D10</f>
        <v>0</v>
      </c>
      <c r="C11" s="818"/>
      <c r="D11" s="818"/>
      <c r="E11" s="3" t="str">
        <f>'Attach 3(JV)'!E10</f>
        <v>"Saudamini", Plot No. 2, Sector 29</v>
      </c>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row>
    <row r="12" spans="1:31" ht="17.25" customHeight="1">
      <c r="B12" s="818">
        <f>'Attach 3(JV)'!B11:D11</f>
        <v>0</v>
      </c>
      <c r="C12" s="818"/>
      <c r="D12" s="818"/>
      <c r="E12" s="3" t="str">
        <f>'Attach 3(JV)'!E11</f>
        <v>Gurgaon (Haryana) - 122001</v>
      </c>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row>
    <row r="13" spans="1:31" ht="17.25" customHeight="1">
      <c r="A13" s="19"/>
      <c r="B13" s="818">
        <f>'Attach 3(JV)'!B12</f>
        <v>0</v>
      </c>
      <c r="C13" s="818"/>
      <c r="D13" s="818"/>
      <c r="E13" s="3"/>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row>
    <row r="14" spans="1:31" ht="13.5" customHeight="1">
      <c r="A14" s="19"/>
      <c r="B14" s="818"/>
      <c r="C14" s="818"/>
      <c r="D14" s="818"/>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row>
    <row r="15" spans="1:31" ht="17.25" customHeight="1">
      <c r="A15" s="16" t="s">
        <v>337</v>
      </c>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row>
    <row r="16" spans="1:31" ht="8.25" hidden="1" customHeight="1">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row>
    <row r="17" spans="1:31" ht="56.25" customHeight="1">
      <c r="A17" s="151" t="s">
        <v>388</v>
      </c>
      <c r="B17" s="905" t="s">
        <v>389</v>
      </c>
      <c r="C17" s="905"/>
      <c r="D17" s="905"/>
      <c r="E17" s="905"/>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row>
    <row r="18" spans="1:31" ht="16.5" customHeight="1">
      <c r="A18" s="152"/>
      <c r="B18" s="1267" t="s">
        <v>477</v>
      </c>
      <c r="C18" s="1267"/>
      <c r="D18" s="1267"/>
      <c r="E18" s="1267"/>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1" ht="6.75" customHeight="1">
      <c r="A19" s="152"/>
      <c r="B19" s="153"/>
      <c r="C19" s="153"/>
      <c r="D19" s="153"/>
      <c r="E19" s="153"/>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row>
    <row r="20" spans="1:31" ht="18" customHeight="1">
      <c r="B20" s="229" t="s">
        <v>390</v>
      </c>
      <c r="C20" s="230"/>
      <c r="D20" s="231"/>
      <c r="E20" s="92"/>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row>
    <row r="21" spans="1:31" ht="18" customHeight="1">
      <c r="A21" s="232"/>
      <c r="B21" s="229" t="s">
        <v>391</v>
      </c>
      <c r="C21" s="230"/>
      <c r="D21" s="231"/>
      <c r="E21" s="92"/>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row>
    <row r="22" spans="1:31" ht="18" customHeight="1">
      <c r="A22" s="1271"/>
      <c r="B22" s="1272"/>
      <c r="C22" s="1272"/>
      <c r="D22" s="1272"/>
      <c r="E22" s="1272"/>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row>
    <row r="23" spans="1:31" ht="19.5" customHeight="1">
      <c r="A23" s="154"/>
      <c r="B23" s="752" t="s">
        <v>958</v>
      </c>
      <c r="C23" s="230"/>
      <c r="D23" s="231"/>
      <c r="E23" s="92"/>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row>
    <row r="24" spans="1:31" ht="39.75" customHeight="1">
      <c r="B24" s="1273"/>
      <c r="C24" s="1273"/>
      <c r="D24" s="1273"/>
      <c r="E24" s="1273"/>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row>
    <row r="25" spans="1:31" ht="35.25" customHeight="1">
      <c r="A25" s="151" t="s">
        <v>392</v>
      </c>
      <c r="B25" s="905" t="s">
        <v>130</v>
      </c>
      <c r="C25" s="905"/>
      <c r="D25" s="905"/>
      <c r="E25" s="905"/>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row>
    <row r="26" spans="1:31" ht="36" customHeight="1">
      <c r="A26" s="131" t="s">
        <v>154</v>
      </c>
      <c r="B26" s="880" t="s">
        <v>131</v>
      </c>
      <c r="C26" s="880"/>
      <c r="D26" s="880"/>
      <c r="E26" s="121">
        <f>B10</f>
        <v>0</v>
      </c>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row>
    <row r="27" spans="1:31" ht="18.95" customHeight="1">
      <c r="A27" s="132" t="s">
        <v>155</v>
      </c>
      <c r="B27" s="1246" t="s">
        <v>132</v>
      </c>
      <c r="C27" s="1246"/>
      <c r="D27" s="1246"/>
      <c r="E27" s="86"/>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row>
    <row r="28" spans="1:31" ht="18.95" customHeight="1">
      <c r="A28" s="133"/>
      <c r="B28" s="1246" t="s">
        <v>133</v>
      </c>
      <c r="C28" s="1246"/>
      <c r="D28" s="1246"/>
      <c r="E28" s="127"/>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row>
    <row r="29" spans="1:31" ht="18.95" customHeight="1">
      <c r="A29" s="133"/>
      <c r="B29" s="1246"/>
      <c r="C29" s="1246"/>
      <c r="D29" s="1246"/>
      <c r="E29" s="127"/>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row>
    <row r="30" spans="1:31" ht="18.95" customHeight="1">
      <c r="A30" s="133"/>
      <c r="B30" s="1246"/>
      <c r="C30" s="1246"/>
      <c r="D30" s="1246"/>
      <c r="E30" s="127"/>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row>
    <row r="31" spans="1:31" ht="18.95" customHeight="1">
      <c r="A31" s="133"/>
      <c r="B31" s="1246" t="s">
        <v>134</v>
      </c>
      <c r="C31" s="1246"/>
      <c r="D31" s="1246"/>
      <c r="E31" s="127"/>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row>
    <row r="32" spans="1:31" ht="18.95" customHeight="1">
      <c r="A32" s="133"/>
      <c r="B32" s="1246"/>
      <c r="C32" s="1246"/>
      <c r="D32" s="1246"/>
      <c r="E32" s="208"/>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row>
    <row r="33" spans="1:31" ht="18.95" customHeight="1">
      <c r="A33" s="133"/>
      <c r="B33" s="1246"/>
      <c r="C33" s="1246"/>
      <c r="D33" s="1246"/>
      <c r="E33" s="208"/>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row>
    <row r="34" spans="1:31" ht="18.95" customHeight="1">
      <c r="A34" s="133"/>
      <c r="B34" s="1246" t="s">
        <v>135</v>
      </c>
      <c r="C34" s="1246"/>
      <c r="D34" s="1246"/>
      <c r="E34" s="208"/>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row>
    <row r="35" spans="1:31" ht="18.95" customHeight="1">
      <c r="A35" s="133"/>
      <c r="B35" s="1246"/>
      <c r="C35" s="1246"/>
      <c r="D35" s="1246"/>
      <c r="E35" s="127"/>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row>
    <row r="36" spans="1:31" ht="18.95" customHeight="1">
      <c r="A36" s="155"/>
      <c r="B36" s="1251"/>
      <c r="C36" s="1251"/>
      <c r="D36" s="1251"/>
      <c r="E36" s="128"/>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row>
    <row r="37" spans="1:31" ht="18.95" customHeight="1">
      <c r="A37" s="132" t="s">
        <v>554</v>
      </c>
      <c r="B37" s="1250" t="s">
        <v>136</v>
      </c>
      <c r="C37" s="1250"/>
      <c r="D37" s="1250"/>
      <c r="E37" s="1263"/>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row>
    <row r="38" spans="1:31" ht="60.75" customHeight="1">
      <c r="A38" s="155"/>
      <c r="B38" s="1268" t="s">
        <v>137</v>
      </c>
      <c r="C38" s="1269"/>
      <c r="D38" s="1270"/>
      <c r="E38" s="1264"/>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row>
    <row r="39" spans="1:31" ht="93" customHeight="1">
      <c r="A39" s="1147" t="s">
        <v>555</v>
      </c>
      <c r="B39" s="1247" t="s">
        <v>557</v>
      </c>
      <c r="C39" s="1248"/>
      <c r="D39" s="1249"/>
      <c r="E39" s="391"/>
      <c r="F39" s="149"/>
      <c r="G39" s="149"/>
      <c r="H39" s="149"/>
      <c r="I39" s="149"/>
      <c r="J39" s="149"/>
      <c r="K39" s="149"/>
      <c r="L39" s="149"/>
      <c r="M39" s="149" t="str">
        <f>IF('Names of Bidder'!D15="Yes","Yes","No")</f>
        <v>No</v>
      </c>
      <c r="N39" s="149"/>
      <c r="O39" s="149"/>
      <c r="P39" s="149"/>
      <c r="Q39" s="149"/>
      <c r="R39" s="149"/>
      <c r="S39" s="149"/>
      <c r="T39" s="149"/>
      <c r="U39" s="149"/>
      <c r="V39" s="149"/>
      <c r="W39" s="149"/>
      <c r="X39" s="149"/>
      <c r="Y39" s="149"/>
      <c r="Z39" s="149"/>
      <c r="AA39" s="149"/>
      <c r="AB39" s="149"/>
      <c r="AC39" s="149"/>
      <c r="AD39" s="149"/>
      <c r="AE39" s="149"/>
    </row>
    <row r="40" spans="1:31" ht="22.5" customHeight="1">
      <c r="A40" s="1148"/>
      <c r="B40" s="881"/>
      <c r="C40" s="882"/>
      <c r="D40" s="1275"/>
      <c r="E40" s="388"/>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row>
    <row r="41" spans="1:31" ht="60.75" customHeight="1">
      <c r="A41" s="278" t="s">
        <v>556</v>
      </c>
      <c r="B41" s="894" t="s">
        <v>558</v>
      </c>
      <c r="C41" s="895"/>
      <c r="D41" s="916"/>
      <c r="E41" s="387"/>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row>
    <row r="42" spans="1:31" ht="114.75" customHeight="1">
      <c r="A42" s="389" t="s">
        <v>691</v>
      </c>
      <c r="B42" s="1247" t="s">
        <v>692</v>
      </c>
      <c r="C42" s="1248"/>
      <c r="D42" s="1249"/>
      <c r="E42" s="391"/>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row>
    <row r="43" spans="1:31" ht="21.75" customHeight="1">
      <c r="A43" s="35" t="s">
        <v>156</v>
      </c>
      <c r="B43" s="1260" t="s">
        <v>138</v>
      </c>
      <c r="C43" s="1261"/>
      <c r="D43" s="1262"/>
      <c r="E43" s="68"/>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row>
    <row r="44" spans="1:31" ht="24.75" customHeight="1">
      <c r="A44" s="35" t="s">
        <v>157</v>
      </c>
      <c r="B44" s="1244" t="s">
        <v>512</v>
      </c>
      <c r="C44" s="1244"/>
      <c r="D44" s="1244"/>
      <c r="E44" s="68"/>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row>
    <row r="45" spans="1:31" ht="44.25" customHeight="1">
      <c r="A45" s="275" t="s">
        <v>513</v>
      </c>
      <c r="B45" s="1244" t="s">
        <v>514</v>
      </c>
      <c r="C45" s="1244"/>
      <c r="D45" s="1244"/>
      <c r="E45" s="68"/>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row>
    <row r="46" spans="1:31" ht="36.75" customHeight="1">
      <c r="A46" s="275"/>
      <c r="B46" s="1244" t="s">
        <v>515</v>
      </c>
      <c r="C46" s="1244"/>
      <c r="D46" s="1244"/>
      <c r="E46" s="276" t="s">
        <v>516</v>
      </c>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row>
    <row r="47" spans="1:31" ht="17.100000000000001" customHeight="1">
      <c r="A47" s="275" t="s">
        <v>517</v>
      </c>
      <c r="B47" s="1173"/>
      <c r="C47" s="1245"/>
      <c r="D47" s="1174"/>
      <c r="E47" s="68"/>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row>
    <row r="48" spans="1:31" ht="17.100000000000001" customHeight="1">
      <c r="A48" s="275" t="s">
        <v>26</v>
      </c>
      <c r="B48" s="1173"/>
      <c r="C48" s="1245"/>
      <c r="D48" s="1174"/>
      <c r="E48" s="68"/>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row>
    <row r="49" spans="1:31" ht="17.100000000000001" customHeight="1">
      <c r="A49" s="275" t="s">
        <v>469</v>
      </c>
      <c r="B49" s="1173"/>
      <c r="C49" s="1245"/>
      <c r="D49" s="1174"/>
      <c r="E49" s="68"/>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row>
    <row r="50" spans="1:31" ht="66.75" customHeight="1">
      <c r="A50" s="275" t="s">
        <v>471</v>
      </c>
      <c r="B50" s="1244" t="s">
        <v>518</v>
      </c>
      <c r="C50" s="1244"/>
      <c r="D50" s="1244"/>
      <c r="E50" s="277"/>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row>
    <row r="51" spans="1:31" ht="17.100000000000001" customHeight="1">
      <c r="A51" s="275"/>
      <c r="B51" s="1244" t="s">
        <v>515</v>
      </c>
      <c r="C51" s="1244"/>
      <c r="D51" s="1244"/>
      <c r="E51" s="276" t="s">
        <v>516</v>
      </c>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row>
    <row r="52" spans="1:31" ht="17.100000000000001" customHeight="1">
      <c r="A52" s="275" t="s">
        <v>517</v>
      </c>
      <c r="B52" s="1173"/>
      <c r="C52" s="1245"/>
      <c r="D52" s="1174"/>
      <c r="E52" s="68"/>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row>
    <row r="53" spans="1:31" ht="17.100000000000001" customHeight="1">
      <c r="A53" s="275" t="s">
        <v>26</v>
      </c>
      <c r="B53" s="1173"/>
      <c r="C53" s="1245"/>
      <c r="D53" s="1174"/>
      <c r="E53" s="68"/>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row>
    <row r="54" spans="1:31" ht="17.100000000000001" customHeight="1">
      <c r="A54" s="275" t="s">
        <v>469</v>
      </c>
      <c r="B54" s="1173"/>
      <c r="C54" s="1245"/>
      <c r="D54" s="1174"/>
      <c r="E54" s="68"/>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row>
    <row r="55" spans="1:31" ht="17.100000000000001" customHeight="1">
      <c r="A55" s="278" t="s">
        <v>519</v>
      </c>
      <c r="B55" s="1173"/>
      <c r="C55" s="1245"/>
      <c r="D55" s="1174"/>
      <c r="E55" s="68"/>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row>
    <row r="56" spans="1:31" ht="17.100000000000001" customHeight="1">
      <c r="A56" s="275" t="s">
        <v>470</v>
      </c>
      <c r="B56" s="1173"/>
      <c r="C56" s="1245"/>
      <c r="D56" s="1174"/>
      <c r="E56" s="68"/>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row>
    <row r="57" spans="1:31" ht="17.100000000000001" customHeight="1">
      <c r="A57" s="278" t="s">
        <v>475</v>
      </c>
      <c r="B57" s="1173"/>
      <c r="C57" s="1245"/>
      <c r="D57" s="1174"/>
      <c r="E57" s="68"/>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row>
    <row r="58" spans="1:31" ht="17.100000000000001" customHeight="1">
      <c r="A58" s="35">
        <v>6</v>
      </c>
      <c r="B58" s="1256" t="s">
        <v>139</v>
      </c>
      <c r="C58" s="1256"/>
      <c r="D58" s="1256"/>
      <c r="E58" s="68"/>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row>
    <row r="59" spans="1:31" ht="17.100000000000001" customHeight="1">
      <c r="A59" s="35">
        <v>7</v>
      </c>
      <c r="B59" s="1246" t="s">
        <v>140</v>
      </c>
      <c r="C59" s="1246"/>
      <c r="D59" s="1246"/>
      <c r="E59" s="68"/>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row>
    <row r="60" spans="1:31" ht="17.100000000000001" customHeight="1">
      <c r="A60" s="85"/>
      <c r="B60" s="1246"/>
      <c r="C60" s="1246"/>
      <c r="D60" s="1246"/>
      <c r="E60" s="127"/>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row>
    <row r="61" spans="1:31" ht="17.100000000000001" customHeight="1">
      <c r="A61" s="80"/>
      <c r="B61" s="1251"/>
      <c r="C61" s="1251"/>
      <c r="D61" s="1251"/>
      <c r="E61" s="128"/>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row>
    <row r="62" spans="1:31" ht="17.100000000000001" customHeight="1">
      <c r="A62" s="85">
        <v>8</v>
      </c>
      <c r="B62" s="1243" t="s">
        <v>141</v>
      </c>
      <c r="C62" s="1243"/>
      <c r="D62" s="1243"/>
      <c r="E62" s="12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row>
    <row r="63" spans="1:31" ht="17.100000000000001" customHeight="1">
      <c r="A63" s="85"/>
      <c r="B63" s="1246" t="s">
        <v>167</v>
      </c>
      <c r="C63" s="1246"/>
      <c r="D63" s="1246"/>
      <c r="E63" s="127"/>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row>
    <row r="64" spans="1:31" ht="17.100000000000001" customHeight="1">
      <c r="A64" s="35">
        <v>9</v>
      </c>
      <c r="B64" s="1257" t="s">
        <v>151</v>
      </c>
      <c r="C64" s="1258"/>
      <c r="D64" s="1259"/>
      <c r="E64" s="130"/>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row>
    <row r="65" spans="1:31" ht="17.100000000000001" customHeight="1">
      <c r="A65" s="85"/>
      <c r="B65" s="1246" t="s">
        <v>142</v>
      </c>
      <c r="C65" s="1246"/>
      <c r="D65" s="1246"/>
      <c r="E65" s="127"/>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row>
    <row r="66" spans="1:31" ht="17.100000000000001" customHeight="1">
      <c r="A66" s="85"/>
      <c r="B66" s="1246" t="s">
        <v>143</v>
      </c>
      <c r="C66" s="1246"/>
      <c r="D66" s="1246"/>
      <c r="E66" s="127"/>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row>
    <row r="67" spans="1:31" ht="17.100000000000001" customHeight="1">
      <c r="A67" s="80"/>
      <c r="B67" s="1251" t="s">
        <v>144</v>
      </c>
      <c r="C67" s="1251"/>
      <c r="D67" s="1251"/>
      <c r="E67" s="128"/>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row>
    <row r="68" spans="1:31" ht="17.100000000000001" customHeight="1">
      <c r="A68" s="35">
        <v>10</v>
      </c>
      <c r="B68" s="1252" t="s">
        <v>145</v>
      </c>
      <c r="C68" s="1252"/>
      <c r="D68" s="1252"/>
      <c r="E68" s="130"/>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row>
    <row r="69" spans="1:31" ht="17.100000000000001" customHeight="1">
      <c r="A69" s="85"/>
      <c r="B69" s="1246" t="s">
        <v>146</v>
      </c>
      <c r="C69" s="1246"/>
      <c r="D69" s="1246"/>
      <c r="E69" s="127"/>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row>
    <row r="70" spans="1:31" ht="17.100000000000001" customHeight="1">
      <c r="A70" s="85"/>
      <c r="B70" s="1246" t="s">
        <v>147</v>
      </c>
      <c r="C70" s="1246"/>
      <c r="D70" s="1246"/>
      <c r="E70" s="127"/>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row>
    <row r="71" spans="1:31" ht="17.100000000000001" customHeight="1">
      <c r="A71" s="85"/>
      <c r="B71" s="1246"/>
      <c r="C71" s="1246"/>
      <c r="D71" s="1246"/>
      <c r="E71" s="127"/>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row>
    <row r="72" spans="1:31" ht="17.100000000000001" customHeight="1">
      <c r="A72" s="85"/>
      <c r="B72" s="1246"/>
      <c r="C72" s="1246"/>
      <c r="D72" s="1246"/>
      <c r="E72" s="127"/>
      <c r="F72" s="149"/>
      <c r="G72" s="149"/>
      <c r="H72" s="156">
        <v>2</v>
      </c>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row>
    <row r="73" spans="1:31" ht="17.100000000000001" customHeight="1">
      <c r="A73" s="85"/>
      <c r="B73" s="1246" t="s">
        <v>148</v>
      </c>
      <c r="C73" s="1246"/>
      <c r="D73" s="1246"/>
      <c r="E73" s="127"/>
      <c r="F73" s="149"/>
      <c r="G73" s="149"/>
      <c r="H73" s="149"/>
      <c r="I73" s="149"/>
      <c r="J73" s="149"/>
      <c r="K73" s="149"/>
      <c r="L73" s="149"/>
      <c r="M73" s="149"/>
      <c r="N73" s="149"/>
      <c r="O73" s="149"/>
      <c r="P73" s="149"/>
      <c r="Q73" s="149"/>
      <c r="R73" s="149"/>
      <c r="S73" s="149"/>
      <c r="T73" s="149"/>
      <c r="U73" s="149"/>
      <c r="V73" s="149"/>
      <c r="W73" s="149"/>
      <c r="X73" s="149"/>
      <c r="Y73" s="149"/>
      <c r="Z73" s="71"/>
      <c r="AA73" s="71"/>
      <c r="AB73" s="71"/>
    </row>
    <row r="74" spans="1:31" ht="17.100000000000001" customHeight="1">
      <c r="A74" s="85"/>
      <c r="B74" s="1246" t="s">
        <v>149</v>
      </c>
      <c r="C74" s="1246"/>
      <c r="D74" s="1246"/>
      <c r="E74" s="127"/>
      <c r="Z74" s="71"/>
      <c r="AA74" s="71"/>
      <c r="AB74" s="71"/>
    </row>
    <row r="75" spans="1:31" ht="18.95" customHeight="1">
      <c r="A75" s="85"/>
      <c r="B75" s="1253" t="s">
        <v>149</v>
      </c>
      <c r="C75" s="1254"/>
      <c r="D75" s="1255"/>
      <c r="E75" s="85" t="str">
        <f>IF(H72=1,"Saving Account","Current Account")</f>
        <v>Current Account</v>
      </c>
      <c r="Z75" s="71"/>
      <c r="AA75" s="71"/>
      <c r="AB75" s="71"/>
    </row>
    <row r="76" spans="1:31" ht="33" customHeight="1">
      <c r="A76" s="69">
        <v>11</v>
      </c>
      <c r="B76" s="880" t="s">
        <v>150</v>
      </c>
      <c r="C76" s="880"/>
      <c r="D76" s="880"/>
      <c r="E76" s="68"/>
    </row>
    <row r="77" spans="1:31" ht="48" customHeight="1">
      <c r="A77" s="69">
        <v>12</v>
      </c>
      <c r="B77" s="880" t="s">
        <v>159</v>
      </c>
      <c r="C77" s="880"/>
      <c r="D77" s="880"/>
      <c r="E77" s="68"/>
    </row>
    <row r="78" spans="1:31" ht="50.25" customHeight="1">
      <c r="A78" s="1208" t="s">
        <v>158</v>
      </c>
      <c r="B78" s="1208"/>
      <c r="C78" s="1208"/>
      <c r="D78" s="1208"/>
      <c r="E78" s="1208"/>
    </row>
    <row r="79" spans="1:31">
      <c r="A79" s="876"/>
      <c r="B79" s="876"/>
      <c r="C79" s="876"/>
      <c r="D79" s="876"/>
      <c r="E79" s="876"/>
    </row>
    <row r="80" spans="1:31" ht="15">
      <c r="A80" s="908" t="s">
        <v>559</v>
      </c>
      <c r="B80" s="908"/>
      <c r="C80" s="908"/>
      <c r="D80" s="908"/>
      <c r="E80" s="908"/>
    </row>
    <row r="81" spans="1:5" ht="15">
      <c r="A81" s="1274"/>
      <c r="B81" s="1274"/>
      <c r="C81" s="1274"/>
      <c r="D81" s="1274"/>
      <c r="E81" s="1274"/>
    </row>
    <row r="82" spans="1:5" ht="15">
      <c r="A82" s="908" t="s">
        <v>560</v>
      </c>
      <c r="B82" s="908"/>
      <c r="C82" s="908"/>
      <c r="D82" s="908"/>
      <c r="E82" s="908"/>
    </row>
    <row r="83" spans="1:5" ht="15">
      <c r="A83" s="1274"/>
      <c r="B83" s="1274"/>
      <c r="C83" s="1274"/>
      <c r="D83" s="1274"/>
      <c r="E83" s="1274"/>
    </row>
    <row r="84" spans="1:5" ht="15">
      <c r="A84" s="860" t="s">
        <v>561</v>
      </c>
      <c r="B84" s="860"/>
      <c r="C84" s="860"/>
      <c r="D84" s="860"/>
      <c r="E84" s="860"/>
    </row>
    <row r="85" spans="1:5" ht="15">
      <c r="A85" s="860" t="s">
        <v>562</v>
      </c>
      <c r="B85" s="860"/>
      <c r="C85" s="860"/>
      <c r="D85" s="860"/>
      <c r="E85" s="860"/>
    </row>
    <row r="86" spans="1:5" ht="15">
      <c r="A86" s="860" t="s">
        <v>563</v>
      </c>
      <c r="B86" s="860"/>
      <c r="C86" s="860"/>
      <c r="D86" s="860"/>
      <c r="E86" s="860"/>
    </row>
    <row r="87" spans="1:5" ht="15">
      <c r="A87" s="1274"/>
      <c r="B87" s="1274"/>
      <c r="C87" s="1274"/>
      <c r="D87" s="1274"/>
      <c r="E87" s="1274"/>
    </row>
    <row r="88" spans="1:5" ht="32.25" customHeight="1">
      <c r="A88" s="908" t="s">
        <v>564</v>
      </c>
      <c r="B88" s="908"/>
      <c r="C88" s="908"/>
      <c r="D88" s="908"/>
      <c r="E88" s="908"/>
    </row>
    <row r="89" spans="1:5">
      <c r="A89" s="46"/>
      <c r="B89" s="46"/>
      <c r="C89" s="46"/>
      <c r="D89" s="390"/>
      <c r="E89" s="46"/>
    </row>
    <row r="90" spans="1:5" ht="24.95" customHeight="1">
      <c r="A90" s="23" t="s">
        <v>6</v>
      </c>
      <c r="B90" s="50" t="str">
        <f>'Attach 3(JV)'!B24</f>
        <v>--</v>
      </c>
      <c r="D90" s="39" t="s">
        <v>4</v>
      </c>
      <c r="E90" s="201" t="str">
        <f>'Attach 3(JV)'!E24</f>
        <v/>
      </c>
    </row>
    <row r="91" spans="1:5" ht="34.5" customHeight="1">
      <c r="A91" s="23" t="s">
        <v>7</v>
      </c>
      <c r="B91" s="201" t="str">
        <f>'Attach 3(JV)'!B25</f>
        <v/>
      </c>
      <c r="D91" s="39" t="s">
        <v>5</v>
      </c>
      <c r="E91" s="201" t="str">
        <f>'Attach 3(JV)'!E25</f>
        <v/>
      </c>
    </row>
    <row r="92" spans="1:5" ht="24.95" customHeight="1">
      <c r="D92" s="39"/>
      <c r="E92" s="25"/>
    </row>
    <row r="93" spans="1:5" ht="48" customHeight="1">
      <c r="A93" s="25"/>
    </row>
    <row r="94" spans="1:5" ht="96" customHeight="1"/>
    <row r="95" spans="1:5" ht="20.100000000000001" customHeight="1">
      <c r="A95" s="25"/>
    </row>
    <row r="96" spans="1:5" ht="46.5" customHeight="1"/>
    <row r="97" spans="1:1" ht="20.100000000000001" customHeight="1">
      <c r="A97" s="25"/>
    </row>
    <row r="98" spans="1:1" ht="20.100000000000001" customHeight="1"/>
    <row r="99" spans="1:1" ht="20.100000000000001" customHeight="1">
      <c r="A99" s="25"/>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h7OH8EXr9oWvJgGQAIIme/u4e7R8xiT2amHyYag7buXShbA6Sd8xzl1EVj0kBdcoUFb3yxvZLeS68yuZX6FDdA==" saltValue="qp/BuhC4Z2n2jUh6ReOGsg==" spinCount="100000" sheet="1" objects="1" scenarios="1" formatColumns="0" formatRows="0" selectLockedCells="1"/>
  <customSheetViews>
    <customSheetView guid="{CF80F8D9-734F-48B9-B011-9E684644282F}"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1"/>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4"/>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4B898AE2-7356-489E-882D-EC3B09CB95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D02EE5CF-A0EA-4C5E-BAEE-CBCAF1C246EF}"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E23" xr:uid="{00000000-0002-0000-1500-000000000000}">
      <formula1>"Yes, No"</formula1>
    </dataValidation>
    <dataValidation type="list" allowBlank="1" showInputMessage="1" showErrorMessage="1" sqref="E74" xr:uid="{00000000-0002-0000-1500-000001000000}">
      <formula1>$Z$73:$Z$74</formula1>
    </dataValidation>
    <dataValidation type="list" allowBlank="1" showInputMessage="1" showErrorMessage="1" sqref="E39 E42" xr:uid="{00000000-0002-0000-1500-000002000000}">
      <formula1>"Yes,No"</formula1>
    </dataValidation>
  </dataValidations>
  <pageMargins left="0.75" right="0.63" top="0.57999999999999996" bottom="0.6" header="0.34" footer="0.35"/>
  <pageSetup scale="88" fitToHeight="0" orientation="portrait" r:id="rId40"/>
  <headerFooter alignWithMargins="0">
    <oddFooter>&amp;R&amp;"Book Antiqua,Bold"&amp;8 Page &amp;P of &amp;N</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24577" r:id="rId43"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44"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zoomScaleSheetLayoutView="100" workbookViewId="0">
      <selection activeCell="L84" sqref="L84"/>
    </sheetView>
  </sheetViews>
  <sheetFormatPr defaultColWidth="9.140625" defaultRowHeight="16.5"/>
  <cols>
    <col min="1" max="1" width="12.140625" style="600" customWidth="1"/>
    <col min="2" max="2" width="18.140625" style="600" customWidth="1"/>
    <col min="3" max="5" width="7.42578125" style="600" customWidth="1"/>
    <col min="6" max="8" width="7.42578125" style="536" customWidth="1"/>
    <col min="9" max="12" width="7.42578125" style="326" customWidth="1"/>
    <col min="13" max="16384" width="9.140625" style="326"/>
  </cols>
  <sheetData>
    <row r="1" spans="1:26" s="614" customFormat="1" ht="21" customHeight="1">
      <c r="A1" s="1308" t="str">
        <f>'Attach 15'!A1:D1</f>
        <v>Specification No. :CC/T/W-TR/DOM/A04/23/02780</v>
      </c>
      <c r="B1" s="1308"/>
      <c r="C1" s="1308"/>
      <c r="D1" s="1308"/>
      <c r="E1" s="1308"/>
      <c r="F1" s="1308"/>
      <c r="G1" s="1308"/>
      <c r="H1" s="1309" t="s">
        <v>833</v>
      </c>
      <c r="I1" s="1309"/>
      <c r="J1" s="1309"/>
      <c r="K1" s="1309"/>
      <c r="L1" s="1309"/>
    </row>
    <row r="2" spans="1:26" ht="11.25" customHeight="1">
      <c r="Z2" s="615">
        <f>'[21]Attach 3(JV)'!Z2</f>
        <v>0</v>
      </c>
    </row>
    <row r="3" spans="1:26" ht="89.25" customHeight="1">
      <c r="A3" s="1186" t="str">
        <f>'Attach 15'!A3:E3</f>
        <v>765 kV Transformer Package TR01 for 6x500 MVA, 765/400/33 kV, 1 Phase Transformers at KPS3 S/S associated with establishment of Khavda Pooling Station-3 (KPS3) in Khavda RE Park.</v>
      </c>
      <c r="B3" s="1187"/>
      <c r="C3" s="1187"/>
      <c r="D3" s="1187"/>
      <c r="E3" s="1187"/>
      <c r="F3" s="1187"/>
      <c r="G3" s="1187"/>
      <c r="H3" s="1187"/>
      <c r="I3" s="1187"/>
      <c r="J3" s="1187"/>
      <c r="K3" s="1187"/>
      <c r="L3" s="1187"/>
    </row>
    <row r="4" spans="1:26" ht="15.95" customHeight="1">
      <c r="A4" s="616"/>
      <c r="H4" s="17"/>
      <c r="I4" s="2"/>
    </row>
    <row r="5" spans="1:26" ht="20.100000000000001" customHeight="1">
      <c r="A5" s="1310" t="s">
        <v>8</v>
      </c>
      <c r="B5" s="1310"/>
      <c r="C5" s="1310"/>
      <c r="D5" s="1310"/>
      <c r="E5" s="1310"/>
      <c r="F5" s="1310"/>
      <c r="G5" s="1310"/>
      <c r="H5" s="1310"/>
      <c r="I5" s="1310"/>
      <c r="J5" s="1310"/>
      <c r="K5" s="1310"/>
      <c r="L5" s="1310"/>
    </row>
    <row r="6" spans="1:26" ht="15.95" customHeight="1">
      <c r="A6" s="617"/>
      <c r="H6" s="17"/>
      <c r="I6" s="2"/>
    </row>
    <row r="7" spans="1:26" ht="20.100000000000001" customHeight="1">
      <c r="A7" s="618" t="str">
        <f>'Attach 15'!A8:D8</f>
        <v>Bidder’s Name and Address  :</v>
      </c>
      <c r="G7" s="5" t="str">
        <f>'[21]Attach 3(JV)'!E7</f>
        <v>To:</v>
      </c>
      <c r="I7" s="2"/>
    </row>
    <row r="8" spans="1:26" ht="36" customHeight="1">
      <c r="A8" s="1311" t="str">
        <f>'[21]Attach 3(JV)'!A8</f>
        <v/>
      </c>
      <c r="B8" s="1311"/>
      <c r="C8" s="1311"/>
      <c r="D8" s="1311"/>
      <c r="E8" s="1311"/>
      <c r="F8" s="1311"/>
      <c r="G8" s="3" t="str">
        <f>'[21]Attach 3(JV)'!E8</f>
        <v>Contract Services</v>
      </c>
      <c r="I8" s="2"/>
    </row>
    <row r="9" spans="1:26" ht="20.100000000000001" customHeight="1">
      <c r="A9" s="4" t="s">
        <v>342</v>
      </c>
      <c r="B9" s="818">
        <f>'Attach 15'!B10:D10</f>
        <v>0</v>
      </c>
      <c r="C9" s="818"/>
      <c r="D9" s="818"/>
      <c r="E9" s="818"/>
      <c r="F9" s="818"/>
      <c r="G9" s="3" t="str">
        <f>'[21]Attach 3(JV)'!E9</f>
        <v>Power Grid Corporation of India Ltd.,</v>
      </c>
      <c r="I9" s="2"/>
    </row>
    <row r="10" spans="1:26" ht="20.100000000000001" customHeight="1">
      <c r="A10" s="4" t="s">
        <v>344</v>
      </c>
      <c r="B10" s="818">
        <f>'Attach 15'!B11:D11</f>
        <v>0</v>
      </c>
      <c r="C10" s="818"/>
      <c r="D10" s="818"/>
      <c r="E10" s="818"/>
      <c r="F10" s="818"/>
      <c r="G10" s="3" t="str">
        <f>'[21]Attach 3(JV)'!E10</f>
        <v>"Saudamini", Plot No. 2, Sector 29</v>
      </c>
      <c r="I10" s="2"/>
    </row>
    <row r="11" spans="1:26" ht="20.100000000000001" customHeight="1">
      <c r="B11" s="818">
        <f>'Attach 15'!B12:D12</f>
        <v>0</v>
      </c>
      <c r="C11" s="818"/>
      <c r="D11" s="818"/>
      <c r="E11" s="818"/>
      <c r="F11" s="818"/>
      <c r="G11" s="3" t="str">
        <f>'[21]Attach 3(JV)'!E11</f>
        <v>Gurgaon (Haryana) - 122001</v>
      </c>
    </row>
    <row r="12" spans="1:26" ht="20.100000000000001" customHeight="1">
      <c r="A12" s="617"/>
      <c r="B12" s="818">
        <f>'Attach 15'!B13:D13</f>
        <v>0</v>
      </c>
      <c r="C12" s="818"/>
      <c r="D12" s="818"/>
      <c r="E12" s="818"/>
      <c r="F12" s="818"/>
      <c r="G12" s="3"/>
    </row>
    <row r="13" spans="1:26" ht="15.95" customHeight="1">
      <c r="A13" s="617"/>
      <c r="B13" s="90"/>
      <c r="C13" s="90"/>
      <c r="D13" s="90"/>
      <c r="E13" s="90"/>
      <c r="F13" s="90"/>
    </row>
    <row r="14" spans="1:26" ht="20.100000000000001" customHeight="1">
      <c r="A14" s="600" t="s">
        <v>337</v>
      </c>
    </row>
    <row r="15" spans="1:26" ht="20.100000000000001" customHeight="1">
      <c r="A15" s="617"/>
    </row>
    <row r="16" spans="1:26" ht="57.75" customHeight="1">
      <c r="A16" s="1303" t="s">
        <v>822</v>
      </c>
      <c r="B16" s="1303"/>
      <c r="C16" s="1303"/>
      <c r="D16" s="1303"/>
      <c r="E16" s="1303"/>
      <c r="F16" s="1303"/>
      <c r="G16" s="1303"/>
      <c r="H16" s="1303"/>
      <c r="I16" s="1303"/>
      <c r="J16" s="1303"/>
      <c r="K16" s="1303"/>
      <c r="L16" s="1303"/>
    </row>
    <row r="17" spans="1:12" ht="20.100000000000001" customHeight="1">
      <c r="A17" s="619">
        <v>1</v>
      </c>
      <c r="B17" s="620" t="s">
        <v>11</v>
      </c>
    </row>
    <row r="18" spans="1:12" ht="82.5" customHeight="1">
      <c r="A18" s="621"/>
      <c r="B18" s="1286" t="s">
        <v>825</v>
      </c>
      <c r="C18" s="1286"/>
      <c r="D18" s="1286"/>
      <c r="E18" s="1286"/>
      <c r="F18" s="1286"/>
      <c r="G18" s="1286"/>
      <c r="H18" s="1286"/>
      <c r="I18" s="1286"/>
      <c r="J18" s="1286"/>
      <c r="K18" s="1286"/>
      <c r="L18" s="1286"/>
    </row>
    <row r="19" spans="1:12" ht="60.75" customHeight="1">
      <c r="A19" s="593">
        <v>1.1000000000000001</v>
      </c>
      <c r="B19" s="1304" t="s">
        <v>12</v>
      </c>
      <c r="C19" s="1304"/>
      <c r="D19" s="1304"/>
      <c r="E19" s="1304"/>
      <c r="F19" s="1304"/>
      <c r="G19" s="1304"/>
      <c r="H19" s="1304"/>
      <c r="I19" s="1304"/>
      <c r="J19" s="1304"/>
      <c r="K19" s="1304"/>
      <c r="L19" s="1304"/>
    </row>
    <row r="20" spans="1:12" ht="33" customHeight="1">
      <c r="A20" s="621"/>
      <c r="B20" s="1300" t="str">
        <f>IF('[21]Names of Bidder'!I6="Sole Bidder","Name of the Bidder (Sole Bidder)", "Name of Bidder (Lead Partner)")</f>
        <v>Name of the Bidder (Sole Bidder)</v>
      </c>
      <c r="C20" s="1300"/>
      <c r="D20" s="1300"/>
      <c r="E20" s="1300"/>
      <c r="F20" s="1300"/>
      <c r="G20" s="1300"/>
      <c r="H20" s="1297">
        <f>B9</f>
        <v>0</v>
      </c>
      <c r="I20" s="1297"/>
      <c r="J20" s="1297"/>
      <c r="K20" s="1297"/>
      <c r="L20" s="1297"/>
    </row>
    <row r="21" spans="1:12" ht="33" customHeight="1">
      <c r="A21" s="622"/>
      <c r="B21" s="1300" t="s">
        <v>13</v>
      </c>
      <c r="C21" s="1300"/>
      <c r="D21" s="1300"/>
      <c r="E21" s="1300"/>
      <c r="F21" s="1300"/>
      <c r="G21" s="1300"/>
      <c r="H21" s="1301" t="s">
        <v>53</v>
      </c>
      <c r="I21" s="1301"/>
      <c r="J21" s="1301"/>
      <c r="K21" s="1301"/>
      <c r="L21" s="1301"/>
    </row>
    <row r="22" spans="1:12" ht="33" customHeight="1">
      <c r="A22" s="622"/>
      <c r="B22" s="1300" t="s">
        <v>14</v>
      </c>
      <c r="C22" s="1300"/>
      <c r="D22" s="1300"/>
      <c r="E22" s="1300"/>
      <c r="F22" s="1300"/>
      <c r="G22" s="1300"/>
      <c r="H22" s="1301"/>
      <c r="I22" s="1301"/>
      <c r="J22" s="1301"/>
      <c r="K22" s="1301"/>
      <c r="L22" s="1301"/>
    </row>
    <row r="23" spans="1:12" ht="33" customHeight="1">
      <c r="A23" s="622"/>
      <c r="B23" s="1300" t="s">
        <v>15</v>
      </c>
      <c r="C23" s="1300"/>
      <c r="D23" s="1300"/>
      <c r="E23" s="1300"/>
      <c r="F23" s="1300"/>
      <c r="G23" s="1300"/>
      <c r="H23" s="1301"/>
      <c r="I23" s="1301"/>
      <c r="J23" s="1301"/>
      <c r="K23" s="1301"/>
      <c r="L23" s="1301"/>
    </row>
    <row r="24" spans="1:12" ht="33" customHeight="1">
      <c r="A24" s="622"/>
      <c r="B24" s="1300" t="s">
        <v>16</v>
      </c>
      <c r="C24" s="1300"/>
      <c r="D24" s="1300"/>
      <c r="E24" s="1300"/>
      <c r="F24" s="1300"/>
      <c r="G24" s="1300"/>
      <c r="H24" s="1301"/>
      <c r="I24" s="1301"/>
      <c r="J24" s="1301"/>
      <c r="K24" s="1301"/>
      <c r="L24" s="1301"/>
    </row>
    <row r="25" spans="1:12" ht="6" customHeight="1">
      <c r="A25" s="622"/>
      <c r="B25" s="623"/>
      <c r="C25" s="623"/>
      <c r="D25" s="623"/>
      <c r="E25" s="623"/>
      <c r="F25" s="623"/>
      <c r="G25" s="623"/>
      <c r="H25" s="595"/>
      <c r="I25" s="595"/>
      <c r="J25" s="595"/>
      <c r="K25" s="595"/>
      <c r="L25" s="595"/>
    </row>
    <row r="26" spans="1:12" ht="18.95" customHeight="1">
      <c r="A26" s="593">
        <v>1.2</v>
      </c>
      <c r="B26" s="1302" t="s">
        <v>169</v>
      </c>
      <c r="C26" s="1302"/>
      <c r="D26" s="1302"/>
      <c r="E26" s="1302"/>
      <c r="F26" s="1302"/>
      <c r="G26" s="1302"/>
      <c r="H26" s="1302"/>
      <c r="I26" s="1302"/>
      <c r="J26" s="1302"/>
      <c r="K26" s="1302"/>
      <c r="L26" s="1302"/>
    </row>
    <row r="27" spans="1:12" ht="18.95" customHeight="1">
      <c r="A27" s="624" t="s">
        <v>17</v>
      </c>
      <c r="B27" s="600" t="s">
        <v>18</v>
      </c>
      <c r="D27" s="625"/>
      <c r="E27" s="625"/>
    </row>
    <row r="28" spans="1:12" ht="18.95" customHeight="1">
      <c r="A28" s="622"/>
      <c r="B28" s="1297" t="s">
        <v>19</v>
      </c>
      <c r="C28" s="1297"/>
      <c r="D28" s="1280"/>
      <c r="E28" s="1280"/>
      <c r="F28" s="1280"/>
      <c r="G28" s="1280"/>
      <c r="H28" s="1280"/>
      <c r="I28" s="1280"/>
      <c r="J28" s="1280"/>
      <c r="K28" s="1280"/>
      <c r="L28" s="1280"/>
    </row>
    <row r="29" spans="1:12" ht="18.95" customHeight="1">
      <c r="A29" s="622"/>
      <c r="B29" s="1305" t="s">
        <v>20</v>
      </c>
      <c r="C29" s="1306"/>
      <c r="D29" s="1307"/>
      <c r="E29" s="1307"/>
      <c r="F29" s="1307"/>
      <c r="G29" s="1307"/>
      <c r="H29" s="1307"/>
      <c r="I29" s="1307"/>
      <c r="J29" s="1307"/>
      <c r="K29" s="1307"/>
      <c r="L29" s="1307"/>
    </row>
    <row r="30" spans="1:12" ht="18.95" customHeight="1">
      <c r="A30" s="622"/>
      <c r="B30" s="626"/>
      <c r="C30" s="627"/>
      <c r="D30" s="1298"/>
      <c r="E30" s="1298"/>
      <c r="F30" s="1298"/>
      <c r="G30" s="1298"/>
      <c r="H30" s="1298"/>
      <c r="I30" s="1298"/>
      <c r="J30" s="1298"/>
      <c r="K30" s="1298"/>
      <c r="L30" s="1298"/>
    </row>
    <row r="31" spans="1:12" ht="18.95" customHeight="1">
      <c r="A31" s="622"/>
      <c r="B31" s="626"/>
      <c r="C31" s="627"/>
      <c r="D31" s="1298"/>
      <c r="E31" s="1298"/>
      <c r="F31" s="1298"/>
      <c r="G31" s="1298"/>
      <c r="H31" s="1298"/>
      <c r="I31" s="1298"/>
      <c r="J31" s="1298"/>
      <c r="K31" s="1298"/>
      <c r="L31" s="1298"/>
    </row>
    <row r="32" spans="1:12" ht="18.95" customHeight="1">
      <c r="A32" s="622"/>
      <c r="B32" s="628"/>
      <c r="C32" s="629"/>
      <c r="D32" s="1299"/>
      <c r="E32" s="1299"/>
      <c r="F32" s="1299"/>
      <c r="G32" s="1299"/>
      <c r="H32" s="1299"/>
      <c r="I32" s="1299"/>
      <c r="J32" s="1299"/>
      <c r="K32" s="1299"/>
      <c r="L32" s="1299"/>
    </row>
    <row r="33" spans="1:12" ht="18.95" customHeight="1">
      <c r="A33" s="622"/>
      <c r="B33" s="1297" t="s">
        <v>21</v>
      </c>
      <c r="C33" s="1297"/>
      <c r="D33" s="1280"/>
      <c r="E33" s="1280"/>
      <c r="F33" s="1280"/>
      <c r="G33" s="1280"/>
      <c r="H33" s="1280"/>
      <c r="I33" s="1280"/>
      <c r="J33" s="1280"/>
      <c r="K33" s="1280"/>
      <c r="L33" s="1280"/>
    </row>
    <row r="34" spans="1:12" ht="18.95" customHeight="1">
      <c r="A34" s="622"/>
      <c r="B34" s="1297" t="s">
        <v>22</v>
      </c>
      <c r="C34" s="1297"/>
      <c r="D34" s="1280"/>
      <c r="E34" s="1280"/>
      <c r="F34" s="1280"/>
      <c r="G34" s="1280"/>
      <c r="H34" s="1280"/>
      <c r="I34" s="1280"/>
      <c r="J34" s="1280"/>
      <c r="K34" s="1280"/>
      <c r="L34" s="1280"/>
    </row>
    <row r="35" spans="1:12" ht="18.95" customHeight="1">
      <c r="A35" s="622"/>
      <c r="B35" s="1297" t="s">
        <v>23</v>
      </c>
      <c r="C35" s="1297"/>
      <c r="D35" s="1280"/>
      <c r="E35" s="1280"/>
      <c r="F35" s="1280"/>
      <c r="G35" s="1280"/>
      <c r="H35" s="1280"/>
      <c r="I35" s="1280"/>
      <c r="J35" s="1280"/>
      <c r="K35" s="1280"/>
      <c r="L35" s="1280"/>
    </row>
    <row r="36" spans="1:12" ht="18.95" customHeight="1">
      <c r="A36" s="622"/>
      <c r="B36" s="1297" t="s">
        <v>24</v>
      </c>
      <c r="C36" s="1297"/>
      <c r="D36" s="1280"/>
      <c r="E36" s="1280"/>
      <c r="F36" s="1280"/>
      <c r="G36" s="1280"/>
      <c r="H36" s="1280"/>
      <c r="I36" s="1280"/>
      <c r="J36" s="1280"/>
      <c r="K36" s="1280"/>
      <c r="L36" s="1280"/>
    </row>
    <row r="37" spans="1:12" ht="8.1" customHeight="1">
      <c r="A37" s="622"/>
      <c r="B37" s="630"/>
      <c r="C37" s="630"/>
      <c r="D37" s="631"/>
      <c r="E37" s="631"/>
      <c r="F37" s="631"/>
      <c r="G37" s="631"/>
      <c r="H37" s="631"/>
      <c r="I37" s="631"/>
      <c r="J37" s="631"/>
      <c r="K37" s="631"/>
      <c r="L37" s="631"/>
    </row>
    <row r="38" spans="1:12" ht="61.5" customHeight="1">
      <c r="A38" s="632" t="s">
        <v>26</v>
      </c>
      <c r="B38" s="1286" t="s">
        <v>25</v>
      </c>
      <c r="C38" s="1286"/>
      <c r="D38" s="1286"/>
      <c r="E38" s="1286"/>
      <c r="F38" s="1286"/>
      <c r="G38" s="1286"/>
      <c r="H38" s="1286"/>
      <c r="I38" s="1286"/>
      <c r="J38" s="1286"/>
      <c r="K38" s="1286"/>
      <c r="L38" s="1286"/>
    </row>
    <row r="39" spans="1:12" ht="33.75" customHeight="1">
      <c r="A39" s="622"/>
      <c r="B39" s="633" t="s">
        <v>340</v>
      </c>
      <c r="C39" s="1296" t="s">
        <v>27</v>
      </c>
      <c r="D39" s="1296"/>
      <c r="E39" s="1296"/>
      <c r="F39" s="1296"/>
      <c r="G39" s="1296" t="s">
        <v>28</v>
      </c>
      <c r="H39" s="1296"/>
      <c r="I39" s="1296" t="s">
        <v>29</v>
      </c>
      <c r="J39" s="1296"/>
      <c r="K39" s="1296"/>
      <c r="L39" s="1296"/>
    </row>
    <row r="40" spans="1:12" ht="38.1" customHeight="1">
      <c r="B40" s="634"/>
      <c r="C40" s="1280"/>
      <c r="D40" s="1280"/>
      <c r="E40" s="1280"/>
      <c r="F40" s="1280"/>
      <c r="G40" s="1281"/>
      <c r="H40" s="1281"/>
      <c r="I40" s="1280"/>
      <c r="J40" s="1280"/>
      <c r="K40" s="1280"/>
      <c r="L40" s="1280"/>
    </row>
    <row r="41" spans="1:12" ht="38.1" customHeight="1">
      <c r="A41" s="622"/>
      <c r="B41" s="634"/>
      <c r="C41" s="1280"/>
      <c r="D41" s="1280"/>
      <c r="E41" s="1280"/>
      <c r="F41" s="1280"/>
      <c r="G41" s="1281"/>
      <c r="H41" s="1281"/>
      <c r="I41" s="1280"/>
      <c r="J41" s="1280"/>
      <c r="K41" s="1280"/>
      <c r="L41" s="1280"/>
    </row>
    <row r="42" spans="1:12" ht="55.5" customHeight="1">
      <c r="A42" s="605" t="s">
        <v>469</v>
      </c>
      <c r="B42" s="1286" t="s">
        <v>830</v>
      </c>
      <c r="C42" s="1286"/>
      <c r="D42" s="1286"/>
      <c r="E42" s="1286"/>
      <c r="F42" s="1286"/>
      <c r="G42" s="1286"/>
      <c r="H42" s="1286"/>
      <c r="I42" s="1286"/>
      <c r="J42" s="1286"/>
      <c r="K42" s="1286"/>
      <c r="L42" s="1286"/>
    </row>
    <row r="43" spans="1:12" ht="57" customHeight="1">
      <c r="A43" s="622"/>
      <c r="B43" s="633" t="s">
        <v>340</v>
      </c>
      <c r="C43" s="1296" t="s">
        <v>831</v>
      </c>
      <c r="D43" s="1296"/>
      <c r="E43" s="1296"/>
      <c r="F43" s="1296"/>
      <c r="G43" s="1296" t="s">
        <v>832</v>
      </c>
      <c r="H43" s="1296"/>
      <c r="I43" s="1296" t="s">
        <v>116</v>
      </c>
      <c r="J43" s="1296"/>
      <c r="K43" s="1296"/>
      <c r="L43" s="1296"/>
    </row>
    <row r="44" spans="1:12" ht="38.1" customHeight="1">
      <c r="A44" s="622"/>
      <c r="B44" s="634"/>
      <c r="C44" s="1280"/>
      <c r="D44" s="1280"/>
      <c r="E44" s="1280"/>
      <c r="F44" s="1280"/>
      <c r="G44" s="1281"/>
      <c r="H44" s="1281"/>
      <c r="I44" s="1280"/>
      <c r="J44" s="1280"/>
      <c r="K44" s="1280"/>
      <c r="L44" s="1280"/>
    </row>
    <row r="45" spans="1:12" ht="38.1" customHeight="1">
      <c r="A45" s="622"/>
      <c r="B45" s="634"/>
      <c r="C45" s="1280"/>
      <c r="D45" s="1280"/>
      <c r="E45" s="1280"/>
      <c r="F45" s="1280"/>
      <c r="G45" s="1281"/>
      <c r="H45" s="1281"/>
      <c r="I45" s="1280"/>
      <c r="J45" s="1280"/>
      <c r="K45" s="1280"/>
      <c r="L45" s="1280"/>
    </row>
    <row r="46" spans="1:12" ht="20.100000000000001" customHeight="1">
      <c r="A46" s="619">
        <v>2</v>
      </c>
      <c r="B46" s="635" t="s">
        <v>30</v>
      </c>
    </row>
    <row r="47" spans="1:12" ht="78.75" customHeight="1">
      <c r="B47" s="1286" t="s">
        <v>826</v>
      </c>
      <c r="C47" s="1286"/>
      <c r="D47" s="1286"/>
      <c r="E47" s="1286"/>
      <c r="F47" s="1286"/>
      <c r="G47" s="1286"/>
      <c r="H47" s="1286"/>
      <c r="I47" s="1286"/>
      <c r="J47" s="1286"/>
      <c r="K47" s="1286"/>
      <c r="L47" s="1286"/>
    </row>
    <row r="48" spans="1:12" s="536" customFormat="1" ht="34.5" customHeight="1">
      <c r="A48" s="593">
        <v>2.1</v>
      </c>
      <c r="B48" s="1286" t="s">
        <v>31</v>
      </c>
      <c r="C48" s="1286"/>
      <c r="D48" s="1286"/>
      <c r="E48" s="1286"/>
      <c r="F48" s="1286"/>
      <c r="G48" s="1286"/>
      <c r="H48" s="1286"/>
      <c r="I48" s="1286"/>
      <c r="J48" s="1286"/>
      <c r="K48" s="1286"/>
      <c r="L48" s="1286"/>
    </row>
    <row r="49" spans="1:12" ht="51" customHeight="1">
      <c r="A49" s="622"/>
      <c r="B49" s="633" t="s">
        <v>32</v>
      </c>
      <c r="C49" s="1296" t="s">
        <v>33</v>
      </c>
      <c r="D49" s="1296"/>
      <c r="E49" s="1296"/>
      <c r="F49" s="1296"/>
      <c r="G49" s="1296" t="s">
        <v>34</v>
      </c>
      <c r="H49" s="1296"/>
      <c r="I49" s="1296" t="s">
        <v>114</v>
      </c>
      <c r="J49" s="1296"/>
      <c r="K49" s="1296" t="s">
        <v>115</v>
      </c>
      <c r="L49" s="1296"/>
    </row>
    <row r="50" spans="1:12" ht="27.95" customHeight="1">
      <c r="A50" s="622"/>
      <c r="B50" s="634">
        <v>1</v>
      </c>
      <c r="C50" s="1280"/>
      <c r="D50" s="1280"/>
      <c r="E50" s="1280"/>
      <c r="F50" s="1280"/>
      <c r="G50" s="1281"/>
      <c r="H50" s="1281"/>
      <c r="I50" s="1281"/>
      <c r="J50" s="1281"/>
      <c r="K50" s="1293"/>
      <c r="L50" s="1293"/>
    </row>
    <row r="51" spans="1:12" ht="27.95" customHeight="1">
      <c r="A51" s="622"/>
      <c r="B51" s="634">
        <v>2</v>
      </c>
      <c r="C51" s="1280"/>
      <c r="D51" s="1280"/>
      <c r="E51" s="1280"/>
      <c r="F51" s="1280"/>
      <c r="G51" s="1281"/>
      <c r="H51" s="1281"/>
      <c r="I51" s="1281"/>
      <c r="J51" s="1281"/>
      <c r="K51" s="1293"/>
      <c r="L51" s="1293"/>
    </row>
    <row r="52" spans="1:12" ht="27.95" customHeight="1">
      <c r="A52" s="622"/>
      <c r="B52" s="634">
        <v>3</v>
      </c>
      <c r="C52" s="1280"/>
      <c r="D52" s="1280"/>
      <c r="E52" s="1280"/>
      <c r="F52" s="1280"/>
      <c r="G52" s="1281"/>
      <c r="H52" s="1281"/>
      <c r="I52" s="1281"/>
      <c r="J52" s="1281"/>
      <c r="K52" s="1293"/>
      <c r="L52" s="1293"/>
    </row>
    <row r="53" spans="1:12" ht="27.95" customHeight="1">
      <c r="A53" s="622"/>
      <c r="B53" s="634">
        <v>4</v>
      </c>
      <c r="C53" s="1280"/>
      <c r="D53" s="1280"/>
      <c r="E53" s="1280"/>
      <c r="F53" s="1280"/>
      <c r="G53" s="1281"/>
      <c r="H53" s="1281"/>
      <c r="I53" s="1281"/>
      <c r="J53" s="1281"/>
      <c r="K53" s="1293"/>
      <c r="L53" s="1293"/>
    </row>
    <row r="54" spans="1:12" ht="27.95" customHeight="1">
      <c r="A54" s="622"/>
      <c r="B54" s="634">
        <v>5</v>
      </c>
      <c r="C54" s="1280"/>
      <c r="D54" s="1280"/>
      <c r="E54" s="1280"/>
      <c r="F54" s="1280"/>
      <c r="G54" s="1281"/>
      <c r="H54" s="1281"/>
      <c r="I54" s="1281"/>
      <c r="J54" s="1281"/>
      <c r="K54" s="1293"/>
      <c r="L54" s="1293"/>
    </row>
    <row r="55" spans="1:12" ht="27.95" customHeight="1">
      <c r="A55" s="622"/>
      <c r="B55" s="636"/>
      <c r="C55" s="637"/>
      <c r="D55" s="637"/>
      <c r="E55" s="637"/>
      <c r="F55" s="637"/>
      <c r="G55" s="636"/>
      <c r="H55" s="636"/>
      <c r="I55" s="636"/>
      <c r="J55" s="636"/>
      <c r="K55" s="638"/>
      <c r="L55" s="638"/>
    </row>
    <row r="56" spans="1:12" ht="27.95" customHeight="1">
      <c r="A56" s="639">
        <v>3</v>
      </c>
      <c r="B56" s="1294" t="s">
        <v>816</v>
      </c>
      <c r="C56" s="1294"/>
      <c r="D56" s="1294"/>
      <c r="E56" s="1294"/>
      <c r="F56" s="1294"/>
      <c r="G56" s="1294"/>
      <c r="H56" s="1294"/>
      <c r="I56" s="1294"/>
      <c r="J56" s="1294"/>
      <c r="K56" s="1294"/>
      <c r="L56" s="1294"/>
    </row>
    <row r="57" spans="1:12" ht="54.75" customHeight="1">
      <c r="A57" s="622"/>
      <c r="B57" s="1295" t="s">
        <v>817</v>
      </c>
      <c r="C57" s="1295"/>
      <c r="D57" s="1295"/>
      <c r="E57" s="1295"/>
      <c r="F57" s="1295"/>
      <c r="G57" s="1295"/>
      <c r="H57" s="1295"/>
      <c r="I57" s="1295"/>
      <c r="J57" s="1295"/>
      <c r="K57" s="1295"/>
      <c r="L57" s="1295"/>
    </row>
    <row r="58" spans="1:12" ht="27.95" customHeight="1">
      <c r="A58" s="639">
        <v>3.1</v>
      </c>
      <c r="B58" s="1291" t="s">
        <v>818</v>
      </c>
      <c r="C58" s="1291"/>
      <c r="D58" s="1291"/>
      <c r="E58" s="1291"/>
      <c r="F58" s="1291"/>
      <c r="G58" s="1291"/>
      <c r="H58" s="1291"/>
      <c r="I58" s="1291"/>
      <c r="J58" s="1291"/>
      <c r="K58" s="1291"/>
      <c r="L58" s="1291"/>
    </row>
    <row r="59" spans="1:12" ht="36.75" customHeight="1">
      <c r="A59" s="622"/>
      <c r="B59" s="640" t="s">
        <v>32</v>
      </c>
      <c r="C59" s="1292" t="s">
        <v>819</v>
      </c>
      <c r="D59" s="1292"/>
      <c r="E59" s="1292"/>
      <c r="F59" s="1292"/>
      <c r="G59" s="1292" t="s">
        <v>820</v>
      </c>
      <c r="H59" s="1292"/>
      <c r="I59" s="1292"/>
      <c r="J59" s="1292"/>
      <c r="K59" s="1292"/>
      <c r="L59" s="1292"/>
    </row>
    <row r="60" spans="1:12" ht="27.95" customHeight="1">
      <c r="A60" s="622"/>
      <c r="B60" s="634"/>
      <c r="C60" s="1288"/>
      <c r="D60" s="1289"/>
      <c r="E60" s="1289"/>
      <c r="F60" s="1290"/>
      <c r="G60" s="1288"/>
      <c r="H60" s="1289"/>
      <c r="I60" s="1289"/>
      <c r="J60" s="1289"/>
      <c r="K60" s="1289"/>
      <c r="L60" s="1290"/>
    </row>
    <row r="61" spans="1:12" ht="27.95" customHeight="1">
      <c r="A61" s="622"/>
      <c r="B61" s="634"/>
      <c r="C61" s="1288"/>
      <c r="D61" s="1289"/>
      <c r="E61" s="1289"/>
      <c r="F61" s="1290"/>
      <c r="G61" s="1288"/>
      <c r="H61" s="1289"/>
      <c r="I61" s="1289"/>
      <c r="J61" s="1289"/>
      <c r="K61" s="1289"/>
      <c r="L61" s="1290"/>
    </row>
    <row r="62" spans="1:12" ht="27.95" customHeight="1">
      <c r="A62" s="622"/>
      <c r="B62" s="634"/>
      <c r="C62" s="1288"/>
      <c r="D62" s="1289"/>
      <c r="E62" s="1289"/>
      <c r="F62" s="1290"/>
      <c r="G62" s="1288"/>
      <c r="H62" s="1289"/>
      <c r="I62" s="1289"/>
      <c r="J62" s="1289"/>
      <c r="K62" s="1289"/>
      <c r="L62" s="1290"/>
    </row>
    <row r="63" spans="1:12" ht="27.95" customHeight="1">
      <c r="A63" s="622"/>
      <c r="B63" s="634"/>
      <c r="C63" s="1288"/>
      <c r="D63" s="1289"/>
      <c r="E63" s="1289"/>
      <c r="F63" s="1290"/>
      <c r="G63" s="1288"/>
      <c r="H63" s="1289"/>
      <c r="I63" s="1289"/>
      <c r="J63" s="1289"/>
      <c r="K63" s="1289"/>
      <c r="L63" s="1290"/>
    </row>
    <row r="64" spans="1:12" ht="27.95" customHeight="1">
      <c r="A64" s="622"/>
      <c r="B64" s="634"/>
      <c r="C64" s="1288"/>
      <c r="D64" s="1289"/>
      <c r="E64" s="1289"/>
      <c r="F64" s="1290"/>
      <c r="G64" s="1288"/>
      <c r="H64" s="1289"/>
      <c r="I64" s="1289"/>
      <c r="J64" s="1289"/>
      <c r="K64" s="1289"/>
      <c r="L64" s="1290"/>
    </row>
    <row r="65" spans="1:12" ht="27.95" customHeight="1">
      <c r="A65" s="622"/>
      <c r="B65" s="634"/>
      <c r="C65" s="1288"/>
      <c r="D65" s="1289"/>
      <c r="E65" s="1289"/>
      <c r="F65" s="1290"/>
      <c r="G65" s="1288"/>
      <c r="H65" s="1289"/>
      <c r="I65" s="1289"/>
      <c r="J65" s="1289"/>
      <c r="K65" s="1289"/>
      <c r="L65" s="1290"/>
    </row>
    <row r="66" spans="1:12" ht="27.95" customHeight="1">
      <c r="A66" s="622"/>
      <c r="B66" s="634"/>
      <c r="C66" s="1288"/>
      <c r="D66" s="1289"/>
      <c r="E66" s="1289"/>
      <c r="F66" s="1290"/>
      <c r="G66" s="1288"/>
      <c r="H66" s="1289"/>
      <c r="I66" s="1289"/>
      <c r="J66" s="1289"/>
      <c r="K66" s="1289"/>
      <c r="L66" s="1290"/>
    </row>
    <row r="67" spans="1:12" ht="27.95" customHeight="1">
      <c r="A67" s="622"/>
      <c r="B67" s="634"/>
      <c r="C67" s="1288"/>
      <c r="D67" s="1289"/>
      <c r="E67" s="1289"/>
      <c r="F67" s="1290"/>
      <c r="G67" s="1288"/>
      <c r="H67" s="1289"/>
      <c r="I67" s="1289"/>
      <c r="J67" s="1289"/>
      <c r="K67" s="1289"/>
      <c r="L67" s="1290"/>
    </row>
    <row r="68" spans="1:12" ht="27.95" customHeight="1">
      <c r="A68" s="622"/>
      <c r="B68" s="634"/>
      <c r="C68" s="1288"/>
      <c r="D68" s="1289"/>
      <c r="E68" s="1289"/>
      <c r="F68" s="1290"/>
      <c r="G68" s="1288"/>
      <c r="H68" s="1289"/>
      <c r="I68" s="1289"/>
      <c r="J68" s="1289"/>
      <c r="K68" s="1289"/>
      <c r="L68" s="1290"/>
    </row>
    <row r="69" spans="1:12" ht="27.95" customHeight="1">
      <c r="A69" s="622"/>
      <c r="B69" s="634"/>
      <c r="C69" s="1288"/>
      <c r="D69" s="1289"/>
      <c r="E69" s="1289"/>
      <c r="F69" s="1290"/>
      <c r="G69" s="1288"/>
      <c r="H69" s="1289"/>
      <c r="I69" s="1289"/>
      <c r="J69" s="1289"/>
      <c r="K69" s="1289"/>
      <c r="L69" s="1290"/>
    </row>
    <row r="70" spans="1:12" ht="27.95" customHeight="1">
      <c r="A70" s="622"/>
      <c r="B70" s="641"/>
      <c r="C70" s="641"/>
      <c r="D70" s="641"/>
      <c r="E70" s="641"/>
      <c r="F70" s="641"/>
      <c r="G70" s="641"/>
      <c r="H70" s="641"/>
      <c r="I70" s="641"/>
      <c r="J70" s="641"/>
      <c r="K70" s="641"/>
      <c r="L70" s="641"/>
    </row>
    <row r="71" spans="1:12" ht="21" customHeight="1">
      <c r="A71" s="619">
        <v>4</v>
      </c>
      <c r="B71" s="635" t="s">
        <v>35</v>
      </c>
      <c r="D71" s="631"/>
      <c r="E71" s="631"/>
      <c r="F71" s="631"/>
    </row>
    <row r="72" spans="1:12" ht="18" customHeight="1">
      <c r="A72" s="642">
        <v>4.0999999999999996</v>
      </c>
      <c r="B72" s="1287" t="s">
        <v>36</v>
      </c>
      <c r="C72" s="1287"/>
      <c r="D72" s="1287"/>
      <c r="E72" s="1287"/>
      <c r="F72" s="631"/>
    </row>
    <row r="73" spans="1:12" ht="67.5" customHeight="1">
      <c r="A73" s="622"/>
      <c r="B73" s="1286" t="s">
        <v>37</v>
      </c>
      <c r="C73" s="1286"/>
      <c r="D73" s="1286"/>
      <c r="E73" s="1286"/>
      <c r="F73" s="1286"/>
      <c r="G73" s="1286"/>
      <c r="H73" s="1286"/>
      <c r="I73" s="1286"/>
      <c r="J73" s="1286"/>
      <c r="K73" s="1286"/>
      <c r="L73" s="1286"/>
    </row>
    <row r="74" spans="1:12" s="536" customFormat="1" ht="35.25" customHeight="1">
      <c r="A74" s="622"/>
      <c r="B74" s="1282" t="s">
        <v>38</v>
      </c>
      <c r="C74" s="1282"/>
      <c r="D74" s="1282"/>
      <c r="E74" s="1283" t="s">
        <v>39</v>
      </c>
      <c r="F74" s="1284"/>
      <c r="G74" s="1284"/>
      <c r="H74" s="1285"/>
      <c r="I74" s="1282" t="s">
        <v>40</v>
      </c>
      <c r="J74" s="1282"/>
      <c r="K74" s="1282"/>
      <c r="L74" s="1282"/>
    </row>
    <row r="75" spans="1:12" ht="20.100000000000001" customHeight="1">
      <c r="A75" s="622"/>
      <c r="B75" s="1280"/>
      <c r="C75" s="1280"/>
      <c r="D75" s="1280"/>
      <c r="E75" s="1281"/>
      <c r="F75" s="1281"/>
      <c r="G75" s="1281"/>
      <c r="H75" s="1281"/>
      <c r="I75" s="1281"/>
      <c r="J75" s="1281"/>
      <c r="K75" s="1281"/>
      <c r="L75" s="1281"/>
    </row>
    <row r="76" spans="1:12" ht="20.100000000000001" customHeight="1">
      <c r="A76" s="622"/>
      <c r="B76" s="1280"/>
      <c r="C76" s="1280"/>
      <c r="D76" s="1280"/>
      <c r="E76" s="1281"/>
      <c r="F76" s="1281"/>
      <c r="G76" s="1281"/>
      <c r="H76" s="1281"/>
      <c r="I76" s="1281"/>
      <c r="J76" s="1281"/>
      <c r="K76" s="1281"/>
      <c r="L76" s="1281"/>
    </row>
    <row r="77" spans="1:12" ht="20.100000000000001" customHeight="1">
      <c r="A77" s="622"/>
      <c r="B77" s="1280"/>
      <c r="C77" s="1280"/>
      <c r="D77" s="1280"/>
      <c r="E77" s="1281"/>
      <c r="F77" s="1281"/>
      <c r="G77" s="1281"/>
      <c r="H77" s="1281"/>
      <c r="I77" s="1281"/>
      <c r="J77" s="1281"/>
      <c r="K77" s="1281"/>
      <c r="L77" s="1281"/>
    </row>
    <row r="78" spans="1:12" ht="20.100000000000001" customHeight="1">
      <c r="A78" s="622"/>
      <c r="B78" s="1280"/>
      <c r="C78" s="1280"/>
      <c r="D78" s="1280"/>
      <c r="E78" s="1281"/>
      <c r="F78" s="1281"/>
      <c r="G78" s="1281"/>
      <c r="H78" s="1281"/>
      <c r="I78" s="1281"/>
      <c r="J78" s="1281"/>
      <c r="K78" s="1281"/>
      <c r="L78" s="1281"/>
    </row>
    <row r="79" spans="1:12" ht="20.100000000000001" customHeight="1">
      <c r="A79" s="622"/>
      <c r="B79" s="1280"/>
      <c r="C79" s="1280"/>
      <c r="D79" s="1280"/>
      <c r="E79" s="1281"/>
      <c r="F79" s="1281"/>
      <c r="G79" s="1281"/>
      <c r="H79" s="1281"/>
      <c r="I79" s="1281"/>
      <c r="J79" s="1281"/>
      <c r="K79" s="1281"/>
      <c r="L79" s="1281"/>
    </row>
    <row r="80" spans="1:12" ht="20.100000000000001" customHeight="1">
      <c r="A80" s="622"/>
      <c r="B80" s="1280"/>
      <c r="C80" s="1280"/>
      <c r="D80" s="1280"/>
      <c r="E80" s="1281"/>
      <c r="F80" s="1281"/>
      <c r="G80" s="1281"/>
      <c r="H80" s="1281"/>
      <c r="I80" s="1281"/>
      <c r="J80" s="1281"/>
      <c r="K80" s="1281"/>
      <c r="L80" s="1281"/>
    </row>
    <row r="81" spans="1:12" s="536" customFormat="1" ht="20.100000000000001" customHeight="1">
      <c r="A81" s="621">
        <v>4.2</v>
      </c>
      <c r="B81" s="617" t="s">
        <v>41</v>
      </c>
      <c r="C81" s="601"/>
      <c r="D81" s="601"/>
      <c r="E81" s="601"/>
      <c r="F81" s="601"/>
    </row>
    <row r="82" spans="1:12" s="536" customFormat="1" ht="20.100000000000001" customHeight="1">
      <c r="A82" s="617"/>
      <c r="B82" s="617"/>
      <c r="C82" s="601"/>
      <c r="D82" s="601"/>
      <c r="E82" s="601"/>
      <c r="F82" s="601"/>
      <c r="K82" s="643" t="s">
        <v>118</v>
      </c>
      <c r="L82" s="644"/>
    </row>
    <row r="83" spans="1:12" s="536" customFormat="1" ht="20.100000000000001" customHeight="1">
      <c r="A83" s="617"/>
      <c r="B83" s="645" t="s">
        <v>116</v>
      </c>
      <c r="C83" s="1282" t="s">
        <v>117</v>
      </c>
      <c r="D83" s="1282"/>
      <c r="E83" s="1282"/>
      <c r="F83" s="1282"/>
      <c r="G83" s="1282"/>
      <c r="H83" s="1283" t="s">
        <v>42</v>
      </c>
      <c r="I83" s="1284"/>
      <c r="J83" s="1284"/>
      <c r="K83" s="1284"/>
      <c r="L83" s="1285"/>
    </row>
    <row r="84" spans="1:12" s="648" customFormat="1" ht="33" customHeight="1">
      <c r="A84" s="595"/>
      <c r="B84" s="646"/>
      <c r="C84" s="647" t="s">
        <v>553</v>
      </c>
      <c r="D84" s="647" t="s">
        <v>530</v>
      </c>
      <c r="E84" s="647" t="s">
        <v>506</v>
      </c>
      <c r="F84" s="647" t="s">
        <v>505</v>
      </c>
      <c r="G84" s="647" t="s">
        <v>986</v>
      </c>
      <c r="H84" s="647" t="s">
        <v>827</v>
      </c>
      <c r="I84" s="647" t="s">
        <v>987</v>
      </c>
      <c r="J84" s="647" t="s">
        <v>988</v>
      </c>
      <c r="K84" s="647" t="s">
        <v>989</v>
      </c>
      <c r="L84" s="647" t="s">
        <v>990</v>
      </c>
    </row>
    <row r="85" spans="1:12" s="536" customFormat="1" ht="33" customHeight="1">
      <c r="A85" s="617"/>
      <c r="B85" s="646" t="s">
        <v>119</v>
      </c>
      <c r="C85" s="649"/>
      <c r="D85" s="649"/>
      <c r="E85" s="649"/>
      <c r="F85" s="649"/>
      <c r="G85" s="649"/>
      <c r="H85" s="649"/>
      <c r="I85" s="649"/>
      <c r="J85" s="649"/>
      <c r="K85" s="649"/>
      <c r="L85" s="649"/>
    </row>
    <row r="86" spans="1:12" s="536" customFormat="1" ht="33" customHeight="1">
      <c r="A86" s="617"/>
      <c r="B86" s="646" t="s">
        <v>120</v>
      </c>
      <c r="C86" s="649"/>
      <c r="D86" s="649"/>
      <c r="E86" s="649"/>
      <c r="F86" s="649"/>
      <c r="G86" s="649"/>
      <c r="H86" s="649"/>
      <c r="I86" s="649"/>
      <c r="J86" s="649"/>
      <c r="K86" s="649"/>
      <c r="L86" s="649"/>
    </row>
    <row r="87" spans="1:12" s="536" customFormat="1" ht="33" customHeight="1">
      <c r="A87" s="617"/>
      <c r="B87" s="646" t="s">
        <v>123</v>
      </c>
      <c r="C87" s="649"/>
      <c r="D87" s="649"/>
      <c r="E87" s="649"/>
      <c r="F87" s="649"/>
      <c r="G87" s="649"/>
      <c r="H87" s="649"/>
      <c r="I87" s="649"/>
      <c r="J87" s="649"/>
      <c r="K87" s="649"/>
      <c r="L87" s="649"/>
    </row>
    <row r="88" spans="1:12" s="536" customFormat="1" ht="33" customHeight="1">
      <c r="A88" s="617"/>
      <c r="B88" s="646" t="s">
        <v>124</v>
      </c>
      <c r="C88" s="649"/>
      <c r="D88" s="649"/>
      <c r="E88" s="649"/>
      <c r="F88" s="649"/>
      <c r="G88" s="649"/>
      <c r="H88" s="649"/>
      <c r="I88" s="649"/>
      <c r="J88" s="649"/>
      <c r="K88" s="649"/>
      <c r="L88" s="649"/>
    </row>
    <row r="89" spans="1:12" s="536" customFormat="1" ht="33" customHeight="1">
      <c r="A89" s="617"/>
      <c r="B89" s="646" t="s">
        <v>125</v>
      </c>
      <c r="C89" s="649"/>
      <c r="D89" s="649"/>
      <c r="E89" s="649"/>
      <c r="F89" s="649"/>
      <c r="G89" s="649"/>
      <c r="H89" s="649"/>
      <c r="I89" s="649"/>
      <c r="J89" s="649"/>
      <c r="K89" s="649"/>
      <c r="L89" s="649"/>
    </row>
    <row r="90" spans="1:12" s="536" customFormat="1" ht="33" customHeight="1">
      <c r="A90" s="617"/>
      <c r="B90" s="646" t="s">
        <v>126</v>
      </c>
      <c r="C90" s="649"/>
      <c r="D90" s="649"/>
      <c r="E90" s="649"/>
      <c r="F90" s="649"/>
      <c r="G90" s="649"/>
      <c r="H90" s="649"/>
      <c r="I90" s="649"/>
      <c r="J90" s="649"/>
      <c r="K90" s="649"/>
      <c r="L90" s="649"/>
    </row>
    <row r="91" spans="1:12" ht="20.100000000000001" customHeight="1">
      <c r="A91" s="650"/>
      <c r="B91" s="650"/>
      <c r="C91" s="613"/>
      <c r="D91" s="613"/>
      <c r="E91" s="613"/>
      <c r="F91" s="613"/>
    </row>
    <row r="92" spans="1:12">
      <c r="A92" s="621"/>
      <c r="B92" s="1286"/>
      <c r="C92" s="1286"/>
      <c r="D92" s="1286"/>
      <c r="E92" s="1286"/>
      <c r="F92" s="1286"/>
      <c r="G92" s="1286"/>
      <c r="H92" s="1286"/>
      <c r="I92" s="1286"/>
      <c r="J92" s="1286"/>
      <c r="K92" s="1286"/>
      <c r="L92" s="1286"/>
    </row>
    <row r="93" spans="1:12" ht="20.100000000000001" customHeight="1">
      <c r="A93" s="650"/>
      <c r="B93" s="650"/>
      <c r="C93" s="613"/>
      <c r="D93" s="613"/>
      <c r="E93" s="613"/>
      <c r="F93" s="613"/>
    </row>
    <row r="94" spans="1:12" ht="24" customHeight="1">
      <c r="A94" s="650"/>
      <c r="B94" s="650"/>
      <c r="C94" s="613"/>
      <c r="D94" s="613"/>
      <c r="E94" s="613"/>
      <c r="F94" s="326"/>
      <c r="G94" s="651"/>
    </row>
    <row r="95" spans="1:12" ht="24" customHeight="1">
      <c r="A95" s="652" t="s">
        <v>6</v>
      </c>
      <c r="B95" s="1276" t="str">
        <f>'Attach 15'!B90</f>
        <v>--</v>
      </c>
      <c r="C95" s="1276"/>
      <c r="D95" s="1276"/>
      <c r="E95" s="326"/>
      <c r="G95" s="651" t="s">
        <v>4</v>
      </c>
      <c r="H95" s="1277" t="str">
        <f>'Attach 15'!E90</f>
        <v/>
      </c>
      <c r="I95" s="1278"/>
      <c r="J95" s="1278"/>
      <c r="K95" s="1278"/>
      <c r="L95" s="1278"/>
    </row>
    <row r="96" spans="1:12" ht="24" customHeight="1">
      <c r="A96" s="652" t="s">
        <v>7</v>
      </c>
      <c r="B96" s="1279" t="str">
        <f>'Attach 15'!B91</f>
        <v/>
      </c>
      <c r="C96" s="1279"/>
      <c r="D96" s="1279"/>
      <c r="E96" s="326"/>
      <c r="G96" s="651" t="s">
        <v>5</v>
      </c>
      <c r="H96" s="1277" t="str">
        <f>'Attach 15'!E91</f>
        <v/>
      </c>
      <c r="I96" s="1278"/>
      <c r="J96" s="1278"/>
      <c r="K96" s="1278"/>
      <c r="L96" s="1278"/>
    </row>
  </sheetData>
  <sheetProtection password="CBD2" sheet="1" objects="1" scenarios="1" formatColumns="0" formatRows="0" selectLockedCells="1"/>
  <customSheetViews>
    <customSheetView guid="{CF80F8D9-734F-48B9-B011-9E684644282F}" showPageBreaks="1" showGridLines="0" zeroValues="0" printArea="1" view="pageBreakPreview">
      <selection activeCell="L84" sqref="L84"/>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4B898AE2-7356-489E-882D-EC3B09CB95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D02EE5CF-A0EA-4C5E-BAEE-CBCAF1C246EF}" showPageBreaks="1" showGridLines="0" zeroValues="0" printArea="1" view="pageBreakPreview">
      <selection activeCell="L84" sqref="L84"/>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8"/>
  <headerFooter alignWithMargins="0">
    <oddFooter>&amp;R&amp;"Book Antiqua,Bold"&amp;8 Page &amp;P of &amp;N</oddFooter>
  </headerFooter>
  <rowBreaks count="2" manualBreakCount="2">
    <brk id="23" max="11" man="1"/>
    <brk id="53" max="11" man="1"/>
  </rowBreaks>
  <drawing r:id="rId1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3" zoomScaleSheetLayoutView="100" workbookViewId="0">
      <selection activeCell="A19" sqref="A19"/>
    </sheetView>
  </sheetViews>
  <sheetFormatPr defaultColWidth="9.140625" defaultRowHeight="16.5"/>
  <cols>
    <col min="1" max="1" width="16.28515625" style="239" customWidth="1"/>
    <col min="2" max="2" width="31.28515625" style="239" customWidth="1"/>
    <col min="3" max="3" width="34.85546875" style="239" customWidth="1"/>
    <col min="4" max="4" width="18.85546875" style="239" customWidth="1"/>
    <col min="5" max="5" width="21.28515625" style="239" customWidth="1"/>
    <col min="6" max="8" width="9.140625" style="237"/>
    <col min="9" max="16384" width="9.140625" style="238"/>
  </cols>
  <sheetData>
    <row r="1" spans="1:26" ht="15">
      <c r="A1" s="1314" t="str">
        <f>'Attach 3(JV)'!A1</f>
        <v>Specification No. :CC/T/W-TR/DOM/A04/23/02780</v>
      </c>
      <c r="B1" s="1314"/>
      <c r="C1" s="1314"/>
      <c r="D1" s="1313" t="str">
        <f>"Attachment-17 "&amp;'Attach 3(JV)'!AT1</f>
        <v xml:space="preserve">Attachment-17 </v>
      </c>
      <c r="E1" s="1313"/>
    </row>
    <row r="2" spans="1:26" ht="10.5" customHeight="1">
      <c r="Z2" s="240">
        <f>'[5]Attach 3(JV)'!Z2</f>
        <v>0</v>
      </c>
    </row>
    <row r="3" spans="1:26" ht="77.25" customHeight="1">
      <c r="A3" s="1186" t="str">
        <f>'Attach 3(JV)'!A3</f>
        <v>765 kV Transformer Package TR01 for 6x500 MVA, 765/400/33 kV, 1 Phase Transformers at KPS3 S/S associated with establishment of Khavda Pooling Station-3 (KPS3) in Khavda RE Park.</v>
      </c>
      <c r="B3" s="1187"/>
      <c r="C3" s="1187"/>
      <c r="D3" s="1187"/>
      <c r="E3" s="1187"/>
      <c r="F3" s="241"/>
      <c r="G3" s="242"/>
      <c r="H3" s="241"/>
    </row>
    <row r="4" spans="1:26" ht="6.75" customHeight="1">
      <c r="A4" s="243"/>
      <c r="H4" s="17"/>
      <c r="I4" s="2"/>
    </row>
    <row r="5" spans="1:26" ht="19.5" customHeight="1">
      <c r="A5" s="1216" t="s">
        <v>489</v>
      </c>
      <c r="B5" s="1216"/>
      <c r="C5" s="1216"/>
      <c r="D5" s="1216"/>
      <c r="E5" s="1216"/>
      <c r="F5" s="244"/>
      <c r="H5" s="17"/>
      <c r="I5" s="2"/>
    </row>
    <row r="6" spans="1:26" ht="7.5" customHeight="1">
      <c r="A6" s="245"/>
      <c r="H6" s="17"/>
      <c r="I6" s="2"/>
    </row>
    <row r="7" spans="1:26" ht="19.5" customHeight="1">
      <c r="A7" s="246" t="str">
        <f>'Attach 3(JV)'!A7</f>
        <v>Bidder’s Name and Address  :</v>
      </c>
      <c r="B7" s="245"/>
      <c r="C7" s="245"/>
      <c r="D7" s="5" t="str">
        <f>'[5]Attach 3(JV)'!E7</f>
        <v>To:</v>
      </c>
      <c r="H7" s="17"/>
      <c r="I7" s="2"/>
    </row>
    <row r="8" spans="1:26" ht="26.25" customHeight="1">
      <c r="A8" s="1217" t="str">
        <f>'Attach 3(JV)'!A8</f>
        <v/>
      </c>
      <c r="B8" s="1217"/>
      <c r="C8" s="1217"/>
      <c r="D8" s="3" t="str">
        <f>'[5]Attach 3(JV)'!E8</f>
        <v>Contract Services</v>
      </c>
      <c r="H8" s="17"/>
      <c r="I8" s="2"/>
    </row>
    <row r="9" spans="1:26" ht="19.5" customHeight="1">
      <c r="A9" s="4" t="s">
        <v>342</v>
      </c>
      <c r="B9" s="818">
        <f>'Attach 3(JV)'!B9</f>
        <v>0</v>
      </c>
      <c r="C9" s="818"/>
      <c r="D9" s="3" t="str">
        <f>'[5]Attach 3(JV)'!E9</f>
        <v>Power Grid Corporation of India Ltd.,</v>
      </c>
      <c r="H9" s="17"/>
      <c r="I9" s="2"/>
    </row>
    <row r="10" spans="1:26" ht="19.5" customHeight="1">
      <c r="A10" s="4" t="s">
        <v>344</v>
      </c>
      <c r="B10" s="818">
        <f>'Attach 3(JV)'!B10</f>
        <v>0</v>
      </c>
      <c r="C10" s="818"/>
      <c r="D10" s="3" t="str">
        <f>'[5]Attach 3(JV)'!E10</f>
        <v>"Saudamini", Plot No. 2, Sector 29</v>
      </c>
      <c r="H10" s="17"/>
      <c r="I10" s="2"/>
    </row>
    <row r="11" spans="1:26" ht="19.5" customHeight="1">
      <c r="B11" s="818">
        <f>'Attach 3(JV)'!B11</f>
        <v>0</v>
      </c>
      <c r="C11" s="818"/>
      <c r="D11" s="3" t="str">
        <f>'[5]Attach 3(JV)'!E11</f>
        <v>Gurgaon (Haryana) - 122001</v>
      </c>
    </row>
    <row r="12" spans="1:26" ht="14.25" customHeight="1">
      <c r="A12" s="245"/>
      <c r="B12" s="818">
        <f>'Attach 3(JV)'!B12</f>
        <v>0</v>
      </c>
      <c r="C12" s="818"/>
      <c r="D12" s="3"/>
    </row>
    <row r="13" spans="1:26" ht="19.5" customHeight="1">
      <c r="A13" s="239" t="s">
        <v>337</v>
      </c>
    </row>
    <row r="14" spans="1:26" ht="9.9499999999999993" customHeight="1">
      <c r="A14" s="245"/>
    </row>
    <row r="15" spans="1:26" ht="93.75" customHeight="1">
      <c r="A15" s="247">
        <v>1</v>
      </c>
      <c r="B15" s="1316" t="s">
        <v>490</v>
      </c>
      <c r="C15" s="1316"/>
      <c r="D15" s="1316"/>
      <c r="E15" s="1316"/>
      <c r="F15" s="248"/>
      <c r="G15" s="248"/>
      <c r="H15" s="248"/>
    </row>
    <row r="16" spans="1:26" ht="51.75" customHeight="1">
      <c r="A16" s="247">
        <v>2</v>
      </c>
      <c r="B16" s="1316" t="s">
        <v>491</v>
      </c>
      <c r="C16" s="1316"/>
      <c r="D16" s="1316"/>
      <c r="E16" s="1316"/>
      <c r="F16" s="248"/>
      <c r="G16" s="248"/>
      <c r="H16" s="248"/>
    </row>
    <row r="17" spans="1:8" ht="16.5" customHeight="1">
      <c r="A17" s="245"/>
      <c r="B17" s="245"/>
      <c r="C17" s="245"/>
      <c r="D17" s="245"/>
      <c r="E17" s="245"/>
      <c r="F17" s="248"/>
      <c r="G17" s="248"/>
      <c r="H17" s="248"/>
    </row>
    <row r="18" spans="1:8" s="237" customFormat="1" ht="97.5" customHeight="1">
      <c r="A18" s="249" t="s">
        <v>492</v>
      </c>
      <c r="B18" s="250" t="s">
        <v>340</v>
      </c>
      <c r="C18" s="250" t="s">
        <v>493</v>
      </c>
      <c r="D18" s="249" t="s">
        <v>494</v>
      </c>
      <c r="E18" s="249" t="s">
        <v>495</v>
      </c>
      <c r="G18" s="248"/>
      <c r="H18" s="248"/>
    </row>
    <row r="19" spans="1:8">
      <c r="A19" s="251"/>
      <c r="B19" s="252"/>
      <c r="C19" s="252"/>
      <c r="D19" s="253"/>
      <c r="E19" s="253"/>
      <c r="F19" s="248"/>
      <c r="G19" s="248"/>
      <c r="H19" s="248"/>
    </row>
    <row r="20" spans="1:8">
      <c r="A20" s="251"/>
      <c r="B20" s="252"/>
      <c r="C20" s="252"/>
      <c r="D20" s="253"/>
      <c r="E20" s="253"/>
      <c r="F20" s="248"/>
      <c r="G20" s="248"/>
      <c r="H20" s="248"/>
    </row>
    <row r="21" spans="1:8">
      <c r="A21" s="251"/>
      <c r="B21" s="252"/>
      <c r="C21" s="252"/>
      <c r="D21" s="253"/>
      <c r="E21" s="253"/>
      <c r="F21" s="248"/>
      <c r="G21" s="248"/>
      <c r="H21" s="248"/>
    </row>
    <row r="22" spans="1:8">
      <c r="A22" s="251"/>
      <c r="B22" s="252"/>
      <c r="C22" s="252"/>
      <c r="D22" s="253"/>
      <c r="E22" s="253"/>
      <c r="F22" s="248"/>
      <c r="G22" s="248"/>
      <c r="H22" s="248"/>
    </row>
    <row r="23" spans="1:8">
      <c r="A23" s="251"/>
      <c r="B23" s="252"/>
      <c r="C23" s="252"/>
      <c r="D23" s="253"/>
      <c r="E23" s="253"/>
      <c r="F23" s="248"/>
      <c r="G23" s="248"/>
      <c r="H23" s="248"/>
    </row>
    <row r="24" spans="1:8">
      <c r="A24" s="251"/>
      <c r="B24" s="252"/>
      <c r="C24" s="252"/>
      <c r="D24" s="253"/>
      <c r="E24" s="253"/>
      <c r="F24" s="248"/>
      <c r="G24" s="248"/>
      <c r="H24" s="248"/>
    </row>
    <row r="25" spans="1:8" ht="6" customHeight="1">
      <c r="A25" s="254"/>
      <c r="B25" s="255"/>
      <c r="C25" s="255"/>
      <c r="D25" s="256"/>
      <c r="E25" s="256"/>
      <c r="F25" s="248"/>
      <c r="G25" s="248"/>
      <c r="H25" s="248"/>
    </row>
    <row r="26" spans="1:8" ht="0.6" hidden="1" customHeight="1">
      <c r="A26" s="257"/>
      <c r="B26" s="258"/>
      <c r="C26" s="258"/>
      <c r="D26" s="259"/>
      <c r="E26" s="259"/>
      <c r="F26" s="248"/>
      <c r="G26" s="248"/>
      <c r="H26" s="248"/>
    </row>
    <row r="27" spans="1:8" ht="30" customHeight="1">
      <c r="A27" s="1317" t="s">
        <v>496</v>
      </c>
      <c r="B27" s="1317"/>
      <c r="C27" s="1317"/>
      <c r="D27" s="1317"/>
      <c r="E27" s="1317"/>
      <c r="F27" s="248"/>
      <c r="G27" s="248"/>
      <c r="H27" s="248"/>
    </row>
    <row r="28" spans="1:8">
      <c r="C28" s="260"/>
    </row>
    <row r="29" spans="1:8">
      <c r="A29" s="261" t="s">
        <v>6</v>
      </c>
      <c r="B29" s="262" t="str">
        <f>'Attach 3(JV)'!B24</f>
        <v>--</v>
      </c>
      <c r="C29" s="260" t="s">
        <v>4</v>
      </c>
      <c r="D29" s="263" t="str">
        <f>'Attach 3(JV)'!E24</f>
        <v/>
      </c>
    </row>
    <row r="30" spans="1:8">
      <c r="A30" s="261" t="s">
        <v>7</v>
      </c>
      <c r="B30" s="263" t="str">
        <f>'Attach 3(JV)'!B25</f>
        <v/>
      </c>
      <c r="C30" s="260" t="s">
        <v>5</v>
      </c>
      <c r="D30" s="263" t="str">
        <f>'Attach 3(JV)'!E25</f>
        <v/>
      </c>
    </row>
    <row r="31" spans="1:8">
      <c r="B31" s="264"/>
      <c r="C31" s="260"/>
      <c r="D31" s="260"/>
      <c r="E31" s="264"/>
    </row>
    <row r="32" spans="1:8" hidden="1">
      <c r="A32" s="234" t="str">
        <f>A1</f>
        <v>Specification No. :CC/T/W-TR/DOM/A04/23/02780</v>
      </c>
      <c r="B32" s="235"/>
      <c r="C32" s="235"/>
      <c r="D32" s="235"/>
      <c r="E32" s="236" t="str">
        <f>D1</f>
        <v xml:space="preserve">Attachment-17 </v>
      </c>
    </row>
    <row r="33" spans="1:8" hidden="1"/>
    <row r="34" spans="1:8" ht="15" hidden="1">
      <c r="A34" s="1318" t="str">
        <f>A3</f>
        <v>765 kV Transformer Package TR01 for 6x500 MVA, 765/400/33 kV, 1 Phase Transformers at KPS3 S/S associated with establishment of Khavda Pooling Station-3 (KPS3) in Khavda RE Park.</v>
      </c>
      <c r="B34" s="1318"/>
      <c r="C34" s="1318"/>
      <c r="D34" s="1318"/>
      <c r="E34" s="1318"/>
    </row>
    <row r="35" spans="1:8" hidden="1">
      <c r="A35" s="243"/>
    </row>
    <row r="36" spans="1:8" ht="15" hidden="1">
      <c r="A36" s="1320" t="s">
        <v>383</v>
      </c>
      <c r="B36" s="1320"/>
      <c r="C36" s="1320"/>
      <c r="D36" s="1320"/>
      <c r="E36" s="1320"/>
      <c r="F36" s="238"/>
      <c r="G36" s="238"/>
      <c r="H36" s="238"/>
    </row>
    <row r="37" spans="1:8" hidden="1">
      <c r="A37" s="245"/>
      <c r="F37" s="238"/>
      <c r="G37" s="238"/>
      <c r="H37" s="238"/>
    </row>
    <row r="38" spans="1:8" hidden="1">
      <c r="A38" s="246" t="str">
        <f>'[5]Attach 3(JV)'!A15</f>
        <v>Name(s) and Addresse(s) of other partner(s)</v>
      </c>
      <c r="B38" s="245"/>
      <c r="C38" s="245"/>
      <c r="D38" s="5" t="str">
        <f>D7</f>
        <v>To:</v>
      </c>
      <c r="F38" s="238"/>
      <c r="G38" s="238"/>
      <c r="H38" s="238"/>
    </row>
    <row r="39" spans="1:8" hidden="1">
      <c r="A39" s="246" t="str">
        <f>'[5]Attach 3(JV)'!B16</f>
        <v/>
      </c>
      <c r="B39" s="245"/>
      <c r="C39" s="245"/>
      <c r="D39" s="3" t="str">
        <f>D8</f>
        <v>Contract Services</v>
      </c>
      <c r="F39" s="238"/>
      <c r="G39" s="238"/>
      <c r="H39" s="238"/>
    </row>
    <row r="40" spans="1:8" hidden="1">
      <c r="A40" s="4" t="s">
        <v>342</v>
      </c>
      <c r="B40" s="818" t="str">
        <f>'[5]Attach 3(JV)'!B17:D17</f>
        <v xml:space="preserve">…… ……. …….. …… ……. …….. </v>
      </c>
      <c r="C40" s="818"/>
      <c r="D40" s="3" t="str">
        <f>D9</f>
        <v>Power Grid Corporation of India Ltd.,</v>
      </c>
      <c r="F40" s="238"/>
      <c r="G40" s="238"/>
      <c r="H40" s="238"/>
    </row>
    <row r="41" spans="1:8" hidden="1">
      <c r="A41" s="4" t="s">
        <v>344</v>
      </c>
      <c r="B41" s="818" t="str">
        <f>'[5]Attach 3(JV)'!B18:D18</f>
        <v xml:space="preserve">…… ……. …….. …… ……. …….. </v>
      </c>
      <c r="C41" s="818"/>
      <c r="D41" s="3" t="str">
        <f>D10</f>
        <v>"Saudamini", Plot No. 2, Sector 29</v>
      </c>
      <c r="F41" s="238"/>
      <c r="G41" s="238"/>
      <c r="H41" s="238"/>
    </row>
    <row r="42" spans="1:8" hidden="1">
      <c r="B42" s="818" t="str">
        <f>'[5]Attach 3(JV)'!B19:D19</f>
        <v xml:space="preserve">…… ……. …….. …… ……. …….. </v>
      </c>
      <c r="C42" s="818"/>
      <c r="D42" s="3" t="str">
        <f>D11</f>
        <v>Gurgaon (Haryana) - 122001</v>
      </c>
      <c r="F42" s="238"/>
      <c r="G42" s="238"/>
      <c r="H42" s="238"/>
    </row>
    <row r="43" spans="1:8" hidden="1">
      <c r="A43" s="245"/>
      <c r="B43" s="818" t="str">
        <f>'[5]Attach 3(JV)'!B20:D20</f>
        <v xml:space="preserve">…… ……. …….. …… ……. …….. </v>
      </c>
      <c r="C43" s="818"/>
      <c r="D43" s="3"/>
      <c r="F43" s="238"/>
      <c r="G43" s="238"/>
      <c r="H43" s="238"/>
    </row>
    <row r="44" spans="1:8" hidden="1">
      <c r="A44" s="239" t="s">
        <v>337</v>
      </c>
      <c r="F44" s="238"/>
      <c r="G44" s="238"/>
      <c r="H44" s="238"/>
    </row>
    <row r="45" spans="1:8" hidden="1">
      <c r="A45" s="245"/>
      <c r="F45" s="238"/>
      <c r="G45" s="238"/>
      <c r="H45" s="238"/>
    </row>
    <row r="46" spans="1:8" hidden="1">
      <c r="A46" s="1319" t="s">
        <v>384</v>
      </c>
      <c r="B46" s="1319"/>
      <c r="C46" s="1319"/>
      <c r="D46" s="1319"/>
      <c r="E46" s="1319"/>
      <c r="F46" s="238"/>
      <c r="G46" s="238"/>
      <c r="H46" s="238"/>
    </row>
    <row r="47" spans="1:8" hidden="1">
      <c r="A47" s="245"/>
      <c r="B47" s="245"/>
      <c r="C47" s="245"/>
      <c r="D47" s="245"/>
      <c r="E47" s="245"/>
      <c r="F47" s="238"/>
      <c r="G47" s="238"/>
      <c r="H47" s="238"/>
    </row>
    <row r="48" spans="1:8" ht="66" hidden="1">
      <c r="A48" s="249" t="s">
        <v>340</v>
      </c>
      <c r="B48" s="1315" t="s">
        <v>111</v>
      </c>
      <c r="C48" s="1315"/>
      <c r="D48" s="249" t="s">
        <v>112</v>
      </c>
      <c r="E48" s="249" t="s">
        <v>113</v>
      </c>
      <c r="F48" s="238"/>
      <c r="G48" s="238"/>
      <c r="H48" s="238"/>
    </row>
    <row r="49" spans="1:8" hidden="1">
      <c r="A49" s="265">
        <v>1</v>
      </c>
      <c r="B49" s="1312"/>
      <c r="C49" s="1312"/>
      <c r="D49" s="266"/>
      <c r="E49" s="266"/>
      <c r="F49" s="238"/>
      <c r="G49" s="238"/>
      <c r="H49" s="238"/>
    </row>
    <row r="50" spans="1:8" hidden="1">
      <c r="A50" s="265">
        <v>2</v>
      </c>
      <c r="B50" s="1312"/>
      <c r="C50" s="1312"/>
      <c r="D50" s="266"/>
      <c r="E50" s="266"/>
      <c r="F50" s="238"/>
      <c r="G50" s="238"/>
      <c r="H50" s="238"/>
    </row>
    <row r="51" spans="1:8" hidden="1">
      <c r="A51" s="265">
        <v>3</v>
      </c>
      <c r="B51" s="1312"/>
      <c r="C51" s="1312"/>
      <c r="D51" s="266"/>
      <c r="E51" s="266"/>
      <c r="F51" s="238"/>
      <c r="G51" s="238"/>
      <c r="H51" s="238"/>
    </row>
    <row r="52" spans="1:8" hidden="1">
      <c r="A52" s="265">
        <v>4</v>
      </c>
      <c r="B52" s="1312"/>
      <c r="C52" s="1312"/>
      <c r="D52" s="266"/>
      <c r="E52" s="266"/>
      <c r="F52" s="238"/>
      <c r="G52" s="238"/>
      <c r="H52" s="238"/>
    </row>
    <row r="53" spans="1:8" hidden="1">
      <c r="A53" s="265">
        <v>5</v>
      </c>
      <c r="B53" s="1312"/>
      <c r="C53" s="1312"/>
      <c r="D53" s="266"/>
      <c r="E53" s="266"/>
      <c r="F53" s="238"/>
      <c r="G53" s="238"/>
      <c r="H53" s="238"/>
    </row>
    <row r="54" spans="1:8" hidden="1">
      <c r="A54" s="265">
        <v>6</v>
      </c>
      <c r="B54" s="1312"/>
      <c r="C54" s="1312"/>
      <c r="D54" s="266"/>
      <c r="E54" s="266"/>
      <c r="F54" s="238"/>
      <c r="G54" s="238"/>
      <c r="H54" s="238"/>
    </row>
    <row r="55" spans="1:8" hidden="1">
      <c r="A55" s="245"/>
      <c r="B55" s="245"/>
      <c r="C55" s="245"/>
      <c r="D55" s="245"/>
      <c r="E55" s="245"/>
      <c r="F55" s="238"/>
      <c r="G55" s="238"/>
      <c r="H55" s="238"/>
    </row>
    <row r="56" spans="1:8" ht="15" hidden="1">
      <c r="A56" s="267"/>
      <c r="B56" s="267"/>
      <c r="C56" s="267"/>
      <c r="D56" s="267"/>
      <c r="E56" s="267"/>
      <c r="F56" s="238"/>
      <c r="G56" s="238"/>
      <c r="H56" s="238"/>
    </row>
    <row r="57" spans="1:8" ht="15" hidden="1">
      <c r="A57" s="267" t="s">
        <v>6</v>
      </c>
      <c r="B57" s="262" t="str">
        <f>B29</f>
        <v>--</v>
      </c>
      <c r="C57" s="267" t="s">
        <v>4</v>
      </c>
      <c r="D57" s="267" t="str">
        <f>D29</f>
        <v/>
      </c>
      <c r="E57" s="267"/>
      <c r="F57" s="238"/>
      <c r="G57" s="238"/>
      <c r="H57" s="238"/>
    </row>
    <row r="58" spans="1:8" ht="15" hidden="1">
      <c r="A58" s="267" t="s">
        <v>7</v>
      </c>
      <c r="B58" s="267" t="str">
        <f>B30</f>
        <v/>
      </c>
      <c r="C58" s="267" t="s">
        <v>5</v>
      </c>
      <c r="D58" s="267" t="str">
        <f>D30</f>
        <v/>
      </c>
      <c r="E58" s="267"/>
      <c r="F58" s="238"/>
      <c r="G58" s="238"/>
      <c r="H58" s="238"/>
    </row>
    <row r="59" spans="1:8" ht="15" hidden="1">
      <c r="A59" s="267"/>
      <c r="B59" s="267"/>
      <c r="C59" s="267"/>
      <c r="D59" s="267"/>
      <c r="E59" s="267"/>
      <c r="F59" s="238"/>
      <c r="G59" s="238"/>
      <c r="H59" s="238"/>
    </row>
    <row r="60" spans="1:8" hidden="1">
      <c r="A60" s="234" t="str">
        <f>A32</f>
        <v>Specification No. :CC/T/W-TR/DOM/A04/23/02780</v>
      </c>
      <c r="B60" s="235"/>
      <c r="C60" s="235"/>
      <c r="D60" s="235"/>
      <c r="E60" s="236" t="str">
        <f>E32</f>
        <v xml:space="preserve">Attachment-17 </v>
      </c>
      <c r="F60" s="238"/>
      <c r="G60" s="238"/>
      <c r="H60" s="238"/>
    </row>
    <row r="61" spans="1:8" hidden="1">
      <c r="F61" s="238"/>
      <c r="G61" s="238"/>
      <c r="H61" s="238"/>
    </row>
    <row r="62" spans="1:8" ht="15" hidden="1">
      <c r="A62" s="1318" t="str">
        <f>A34</f>
        <v>765 kV Transformer Package TR01 for 6x500 MVA, 765/400/33 kV, 1 Phase Transformers at KPS3 S/S associated with establishment of Khavda Pooling Station-3 (KPS3) in Khavda RE Park.</v>
      </c>
      <c r="B62" s="1318"/>
      <c r="C62" s="1318"/>
      <c r="D62" s="1318"/>
      <c r="E62" s="1318"/>
      <c r="F62" s="238"/>
      <c r="G62" s="238"/>
      <c r="H62" s="238"/>
    </row>
    <row r="63" spans="1:8" hidden="1">
      <c r="A63" s="243"/>
      <c r="F63" s="238"/>
      <c r="G63" s="238"/>
      <c r="H63" s="238"/>
    </row>
    <row r="64" spans="1:8" ht="15" hidden="1">
      <c r="A64" s="1320" t="s">
        <v>383</v>
      </c>
      <c r="B64" s="1320"/>
      <c r="C64" s="1320"/>
      <c r="D64" s="1320"/>
      <c r="E64" s="1320"/>
      <c r="F64" s="238"/>
      <c r="G64" s="238"/>
      <c r="H64" s="238"/>
    </row>
    <row r="65" spans="1:8" hidden="1">
      <c r="A65" s="245"/>
      <c r="F65" s="238"/>
      <c r="G65" s="238"/>
      <c r="H65" s="238"/>
    </row>
    <row r="66" spans="1:8" hidden="1">
      <c r="A66" s="246" t="str">
        <f>'[5]Attach 3(JV)'!A15</f>
        <v>Name(s) and Addresse(s) of other partner(s)</v>
      </c>
      <c r="B66" s="245"/>
      <c r="C66" s="245"/>
      <c r="D66" s="5" t="str">
        <f>D7</f>
        <v>To:</v>
      </c>
      <c r="F66" s="238"/>
      <c r="G66" s="238"/>
      <c r="H66" s="238"/>
    </row>
    <row r="67" spans="1:8" hidden="1">
      <c r="A67" s="246" t="str">
        <f>'[5]Attach 3(JV)'!E16</f>
        <v/>
      </c>
      <c r="B67" s="245"/>
      <c r="C67" s="245"/>
      <c r="D67" s="3" t="str">
        <f>D8</f>
        <v>Contract Services</v>
      </c>
      <c r="F67" s="238"/>
      <c r="G67" s="238"/>
      <c r="H67" s="238"/>
    </row>
    <row r="68" spans="1:8" hidden="1">
      <c r="A68" s="4" t="s">
        <v>342</v>
      </c>
      <c r="B68" s="818" t="str">
        <f>'[5]Attach 3(JV)'!E17</f>
        <v/>
      </c>
      <c r="C68" s="818"/>
      <c r="D68" s="3" t="str">
        <f>D9</f>
        <v>Power Grid Corporation of India Ltd.,</v>
      </c>
      <c r="F68" s="238"/>
      <c r="G68" s="238"/>
      <c r="H68" s="238"/>
    </row>
    <row r="69" spans="1:8" hidden="1">
      <c r="A69" s="4" t="s">
        <v>344</v>
      </c>
      <c r="B69" s="818" t="str">
        <f>'[5]Attach 3(JV)'!E18</f>
        <v/>
      </c>
      <c r="C69" s="818"/>
      <c r="D69" s="3" t="str">
        <f>D10</f>
        <v>"Saudamini", Plot No. 2, Sector 29</v>
      </c>
      <c r="F69" s="238"/>
      <c r="G69" s="238"/>
      <c r="H69" s="238"/>
    </row>
    <row r="70" spans="1:8" hidden="1">
      <c r="B70" s="818" t="str">
        <f>'[5]Attach 3(JV)'!E19</f>
        <v/>
      </c>
      <c r="C70" s="818"/>
      <c r="D70" s="3" t="str">
        <f>D11</f>
        <v>Gurgaon (Haryana) - 122001</v>
      </c>
      <c r="F70" s="238"/>
      <c r="G70" s="238"/>
      <c r="H70" s="238"/>
    </row>
    <row r="71" spans="1:8" hidden="1">
      <c r="A71" s="245"/>
      <c r="B71" s="818" t="str">
        <f>'[5]Attach 3(JV)'!E20</f>
        <v/>
      </c>
      <c r="C71" s="818"/>
      <c r="D71" s="3"/>
      <c r="F71" s="238"/>
      <c r="G71" s="238"/>
      <c r="H71" s="238"/>
    </row>
    <row r="72" spans="1:8" hidden="1">
      <c r="A72" s="239" t="s">
        <v>337</v>
      </c>
      <c r="F72" s="238"/>
      <c r="G72" s="238"/>
      <c r="H72" s="238"/>
    </row>
    <row r="73" spans="1:8" hidden="1">
      <c r="A73" s="245"/>
      <c r="F73" s="238"/>
      <c r="G73" s="238"/>
      <c r="H73" s="238"/>
    </row>
    <row r="74" spans="1:8" hidden="1">
      <c r="A74" s="1319" t="s">
        <v>384</v>
      </c>
      <c r="B74" s="1319"/>
      <c r="C74" s="1319"/>
      <c r="D74" s="1319"/>
      <c r="E74" s="1319"/>
      <c r="F74" s="238"/>
      <c r="G74" s="238"/>
      <c r="H74" s="238"/>
    </row>
    <row r="75" spans="1:8" hidden="1">
      <c r="A75" s="245"/>
      <c r="B75" s="245"/>
      <c r="C75" s="245"/>
      <c r="D75" s="245"/>
      <c r="E75" s="245"/>
      <c r="F75" s="238"/>
      <c r="G75" s="238"/>
      <c r="H75" s="238"/>
    </row>
    <row r="76" spans="1:8" ht="66" hidden="1">
      <c r="A76" s="249" t="s">
        <v>340</v>
      </c>
      <c r="B76" s="1315" t="s">
        <v>111</v>
      </c>
      <c r="C76" s="1315"/>
      <c r="D76" s="249" t="s">
        <v>112</v>
      </c>
      <c r="E76" s="249" t="s">
        <v>113</v>
      </c>
      <c r="F76" s="238"/>
      <c r="G76" s="238"/>
      <c r="H76" s="238"/>
    </row>
    <row r="77" spans="1:8" hidden="1">
      <c r="A77" s="265">
        <v>1</v>
      </c>
      <c r="B77" s="1312"/>
      <c r="C77" s="1312"/>
      <c r="D77" s="266"/>
      <c r="E77" s="266"/>
      <c r="F77" s="238"/>
      <c r="G77" s="238"/>
      <c r="H77" s="238"/>
    </row>
    <row r="78" spans="1:8" hidden="1">
      <c r="A78" s="265">
        <v>2</v>
      </c>
      <c r="B78" s="1312"/>
      <c r="C78" s="1312"/>
      <c r="D78" s="266"/>
      <c r="E78" s="266"/>
      <c r="F78" s="238"/>
      <c r="G78" s="238"/>
      <c r="H78" s="238"/>
    </row>
    <row r="79" spans="1:8" hidden="1">
      <c r="A79" s="265">
        <v>3</v>
      </c>
      <c r="B79" s="1312"/>
      <c r="C79" s="1312"/>
      <c r="D79" s="266"/>
      <c r="E79" s="266"/>
      <c r="F79" s="238"/>
      <c r="G79" s="238"/>
      <c r="H79" s="238"/>
    </row>
    <row r="80" spans="1:8" hidden="1">
      <c r="A80" s="265">
        <v>4</v>
      </c>
      <c r="B80" s="1312"/>
      <c r="C80" s="1312"/>
      <c r="D80" s="266"/>
      <c r="E80" s="266"/>
      <c r="F80" s="238"/>
      <c r="G80" s="238"/>
      <c r="H80" s="238"/>
    </row>
    <row r="81" spans="1:8" hidden="1">
      <c r="A81" s="265">
        <v>5</v>
      </c>
      <c r="B81" s="1312"/>
      <c r="C81" s="1312"/>
      <c r="D81" s="266"/>
      <c r="E81" s="266"/>
      <c r="F81" s="238"/>
      <c r="G81" s="238"/>
      <c r="H81" s="238"/>
    </row>
    <row r="82" spans="1:8" hidden="1">
      <c r="A82" s="265">
        <v>6</v>
      </c>
      <c r="B82" s="1312"/>
      <c r="C82" s="1312"/>
      <c r="D82" s="266"/>
      <c r="E82" s="266"/>
      <c r="F82" s="238"/>
      <c r="G82" s="238"/>
      <c r="H82" s="238"/>
    </row>
    <row r="83" spans="1:8" hidden="1">
      <c r="A83" s="245"/>
      <c r="B83" s="245"/>
      <c r="C83" s="245"/>
      <c r="D83" s="245"/>
      <c r="E83" s="245"/>
      <c r="F83" s="238"/>
      <c r="G83" s="238"/>
      <c r="H83" s="238"/>
    </row>
    <row r="84" spans="1:8" ht="15" hidden="1">
      <c r="A84" s="267"/>
      <c r="B84" s="267"/>
      <c r="C84" s="267"/>
      <c r="D84" s="267"/>
      <c r="E84" s="267"/>
      <c r="F84" s="238"/>
      <c r="G84" s="238"/>
      <c r="H84" s="238"/>
    </row>
    <row r="85" spans="1:8" ht="15" hidden="1">
      <c r="A85" s="267" t="s">
        <v>6</v>
      </c>
      <c r="B85" s="262" t="str">
        <f>B57</f>
        <v>--</v>
      </c>
      <c r="C85" s="267" t="s">
        <v>4</v>
      </c>
      <c r="D85" s="267" t="str">
        <f>D57</f>
        <v/>
      </c>
      <c r="E85" s="267"/>
      <c r="F85" s="238"/>
      <c r="G85" s="238"/>
      <c r="H85" s="238"/>
    </row>
    <row r="86" spans="1:8" ht="15" hidden="1">
      <c r="A86" s="267" t="s">
        <v>7</v>
      </c>
      <c r="B86" s="267" t="str">
        <f>B58</f>
        <v/>
      </c>
      <c r="C86" s="267" t="s">
        <v>5</v>
      </c>
      <c r="D86" s="267" t="str">
        <f>D58</f>
        <v/>
      </c>
      <c r="E86" s="267"/>
      <c r="F86" s="238"/>
      <c r="G86" s="238"/>
      <c r="H86" s="238"/>
    </row>
    <row r="87" spans="1:8" ht="15" hidden="1">
      <c r="A87" s="267"/>
      <c r="B87" s="267"/>
      <c r="C87" s="267"/>
      <c r="D87" s="267"/>
      <c r="E87" s="267"/>
      <c r="F87" s="238"/>
      <c r="G87" s="238"/>
      <c r="H87" s="238"/>
    </row>
    <row r="88" spans="1:8" hidden="1">
      <c r="A88" s="268"/>
      <c r="B88" s="268"/>
      <c r="C88" s="268"/>
      <c r="D88" s="268"/>
      <c r="E88" s="268"/>
      <c r="F88" s="238"/>
      <c r="G88" s="238"/>
      <c r="H88" s="23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CF80F8D9-734F-48B9-B011-9E684644282F}" showPageBreaks="1" fitToPage="1" printArea="1" hiddenRows="1" view="pageBreakPreview" topLeftCell="A13">
      <selection activeCell="A19" sqref="A19"/>
      <pageMargins left="0.7" right="0.7" top="0.44" bottom="0.2" header="0.25" footer="0.2"/>
      <pageSetup scale="82" fitToHeight="0" orientation="portrait" r:id="rId1"/>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2"/>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4"/>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5"/>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6"/>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7"/>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8"/>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0"/>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1"/>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2"/>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3"/>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F9FE2C60-2849-4C32-B532-2B1A89FFA9CD}" fitToPage="1" hiddenRows="1" topLeftCell="A19">
      <selection activeCell="A19" sqref="A19"/>
      <pageMargins left="0.7" right="0.7" top="0.44" bottom="0.2" header="0.25" footer="0.2"/>
      <pageSetup paperSize="9" fitToHeight="0" orientation="portrait" r:id="rId16"/>
    </customSheetView>
    <customSheetView guid="{7A9EA6D6-4DDF-43D9-92E6-C6AFAD14E266}" fitToPage="1" hiddenRows="1" topLeftCell="A11">
      <selection activeCell="A19" sqref="A19"/>
      <pageMargins left="0.7" right="0.7" top="0.44" bottom="0.2" header="0.25" footer="0.2"/>
      <pageSetup paperSize="9" fitToHeight="0" orientation="portrait" r:id="rId17"/>
    </customSheetView>
    <customSheetView guid="{DC28ED1E-3E35-4094-9C2B-5C0A1C1D459C}" showPageBreaks="1" fitToPage="1" printArea="1" hiddenRows="1">
      <selection activeCell="A19" sqref="A19"/>
      <pageMargins left="0.7" right="0.7" top="0.44" bottom="0.2" header="0.25" footer="0.2"/>
      <pageSetup paperSize="9" fitToHeight="0" orientation="portrait" r:id="rId18"/>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0"/>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1"/>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2"/>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3"/>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5"/>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6"/>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7"/>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8"/>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29"/>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0"/>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1"/>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2"/>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3"/>
    </customSheetView>
    <customSheetView guid="{4B898AE2-7356-489E-882D-EC3B09CB95AA}" showPageBreaks="1" fitToPage="1" printArea="1" hiddenRows="1" view="pageBreakPreview">
      <selection activeCell="A19" sqref="A19"/>
      <pageMargins left="0.7" right="0.7" top="0.44" bottom="0.2" header="0.25" footer="0.2"/>
      <pageSetup scale="82" fitToHeight="0" orientation="portrait" r:id="rId34"/>
    </customSheetView>
    <customSheetView guid="{DBB6855E-D634-47BF-8EAD-2479D63E426E}" showPageBreaks="1" fitToPage="1" printArea="1" hiddenRows="1" view="pageBreakPreview">
      <selection activeCell="A19" sqref="A19"/>
      <pageMargins left="0.7" right="0.7" top="0.44" bottom="0.2" header="0.25" footer="0.2"/>
      <pageSetup scale="82" fitToHeight="0" orientation="portrait" r:id="rId35"/>
    </customSheetView>
    <customSheetView guid="{D02EE5CF-A0EA-4C5E-BAEE-CBCAF1C246EF}" showPageBreaks="1" fitToPage="1" printArea="1" hiddenRows="1" view="pageBreakPreview" topLeftCell="A13">
      <selection activeCell="A19" sqref="A19"/>
      <pageMargins left="0.7" right="0.7" top="0.44" bottom="0.2" header="0.25" footer="0.2"/>
      <pageSetup scale="82" fitToHeight="0" orientation="portrait" r:id="rId36"/>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2" priority="2" stopIfTrue="1">
      <formula>$Z$2&lt;1</formula>
    </cfRule>
  </conditionalFormatting>
  <conditionalFormatting sqref="A60:E83">
    <cfRule type="expression" dxfId="11" priority="1" stopIfTrue="1">
      <formula>$Z$2&lt;2</formula>
    </cfRule>
  </conditionalFormatting>
  <pageMargins left="0.7" right="0.7" top="0.44" bottom="0.2" header="0.25" footer="0.2"/>
  <pageSetup scale="82" fitToHeight="0" orientation="portrait" r:id="rId37"/>
  <drawing r:id="rId3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A23" sqref="A23"/>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517" customFormat="1" ht="14.25">
      <c r="A1" s="1137" t="str">
        <f>'Attach 3(JV)'!A1</f>
        <v>Specification No. :CC/T/W-TR/DOM/A04/23/02780</v>
      </c>
      <c r="B1" s="1137"/>
      <c r="C1" s="1137"/>
      <c r="D1" s="1137"/>
      <c r="E1" s="530" t="str">
        <f>"Attachment-18 " &amp; 'Attach 3(JV)'!AT1</f>
        <v xml:space="preserve">Attachment-18 </v>
      </c>
      <c r="F1" s="516"/>
      <c r="G1" s="516"/>
      <c r="H1" s="516"/>
    </row>
    <row r="3" spans="1:9" ht="83.25" customHeight="1">
      <c r="A3" s="1321" t="str">
        <f>'Attach 3(JV)'!A3</f>
        <v>765 kV Transformer Package TR01 for 6x500 MVA, 765/400/33 kV, 1 Phase Transformers at KPS3 S/S associated with establishment of Khavda Pooling Station-3 (KPS3) in Khavda RE Park.</v>
      </c>
      <c r="B3" s="1322"/>
      <c r="C3" s="1322"/>
      <c r="D3" s="1322"/>
      <c r="E3" s="1322"/>
      <c r="F3" s="13"/>
      <c r="G3" s="14"/>
      <c r="H3" s="13"/>
    </row>
    <row r="4" spans="1:9" ht="20.100000000000001" customHeight="1">
      <c r="A4" s="15"/>
      <c r="H4" s="17"/>
      <c r="I4" s="2"/>
    </row>
    <row r="5" spans="1:9" ht="20.100000000000001" customHeight="1">
      <c r="A5" s="815" t="s">
        <v>502</v>
      </c>
      <c r="B5" s="815"/>
      <c r="C5" s="815"/>
      <c r="D5" s="815"/>
      <c r="E5" s="81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21" t="str">
        <f>'Attach 3(JV)'!A8</f>
        <v/>
      </c>
      <c r="B8" s="821"/>
      <c r="C8" s="821"/>
      <c r="D8" s="821"/>
      <c r="E8" s="3" t="str">
        <f>'Attach 3(JV)'!E8</f>
        <v>Contract Services</v>
      </c>
      <c r="H8" s="17"/>
      <c r="I8" s="2"/>
    </row>
    <row r="9" spans="1:9" ht="20.100000000000001" customHeight="1">
      <c r="A9" s="4" t="s">
        <v>342</v>
      </c>
      <c r="B9" s="818">
        <f>'Attach 3(JV)'!B9</f>
        <v>0</v>
      </c>
      <c r="C9" s="818"/>
      <c r="D9" s="818"/>
      <c r="E9" s="3" t="str">
        <f>'Attach 3(JV)'!E9</f>
        <v>Power Grid Corporation of India Ltd.,</v>
      </c>
      <c r="H9" s="17"/>
      <c r="I9" s="2"/>
    </row>
    <row r="10" spans="1:9" ht="20.100000000000001" customHeight="1">
      <c r="A10" s="4" t="s">
        <v>344</v>
      </c>
      <c r="B10" s="818">
        <f>'Attach 3(JV)'!B10</f>
        <v>0</v>
      </c>
      <c r="C10" s="818"/>
      <c r="D10" s="818"/>
      <c r="E10" s="3" t="str">
        <f>'Attach 3(JV)'!E10</f>
        <v>"Saudamini", Plot No. 2, Sector 29</v>
      </c>
      <c r="H10" s="17"/>
      <c r="I10" s="2"/>
    </row>
    <row r="11" spans="1:9" ht="20.100000000000001" customHeight="1">
      <c r="B11" s="818">
        <f>'Attach 3(JV)'!B11</f>
        <v>0</v>
      </c>
      <c r="C11" s="818"/>
      <c r="D11" s="818"/>
      <c r="E11" s="3" t="str">
        <f>'Attach 3(JV)'!E11</f>
        <v>Gurgaon (Haryana) - 122001</v>
      </c>
    </row>
    <row r="12" spans="1:9" ht="20.100000000000001" customHeight="1">
      <c r="A12" s="19"/>
      <c r="B12" s="818">
        <f>'Attach 3(JV)'!B12</f>
        <v>0</v>
      </c>
      <c r="C12" s="818"/>
      <c r="D12" s="818"/>
      <c r="E12" s="3"/>
    </row>
    <row r="13" spans="1:9" ht="20.100000000000001" customHeight="1">
      <c r="A13" s="19"/>
      <c r="B13" s="90"/>
      <c r="C13" s="90"/>
      <c r="D13" s="90"/>
      <c r="E13" s="12"/>
    </row>
    <row r="14" spans="1:9" ht="20.100000000000001" customHeight="1">
      <c r="A14" s="16" t="s">
        <v>337</v>
      </c>
    </row>
    <row r="15" spans="1:9" ht="20.100000000000001" customHeight="1">
      <c r="A15" s="19"/>
    </row>
    <row r="16" spans="1:9" ht="20.100000000000001" customHeight="1">
      <c r="A16" s="1218" t="s">
        <v>532</v>
      </c>
      <c r="B16" s="1218"/>
      <c r="C16" s="1218"/>
      <c r="D16" s="1218"/>
      <c r="E16" s="1218"/>
    </row>
    <row r="17" spans="1:5" ht="20.100000000000001" customHeight="1">
      <c r="A17" s="19"/>
    </row>
    <row r="18" spans="1:5" ht="20.100000000000001" customHeight="1">
      <c r="A18" s="19"/>
    </row>
    <row r="19" spans="1:5">
      <c r="A19" s="23" t="s">
        <v>6</v>
      </c>
      <c r="B19" s="50" t="str">
        <f>'Attach 3(JV)'!B24</f>
        <v>--</v>
      </c>
      <c r="C19" s="27"/>
      <c r="D19" s="24" t="s">
        <v>4</v>
      </c>
      <c r="E19" s="201" t="str">
        <f>'Attach 3(JV)'!E24</f>
        <v/>
      </c>
    </row>
    <row r="20" spans="1:5">
      <c r="A20" s="23" t="s">
        <v>7</v>
      </c>
      <c r="B20" s="201" t="str">
        <f>'Attach 3(JV)'!B25</f>
        <v/>
      </c>
      <c r="C20" s="27"/>
      <c r="D20" s="24" t="s">
        <v>5</v>
      </c>
      <c r="E20" s="201"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CF80F8D9-734F-48B9-B011-9E684644282F}"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7"/>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19"/>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0"/>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D02EE5CF-A0EA-4C5E-BAEE-CBCAF1C246EF}"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8"/>
  <headerFooter alignWithMargins="0">
    <oddFooter>&amp;R&amp;"Book Antiqua,Bold"&amp;8 Page &amp;P of &amp;N</oddFooter>
  </headerFooter>
  <drawing r:id="rId2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40" zoomScaleNormal="100" zoomScaleSheetLayoutView="100" workbookViewId="0">
      <selection activeCell="A48" sqref="A48:I48"/>
    </sheetView>
  </sheetViews>
  <sheetFormatPr defaultColWidth="9.140625" defaultRowHeight="13.5"/>
  <cols>
    <col min="1" max="1" width="10" style="326" customWidth="1"/>
    <col min="2" max="2" width="10.7109375" style="326" customWidth="1"/>
    <col min="3" max="3" width="10.85546875" style="326" customWidth="1"/>
    <col min="4" max="8" width="10.7109375" style="326" customWidth="1"/>
    <col min="9" max="9" width="23" style="326" customWidth="1"/>
    <col min="10" max="10" width="9.140625" style="326" hidden="1" customWidth="1"/>
    <col min="11" max="16" width="10.28515625" style="326" hidden="1" customWidth="1"/>
    <col min="17" max="41" width="0" style="326" hidden="1" customWidth="1"/>
    <col min="42" max="16384" width="9.140625" style="326"/>
  </cols>
  <sheetData>
    <row r="1" spans="1:9" ht="27" customHeight="1">
      <c r="A1" s="1324" t="s">
        <v>849</v>
      </c>
      <c r="B1" s="1325"/>
      <c r="C1" s="1325"/>
      <c r="D1" s="1325"/>
      <c r="E1" s="1325"/>
      <c r="F1" s="1325"/>
      <c r="G1" s="1325"/>
      <c r="H1" s="1325"/>
      <c r="I1" s="1326"/>
    </row>
    <row r="2" spans="1:9" ht="31.5" customHeight="1">
      <c r="A2" s="667" t="s">
        <v>479</v>
      </c>
      <c r="B2" s="1327" t="s">
        <v>850</v>
      </c>
      <c r="C2" s="1327"/>
      <c r="D2" s="1327"/>
      <c r="E2" s="1327"/>
      <c r="F2" s="1327"/>
      <c r="G2" s="1327"/>
      <c r="H2" s="1327"/>
      <c r="I2" s="1328"/>
    </row>
    <row r="3" spans="1:9" ht="36" customHeight="1">
      <c r="A3" s="667" t="s">
        <v>481</v>
      </c>
      <c r="B3" s="1327" t="s">
        <v>851</v>
      </c>
      <c r="C3" s="1327"/>
      <c r="D3" s="1327"/>
      <c r="E3" s="1327"/>
      <c r="F3" s="1327"/>
      <c r="G3" s="1327"/>
      <c r="H3" s="1327"/>
      <c r="I3" s="1328"/>
    </row>
    <row r="4" spans="1:9" ht="36" customHeight="1">
      <c r="A4" s="667" t="s">
        <v>483</v>
      </c>
      <c r="B4" s="1327" t="s">
        <v>852</v>
      </c>
      <c r="C4" s="1327"/>
      <c r="D4" s="1327"/>
      <c r="E4" s="1327"/>
      <c r="F4" s="1327"/>
      <c r="G4" s="1327"/>
      <c r="H4" s="1327"/>
      <c r="I4" s="1328"/>
    </row>
    <row r="5" spans="1:9" ht="36" customHeight="1">
      <c r="A5" s="667" t="s">
        <v>485</v>
      </c>
      <c r="B5" s="1327" t="s">
        <v>486</v>
      </c>
      <c r="C5" s="1327"/>
      <c r="D5" s="1327"/>
      <c r="E5" s="1327"/>
      <c r="F5" s="1327"/>
      <c r="G5" s="1327"/>
      <c r="H5" s="1327"/>
      <c r="I5" s="1328"/>
    </row>
    <row r="6" spans="1:9" ht="19.5" customHeight="1">
      <c r="A6" s="668" t="s">
        <v>487</v>
      </c>
      <c r="B6" s="831" t="s">
        <v>853</v>
      </c>
      <c r="C6" s="831"/>
      <c r="D6" s="831"/>
      <c r="E6" s="831"/>
      <c r="F6" s="831"/>
      <c r="G6" s="831"/>
      <c r="H6" s="831"/>
      <c r="I6" s="1329"/>
    </row>
    <row r="7" spans="1:9" ht="15.75">
      <c r="A7" s="282"/>
      <c r="C7" s="282"/>
      <c r="D7" s="282"/>
      <c r="E7" s="282"/>
      <c r="F7" s="282"/>
      <c r="G7" s="282"/>
      <c r="H7" s="282"/>
      <c r="I7" s="282"/>
    </row>
    <row r="27" spans="1:11" ht="15">
      <c r="K27" s="669">
        <v>0</v>
      </c>
    </row>
    <row r="28" spans="1:11">
      <c r="A28" s="670"/>
      <c r="B28" s="670"/>
      <c r="C28" s="670"/>
      <c r="D28" s="670"/>
      <c r="E28" s="670"/>
      <c r="F28" s="670"/>
      <c r="G28" s="670"/>
      <c r="H28" s="670"/>
      <c r="I28" s="670"/>
      <c r="J28" s="670"/>
      <c r="K28" s="671">
        <v>0</v>
      </c>
    </row>
    <row r="29" spans="1:11">
      <c r="A29" s="670"/>
      <c r="B29" s="670"/>
      <c r="C29" s="670"/>
      <c r="D29" s="670"/>
      <c r="E29" s="670"/>
      <c r="F29" s="670"/>
      <c r="G29" s="670"/>
      <c r="H29" s="670"/>
      <c r="I29" s="670"/>
      <c r="J29" s="670"/>
      <c r="K29" s="671">
        <v>0</v>
      </c>
    </row>
    <row r="30" spans="1:11">
      <c r="A30" s="670"/>
      <c r="B30" s="670"/>
      <c r="C30" s="670"/>
      <c r="D30" s="670"/>
      <c r="E30" s="670"/>
      <c r="F30" s="670"/>
      <c r="G30" s="670"/>
      <c r="H30" s="670"/>
      <c r="I30" s="670"/>
      <c r="J30" s="670"/>
      <c r="K30" s="671">
        <v>0</v>
      </c>
    </row>
    <row r="31" spans="1:11">
      <c r="A31" s="670"/>
      <c r="B31" s="670"/>
      <c r="C31" s="670"/>
      <c r="D31" s="670"/>
      <c r="E31" s="670"/>
      <c r="F31" s="670"/>
      <c r="G31" s="670"/>
      <c r="H31" s="670"/>
      <c r="I31" s="670"/>
      <c r="J31" s="670"/>
    </row>
    <row r="32" spans="1:11" ht="18.75">
      <c r="A32" s="1330" t="s">
        <v>854</v>
      </c>
      <c r="B32" s="1330"/>
      <c r="C32" s="1330"/>
      <c r="D32" s="1330"/>
      <c r="E32" s="1330"/>
      <c r="F32" s="1330"/>
      <c r="G32" s="1330"/>
      <c r="H32" s="1330"/>
      <c r="I32" s="1330"/>
      <c r="J32" s="670"/>
    </row>
    <row r="33" spans="1:16" ht="18.75">
      <c r="A33" s="672"/>
      <c r="B33" s="672"/>
      <c r="C33" s="672"/>
      <c r="D33" s="672"/>
      <c r="E33" s="672"/>
      <c r="F33" s="672"/>
      <c r="G33" s="672"/>
      <c r="H33" s="672"/>
      <c r="I33" s="672"/>
      <c r="J33" s="670"/>
    </row>
    <row r="34" spans="1:16" ht="15.75">
      <c r="A34" s="1323" t="s">
        <v>396</v>
      </c>
      <c r="B34" s="1323"/>
      <c r="C34" s="1323"/>
      <c r="D34" s="1323"/>
      <c r="E34" s="1323"/>
      <c r="F34" s="1323"/>
      <c r="G34" s="1323"/>
      <c r="H34" s="1323"/>
      <c r="I34" s="1323"/>
      <c r="J34" s="670"/>
      <c r="K34" s="669" t="e">
        <v>#REF!</v>
      </c>
      <c r="O34" s="671" t="e">
        <v>#REF!</v>
      </c>
    </row>
    <row r="35" spans="1:16" ht="16.5">
      <c r="A35" s="1331" t="s">
        <v>397</v>
      </c>
      <c r="B35" s="1331"/>
      <c r="C35" s="1331"/>
      <c r="D35" s="1331"/>
      <c r="E35" s="1331"/>
      <c r="F35" s="1331"/>
      <c r="G35" s="1331"/>
      <c r="H35" s="1331"/>
      <c r="I35" s="1331"/>
      <c r="J35" s="670"/>
      <c r="K35" s="671" t="e">
        <v>#REF!</v>
      </c>
      <c r="O35" s="671" t="e">
        <v>#REF!</v>
      </c>
    </row>
    <row r="36" spans="1:16" ht="36" customHeight="1">
      <c r="A36" s="1332" t="s">
        <v>855</v>
      </c>
      <c r="B36" s="1332"/>
      <c r="C36" s="1332"/>
      <c r="D36" s="1332"/>
      <c r="E36" s="1332"/>
      <c r="F36" s="1332"/>
      <c r="G36" s="1332"/>
      <c r="H36" s="1332"/>
      <c r="I36" s="1332"/>
      <c r="J36" s="670"/>
      <c r="K36" s="671" t="e">
        <v>#REF!</v>
      </c>
      <c r="O36" s="671" t="e">
        <v>#REF!</v>
      </c>
    </row>
    <row r="37" spans="1:16" ht="16.5">
      <c r="A37" s="1331" t="s">
        <v>856</v>
      </c>
      <c r="B37" s="1331"/>
      <c r="C37" s="1331"/>
      <c r="D37" s="1331"/>
      <c r="E37" s="1331"/>
      <c r="F37" s="1331"/>
      <c r="G37" s="1331"/>
      <c r="H37" s="1331"/>
      <c r="I37" s="1331"/>
      <c r="J37" s="670"/>
      <c r="K37" s="671" t="e">
        <v>#REF!</v>
      </c>
      <c r="O37" s="671" t="e">
        <v>#REF!</v>
      </c>
    </row>
    <row r="38" spans="1:16" ht="15.75">
      <c r="A38" s="1323" t="s">
        <v>399</v>
      </c>
      <c r="B38" s="1323"/>
      <c r="C38" s="1323"/>
      <c r="D38" s="1323"/>
      <c r="E38" s="1323"/>
      <c r="F38" s="1323"/>
      <c r="G38" s="1323"/>
      <c r="H38" s="1323"/>
      <c r="I38" s="1323"/>
      <c r="J38" s="670"/>
    </row>
    <row r="39" spans="1:16" ht="18.75" customHeight="1">
      <c r="A39" s="1331">
        <f>'[22]Names of Bidder'!D10</f>
        <v>0</v>
      </c>
      <c r="B39" s="1331"/>
      <c r="C39" s="1331"/>
      <c r="D39" s="1331"/>
      <c r="E39" s="1331"/>
      <c r="F39" s="1331"/>
      <c r="G39" s="1331"/>
      <c r="H39" s="1331"/>
      <c r="I39" s="1331"/>
      <c r="J39" s="670"/>
      <c r="K39" s="327">
        <v>1</v>
      </c>
      <c r="M39" s="671" t="s">
        <v>857</v>
      </c>
      <c r="P39" s="671" t="s">
        <v>858</v>
      </c>
    </row>
    <row r="40" spans="1:16" ht="17.25" customHeight="1">
      <c r="A40" s="1332" t="str">
        <f xml:space="preserve"> "having its Registered Office at " &amp;'[22]Names of Bidder'!D11 &amp; ","&amp;'[22]Names of Bidder'!D12&amp;","&amp;'[22]Names of Bidder'!D13</f>
        <v>having its Registered Office at ,,</v>
      </c>
      <c r="B40" s="1332"/>
      <c r="C40" s="1332"/>
      <c r="D40" s="1332"/>
      <c r="E40" s="1332"/>
      <c r="F40" s="1332"/>
      <c r="G40" s="1332"/>
      <c r="H40" s="1332"/>
      <c r="I40" s="1332"/>
      <c r="J40" s="670"/>
      <c r="K40" s="327">
        <v>1</v>
      </c>
      <c r="M40" s="671" t="s">
        <v>859</v>
      </c>
    </row>
    <row r="41" spans="1:16" ht="15.75">
      <c r="A41" s="1323" t="s">
        <v>399</v>
      </c>
      <c r="B41" s="1323"/>
      <c r="C41" s="1323"/>
      <c r="D41" s="1323"/>
      <c r="E41" s="1323"/>
      <c r="F41" s="1323"/>
      <c r="G41" s="1323"/>
      <c r="H41" s="1323"/>
      <c r="I41" s="1323"/>
      <c r="J41" s="670"/>
    </row>
    <row r="42" spans="1:16" ht="15.75">
      <c r="A42" s="1323" t="str">
        <f>IF('[22]Names of Bidder'!D6= "Sole Bidder", "", IF('[22]Names of Bidder'!D7=1,'[22]Names of Bidder'!D15,IF('[22]Names of Bidder'!D7=2,'[22]Names of Bidder'!D15&amp;" &amp; "&amp;'[22]Names of Bidder'!D20,"")))</f>
        <v/>
      </c>
      <c r="B42" s="1323"/>
      <c r="C42" s="1323"/>
      <c r="D42" s="1323"/>
      <c r="E42" s="1323"/>
      <c r="F42" s="1323"/>
      <c r="G42" s="1323"/>
      <c r="H42" s="1323"/>
      <c r="I42" s="1323"/>
      <c r="J42" s="670"/>
    </row>
    <row r="43" spans="1:16" ht="18" customHeight="1">
      <c r="A43" s="1332" t="str">
        <f>IF('[22]Names of Bidder'!D6= "Sole Bidder", "", "having its Registered Office at "&amp;IF('[22]Names of Bidder'!D7=1,'[22]Names of Bidder'!D16&amp;" "&amp;'[22]Names of Bidder'!D17&amp;" "&amp;'[22]Names of Bidder'!D18,IF('[22]Names of Bidder'!D7=2,'[22]Names of Bidder'!D16&amp;" &amp; "&amp;'[22]Names of Bidder'!D17&amp;" "&amp;'[22]Names of Bidder'!D18&amp;" and " &amp; '[22]Names of Bidder'!D21&amp;" &amp; "&amp;'[22]Names of Bidder'!D22&amp;" "&amp;'[22]Names of Bidder'!D23 &amp;IF('[22]Names of Bidder'!D7="2 or More"," respectively",""))))</f>
        <v/>
      </c>
      <c r="B43" s="1332"/>
      <c r="C43" s="1332"/>
      <c r="D43" s="1332"/>
      <c r="E43" s="1332"/>
      <c r="F43" s="1332"/>
      <c r="G43" s="1332"/>
      <c r="H43" s="1332"/>
      <c r="I43" s="1332"/>
      <c r="J43" s="670"/>
    </row>
    <row r="44" spans="1:16" ht="15.75">
      <c r="A44" s="1323" t="s">
        <v>400</v>
      </c>
      <c r="B44" s="1323"/>
      <c r="C44" s="1323"/>
      <c r="D44" s="1323"/>
      <c r="E44" s="1323"/>
      <c r="F44" s="1323"/>
      <c r="G44" s="1323"/>
      <c r="H44" s="1323"/>
      <c r="I44" s="1323"/>
      <c r="J44" s="670"/>
    </row>
    <row r="45" spans="1:16" ht="15.75">
      <c r="A45" s="394"/>
      <c r="B45" s="394"/>
      <c r="C45" s="394"/>
      <c r="D45" s="394"/>
      <c r="E45" s="394"/>
      <c r="F45" s="394"/>
      <c r="G45" s="394"/>
      <c r="H45" s="394"/>
      <c r="I45" s="394"/>
      <c r="J45" s="670"/>
    </row>
    <row r="46" spans="1:16" ht="16.5">
      <c r="A46" s="1331" t="s">
        <v>401</v>
      </c>
      <c r="B46" s="1331"/>
      <c r="C46" s="1331"/>
      <c r="D46" s="1331"/>
      <c r="E46" s="1331"/>
      <c r="F46" s="1331"/>
      <c r="G46" s="1331"/>
      <c r="H46" s="1331"/>
      <c r="I46" s="1331"/>
      <c r="J46" s="670"/>
    </row>
    <row r="47" spans="1:16" ht="30.75" customHeight="1">
      <c r="A47" s="1331" t="s">
        <v>402</v>
      </c>
      <c r="B47" s="1331"/>
      <c r="C47" s="1331"/>
      <c r="D47" s="1331"/>
      <c r="E47" s="1331"/>
      <c r="F47" s="1331"/>
      <c r="G47" s="1331"/>
      <c r="H47" s="1331"/>
      <c r="I47" s="1331"/>
      <c r="J47" s="670"/>
    </row>
    <row r="48" spans="1:16" ht="120.75" customHeight="1">
      <c r="A48" s="945" t="str">
        <f>"POWERGRID intends to award, under laid-down organisational procedures, contract(s) for "&amp;Basic!B1&amp;" Specification Number:"&amp;Basic!B3</f>
        <v>POWERGRID intends to award, under laid-down organisational procedures, contract(s) for 765 kV Transformer Package TR01 for 6x500 MVA, 765/400/33 kV, 1 Phase Transformers at KPS3 S/S associated with establishment of Khavda Pooling Station-3 (KPS3) in Khavda RE Park. Specification Number:CC/T/W-TR/DOM/A04/23/02780</v>
      </c>
      <c r="B48" s="945"/>
      <c r="C48" s="945"/>
      <c r="D48" s="945"/>
      <c r="E48" s="945"/>
      <c r="F48" s="945"/>
      <c r="G48" s="945"/>
      <c r="H48" s="945"/>
      <c r="I48" s="945"/>
      <c r="J48" s="670"/>
    </row>
    <row r="49" spans="1:10" ht="21" customHeight="1">
      <c r="A49" s="1115" t="s">
        <v>403</v>
      </c>
      <c r="B49" s="1115"/>
      <c r="C49" s="1115"/>
      <c r="D49" s="1115"/>
      <c r="E49" s="1335" t="s">
        <v>403</v>
      </c>
      <c r="F49" s="1335"/>
      <c r="G49" s="1335"/>
      <c r="H49" s="1335"/>
      <c r="I49" s="1335"/>
      <c r="J49" s="670"/>
    </row>
    <row r="50" spans="1:10" ht="33" customHeight="1">
      <c r="A50" s="1333" t="s">
        <v>404</v>
      </c>
      <c r="B50" s="1333"/>
      <c r="C50" s="1333"/>
      <c r="D50" s="1333"/>
      <c r="E50" s="1334" t="s">
        <v>860</v>
      </c>
      <c r="F50" s="1334"/>
      <c r="G50" s="1334"/>
      <c r="H50" s="1334"/>
      <c r="I50" s="1334"/>
      <c r="J50" s="670"/>
    </row>
    <row r="51" spans="1:10" ht="22.5" customHeight="1">
      <c r="A51" s="329" t="s">
        <v>502</v>
      </c>
      <c r="B51" s="330"/>
      <c r="C51" s="330"/>
      <c r="D51" s="330"/>
      <c r="E51" s="673"/>
      <c r="F51" s="330"/>
      <c r="G51" s="330"/>
      <c r="H51" s="330"/>
      <c r="I51" s="674" t="s">
        <v>861</v>
      </c>
      <c r="J51" s="670"/>
    </row>
    <row r="52" spans="1:10" ht="40.5" customHeight="1">
      <c r="A52" s="1336" t="s">
        <v>862</v>
      </c>
      <c r="B52" s="1336"/>
      <c r="C52" s="1336"/>
      <c r="D52" s="1336"/>
      <c r="E52" s="1336"/>
      <c r="F52" s="1336"/>
      <c r="G52" s="1336"/>
      <c r="H52" s="1336"/>
      <c r="I52" s="1336"/>
    </row>
    <row r="53" spans="1:10" ht="40.5" customHeight="1">
      <c r="A53" s="1336" t="s">
        <v>863</v>
      </c>
      <c r="B53" s="1336"/>
      <c r="C53" s="1336"/>
      <c r="D53" s="1336"/>
      <c r="E53" s="1336"/>
      <c r="F53" s="1336"/>
      <c r="G53" s="1336"/>
      <c r="H53" s="1336"/>
      <c r="I53" s="1336"/>
    </row>
    <row r="54" spans="1:10" ht="13.5" customHeight="1">
      <c r="A54" s="675"/>
      <c r="B54" s="282"/>
      <c r="C54" s="282"/>
      <c r="D54" s="282"/>
      <c r="E54" s="282"/>
      <c r="F54" s="282"/>
      <c r="G54" s="282"/>
      <c r="H54" s="282"/>
      <c r="I54" s="282"/>
    </row>
    <row r="55" spans="1:10" ht="15.75">
      <c r="A55" s="1337" t="s">
        <v>531</v>
      </c>
      <c r="B55" s="1337"/>
      <c r="C55" s="1337"/>
      <c r="D55" s="1337"/>
      <c r="E55" s="1337"/>
      <c r="F55" s="1337"/>
      <c r="G55" s="1337"/>
      <c r="H55" s="1337"/>
      <c r="I55" s="1337"/>
    </row>
    <row r="56" spans="1:10" ht="15.75">
      <c r="A56" s="675"/>
      <c r="B56" s="675"/>
      <c r="C56" s="675"/>
      <c r="D56" s="675"/>
      <c r="E56" s="675"/>
      <c r="F56" s="675"/>
      <c r="G56" s="675"/>
      <c r="H56" s="675"/>
      <c r="I56" s="675"/>
    </row>
    <row r="57" spans="1:10" ht="16.5">
      <c r="A57" s="1338" t="s">
        <v>409</v>
      </c>
      <c r="B57" s="1338"/>
      <c r="C57" s="1338"/>
      <c r="D57" s="1338"/>
      <c r="E57" s="1338"/>
      <c r="F57" s="1338"/>
      <c r="G57" s="1338"/>
      <c r="H57" s="1338"/>
      <c r="I57" s="1338"/>
    </row>
    <row r="58" spans="1:10" ht="16.5">
      <c r="A58" s="676"/>
      <c r="B58" s="676"/>
      <c r="C58" s="676"/>
      <c r="D58" s="676"/>
      <c r="E58" s="676"/>
      <c r="F58" s="676"/>
      <c r="G58" s="676"/>
      <c r="H58" s="676"/>
      <c r="I58" s="676"/>
    </row>
    <row r="59" spans="1:10" ht="37.5" customHeight="1">
      <c r="A59" s="945" t="s">
        <v>864</v>
      </c>
      <c r="B59" s="945"/>
      <c r="C59" s="945"/>
      <c r="D59" s="945"/>
      <c r="E59" s="945"/>
      <c r="F59" s="945"/>
      <c r="G59" s="945"/>
      <c r="H59" s="945"/>
      <c r="I59" s="945"/>
    </row>
    <row r="60" spans="1:10" ht="61.5" customHeight="1">
      <c r="A60" s="677" t="s">
        <v>479</v>
      </c>
      <c r="B60" s="945" t="s">
        <v>865</v>
      </c>
      <c r="C60" s="945"/>
      <c r="D60" s="945"/>
      <c r="E60" s="945"/>
      <c r="F60" s="945"/>
      <c r="G60" s="945"/>
      <c r="H60" s="945"/>
      <c r="I60" s="945"/>
    </row>
    <row r="61" spans="1:10" ht="53.25" customHeight="1">
      <c r="A61" s="677" t="s">
        <v>481</v>
      </c>
      <c r="B61" s="945" t="s">
        <v>866</v>
      </c>
      <c r="C61" s="945"/>
      <c r="D61" s="945"/>
      <c r="E61" s="945"/>
      <c r="F61" s="945"/>
      <c r="G61" s="945"/>
      <c r="H61" s="945"/>
      <c r="I61" s="945"/>
    </row>
    <row r="62" spans="1:10" ht="63" customHeight="1">
      <c r="A62" s="677" t="s">
        <v>483</v>
      </c>
      <c r="B62" s="945" t="s">
        <v>867</v>
      </c>
      <c r="C62" s="945"/>
      <c r="D62" s="945"/>
      <c r="E62" s="945"/>
      <c r="F62" s="945"/>
      <c r="G62" s="945"/>
      <c r="H62" s="945"/>
      <c r="I62" s="945"/>
    </row>
    <row r="63" spans="1:10" ht="62.25" customHeight="1">
      <c r="A63" s="677" t="s">
        <v>485</v>
      </c>
      <c r="B63" s="945" t="s">
        <v>868</v>
      </c>
      <c r="C63" s="945"/>
      <c r="D63" s="945"/>
      <c r="E63" s="945"/>
      <c r="F63" s="945"/>
      <c r="G63" s="945"/>
      <c r="H63" s="945"/>
      <c r="I63" s="945"/>
    </row>
    <row r="64" spans="1:10" ht="64.5" customHeight="1">
      <c r="A64" s="677" t="s">
        <v>487</v>
      </c>
      <c r="B64" s="945" t="s">
        <v>869</v>
      </c>
      <c r="C64" s="945"/>
      <c r="D64" s="945"/>
      <c r="E64" s="945"/>
      <c r="F64" s="945"/>
      <c r="G64" s="945"/>
      <c r="H64" s="945"/>
      <c r="I64" s="945"/>
    </row>
    <row r="65" spans="1:10" ht="62.25" customHeight="1">
      <c r="A65" s="677" t="s">
        <v>870</v>
      </c>
      <c r="B65" s="945" t="s">
        <v>871</v>
      </c>
      <c r="C65" s="945"/>
      <c r="D65" s="945"/>
      <c r="E65" s="945"/>
      <c r="F65" s="945"/>
      <c r="G65" s="945"/>
      <c r="H65" s="945"/>
      <c r="I65" s="945"/>
    </row>
    <row r="66" spans="1:10" ht="60.75" customHeight="1">
      <c r="A66" s="677" t="s">
        <v>872</v>
      </c>
      <c r="B66" s="945" t="s">
        <v>873</v>
      </c>
      <c r="C66" s="945"/>
      <c r="D66" s="945"/>
      <c r="E66" s="945"/>
      <c r="F66" s="945"/>
      <c r="G66" s="945"/>
      <c r="H66" s="945"/>
      <c r="I66" s="945"/>
    </row>
    <row r="67" spans="1:10" ht="72" customHeight="1">
      <c r="A67" s="677" t="s">
        <v>874</v>
      </c>
      <c r="B67" s="945" t="s">
        <v>875</v>
      </c>
      <c r="C67" s="945"/>
      <c r="D67" s="945"/>
      <c r="E67" s="945"/>
      <c r="F67" s="945"/>
      <c r="G67" s="945"/>
      <c r="H67" s="945"/>
      <c r="I67" s="945"/>
    </row>
    <row r="68" spans="1:10" ht="60" customHeight="1">
      <c r="A68" s="677" t="s">
        <v>876</v>
      </c>
      <c r="B68" s="945" t="s">
        <v>877</v>
      </c>
      <c r="C68" s="945"/>
      <c r="D68" s="945"/>
      <c r="E68" s="945"/>
      <c r="F68" s="945"/>
      <c r="G68" s="945"/>
      <c r="H68" s="945"/>
      <c r="I68" s="945"/>
    </row>
    <row r="69" spans="1:10" ht="21" customHeight="1">
      <c r="A69" s="945" t="s">
        <v>403</v>
      </c>
      <c r="B69" s="945"/>
      <c r="C69" s="945"/>
      <c r="D69" s="945"/>
      <c r="E69" s="1339" t="s">
        <v>403</v>
      </c>
      <c r="F69" s="1339"/>
      <c r="G69" s="1339"/>
      <c r="H69" s="1339"/>
      <c r="I69" s="1339"/>
      <c r="J69" s="670"/>
    </row>
    <row r="70" spans="1:10" ht="33" customHeight="1">
      <c r="A70" s="1130" t="s">
        <v>404</v>
      </c>
      <c r="B70" s="1130"/>
      <c r="C70" s="1130"/>
      <c r="D70" s="1130"/>
      <c r="E70" s="1340" t="s">
        <v>860</v>
      </c>
      <c r="F70" s="1340"/>
      <c r="G70" s="1340"/>
      <c r="H70" s="1340"/>
      <c r="I70" s="1340"/>
      <c r="J70" s="670"/>
    </row>
    <row r="71" spans="1:10" ht="20.25" customHeight="1">
      <c r="A71" s="329" t="s">
        <v>502</v>
      </c>
      <c r="B71" s="330"/>
      <c r="C71" s="330"/>
      <c r="D71" s="330"/>
      <c r="E71" s="330"/>
      <c r="F71" s="330"/>
      <c r="G71" s="330"/>
      <c r="H71" s="330"/>
      <c r="I71" s="674" t="s">
        <v>878</v>
      </c>
      <c r="J71" s="670"/>
    </row>
    <row r="72" spans="1:10" ht="24" customHeight="1">
      <c r="A72" s="1341"/>
      <c r="B72" s="1341"/>
      <c r="C72" s="1341"/>
      <c r="D72" s="1341"/>
      <c r="E72" s="1341"/>
      <c r="F72" s="1341"/>
      <c r="G72" s="1341"/>
      <c r="H72" s="1341"/>
      <c r="I72" s="1341"/>
      <c r="J72" s="670"/>
    </row>
    <row r="73" spans="1:10" ht="84" customHeight="1">
      <c r="A73" s="677" t="s">
        <v>879</v>
      </c>
      <c r="B73" s="945" t="s">
        <v>880</v>
      </c>
      <c r="C73" s="945"/>
      <c r="D73" s="945"/>
      <c r="E73" s="945"/>
      <c r="F73" s="945"/>
      <c r="G73" s="945"/>
      <c r="H73" s="945"/>
      <c r="I73" s="945"/>
    </row>
    <row r="74" spans="1:10" ht="30" customHeight="1">
      <c r="A74" s="678" t="s">
        <v>881</v>
      </c>
      <c r="B74" s="679"/>
      <c r="C74" s="679"/>
      <c r="D74" s="679"/>
      <c r="E74" s="679"/>
      <c r="F74" s="679"/>
      <c r="G74" s="679"/>
      <c r="H74" s="679"/>
      <c r="I74" s="679"/>
    </row>
    <row r="75" spans="1:10" ht="42" customHeight="1">
      <c r="A75" s="1342" t="s">
        <v>882</v>
      </c>
      <c r="B75" s="1342"/>
      <c r="C75" s="1342"/>
      <c r="D75" s="1342"/>
      <c r="E75" s="1342"/>
      <c r="F75" s="1342"/>
      <c r="G75" s="1342"/>
      <c r="H75" s="1342"/>
      <c r="I75" s="1342"/>
    </row>
    <row r="76" spans="1:10" ht="80.25" customHeight="1">
      <c r="A76" s="677" t="s">
        <v>479</v>
      </c>
      <c r="B76" s="945" t="s">
        <v>883</v>
      </c>
      <c r="C76" s="945"/>
      <c r="D76" s="945"/>
      <c r="E76" s="945"/>
      <c r="F76" s="945"/>
      <c r="G76" s="945"/>
      <c r="H76" s="945"/>
      <c r="I76" s="945"/>
    </row>
    <row r="77" spans="1:10" ht="72" customHeight="1">
      <c r="A77" s="677" t="s">
        <v>481</v>
      </c>
      <c r="B77" s="945" t="s">
        <v>884</v>
      </c>
      <c r="C77" s="945"/>
      <c r="D77" s="945"/>
      <c r="E77" s="945"/>
      <c r="F77" s="945"/>
      <c r="G77" s="945"/>
      <c r="H77" s="945"/>
      <c r="I77" s="945"/>
    </row>
    <row r="78" spans="1:10" ht="55.5" customHeight="1">
      <c r="A78" s="677" t="s">
        <v>483</v>
      </c>
      <c r="B78" s="945" t="s">
        <v>885</v>
      </c>
      <c r="C78" s="945"/>
      <c r="D78" s="945"/>
      <c r="E78" s="945"/>
      <c r="F78" s="945"/>
      <c r="G78" s="945"/>
      <c r="H78" s="945"/>
      <c r="I78" s="945"/>
    </row>
    <row r="79" spans="1:10" ht="69.75" customHeight="1">
      <c r="A79" s="677" t="s">
        <v>485</v>
      </c>
      <c r="B79" s="945" t="s">
        <v>886</v>
      </c>
      <c r="C79" s="945"/>
      <c r="D79" s="945"/>
      <c r="E79" s="945"/>
      <c r="F79" s="945"/>
      <c r="G79" s="945"/>
      <c r="H79" s="945"/>
      <c r="I79" s="945"/>
    </row>
    <row r="80" spans="1:10" ht="56.25" customHeight="1">
      <c r="A80" s="677" t="s">
        <v>487</v>
      </c>
      <c r="B80" s="945" t="s">
        <v>887</v>
      </c>
      <c r="C80" s="945"/>
      <c r="D80" s="945"/>
      <c r="E80" s="945"/>
      <c r="F80" s="945"/>
      <c r="G80" s="945"/>
      <c r="H80" s="945"/>
      <c r="I80" s="945"/>
    </row>
    <row r="81" spans="1:10" ht="70.5" customHeight="1">
      <c r="A81" s="677" t="s">
        <v>870</v>
      </c>
      <c r="B81" s="945" t="s">
        <v>888</v>
      </c>
      <c r="C81" s="945"/>
      <c r="D81" s="945"/>
      <c r="E81" s="945"/>
      <c r="F81" s="945"/>
      <c r="G81" s="945"/>
      <c r="H81" s="945"/>
      <c r="I81" s="945"/>
    </row>
    <row r="82" spans="1:10" ht="86.25" customHeight="1">
      <c r="A82" s="677" t="s">
        <v>872</v>
      </c>
      <c r="B82" s="945" t="s">
        <v>889</v>
      </c>
      <c r="C82" s="945"/>
      <c r="D82" s="945"/>
      <c r="E82" s="945"/>
      <c r="F82" s="945"/>
      <c r="G82" s="945"/>
      <c r="H82" s="945"/>
      <c r="I82" s="945"/>
    </row>
    <row r="83" spans="1:10" ht="72" customHeight="1">
      <c r="A83" s="677" t="s">
        <v>874</v>
      </c>
      <c r="B83" s="945" t="s">
        <v>890</v>
      </c>
      <c r="C83" s="945"/>
      <c r="D83" s="945"/>
      <c r="E83" s="945"/>
      <c r="F83" s="945"/>
      <c r="G83" s="945"/>
      <c r="H83" s="945"/>
      <c r="I83" s="945"/>
    </row>
    <row r="84" spans="1:10" ht="21" customHeight="1">
      <c r="A84" s="945" t="s">
        <v>403</v>
      </c>
      <c r="B84" s="945"/>
      <c r="C84" s="945"/>
      <c r="D84" s="945"/>
      <c r="E84" s="1339" t="s">
        <v>403</v>
      </c>
      <c r="F84" s="1339"/>
      <c r="G84" s="1339"/>
      <c r="H84" s="1339"/>
      <c r="I84" s="1339"/>
      <c r="J84" s="670"/>
    </row>
    <row r="85" spans="1:10" ht="33" customHeight="1">
      <c r="A85" s="1130" t="s">
        <v>404</v>
      </c>
      <c r="B85" s="1130"/>
      <c r="C85" s="1130"/>
      <c r="D85" s="1130"/>
      <c r="E85" s="1340" t="s">
        <v>860</v>
      </c>
      <c r="F85" s="1340"/>
      <c r="G85" s="1340"/>
      <c r="H85" s="1340"/>
      <c r="I85" s="1340"/>
      <c r="J85" s="670"/>
    </row>
    <row r="86" spans="1:10" ht="20.25" customHeight="1">
      <c r="A86" s="329" t="s">
        <v>502</v>
      </c>
      <c r="B86" s="330"/>
      <c r="C86" s="330"/>
      <c r="D86" s="330"/>
      <c r="E86" s="330"/>
      <c r="F86" s="330"/>
      <c r="G86" s="330"/>
      <c r="H86" s="330"/>
      <c r="I86" s="674" t="s">
        <v>891</v>
      </c>
      <c r="J86" s="670"/>
    </row>
    <row r="87" spans="1:10" ht="7.5" customHeight="1">
      <c r="A87" s="1338"/>
      <c r="B87" s="1338"/>
      <c r="C87" s="1338"/>
      <c r="D87" s="1338"/>
      <c r="E87" s="1338"/>
      <c r="F87" s="1338"/>
      <c r="G87" s="1338"/>
      <c r="H87" s="1338"/>
      <c r="I87" s="1338"/>
    </row>
    <row r="88" spans="1:10" ht="89.25" customHeight="1">
      <c r="A88" s="677" t="s">
        <v>876</v>
      </c>
      <c r="B88" s="945" t="s">
        <v>892</v>
      </c>
      <c r="C88" s="945"/>
      <c r="D88" s="945"/>
      <c r="E88" s="945"/>
      <c r="F88" s="945"/>
      <c r="G88" s="945"/>
      <c r="H88" s="945"/>
      <c r="I88" s="945"/>
    </row>
    <row r="89" spans="1:10" ht="75" customHeight="1">
      <c r="A89" s="677" t="s">
        <v>879</v>
      </c>
      <c r="B89" s="945" t="s">
        <v>893</v>
      </c>
      <c r="C89" s="945"/>
      <c r="D89" s="945"/>
      <c r="E89" s="945"/>
      <c r="F89" s="945"/>
      <c r="G89" s="945"/>
      <c r="H89" s="945"/>
      <c r="I89" s="945"/>
    </row>
    <row r="90" spans="1:10" ht="64.5" customHeight="1">
      <c r="A90" s="677" t="s">
        <v>894</v>
      </c>
      <c r="B90" s="945" t="s">
        <v>895</v>
      </c>
      <c r="C90" s="945"/>
      <c r="D90" s="945"/>
      <c r="E90" s="945"/>
      <c r="F90" s="945"/>
      <c r="G90" s="945"/>
      <c r="H90" s="945"/>
      <c r="I90" s="945"/>
    </row>
    <row r="91" spans="1:10" ht="95.25" customHeight="1">
      <c r="A91" s="677" t="s">
        <v>896</v>
      </c>
      <c r="B91" s="945" t="s">
        <v>897</v>
      </c>
      <c r="C91" s="945"/>
      <c r="D91" s="945"/>
      <c r="E91" s="945"/>
      <c r="F91" s="945"/>
      <c r="G91" s="945"/>
      <c r="H91" s="945"/>
      <c r="I91" s="945"/>
    </row>
    <row r="92" spans="1:10" ht="73.5" customHeight="1">
      <c r="A92" s="677" t="s">
        <v>898</v>
      </c>
      <c r="B92" s="945" t="s">
        <v>899</v>
      </c>
      <c r="C92" s="945"/>
      <c r="D92" s="945"/>
      <c r="E92" s="945"/>
      <c r="F92" s="945"/>
      <c r="G92" s="945"/>
      <c r="H92" s="945"/>
      <c r="I92" s="945"/>
    </row>
    <row r="93" spans="1:10" ht="58.5" customHeight="1">
      <c r="A93" s="677" t="s">
        <v>900</v>
      </c>
      <c r="B93" s="945" t="s">
        <v>901</v>
      </c>
      <c r="C93" s="945"/>
      <c r="D93" s="945"/>
      <c r="E93" s="945"/>
      <c r="F93" s="945"/>
      <c r="G93" s="945"/>
      <c r="H93" s="945"/>
      <c r="I93" s="945"/>
    </row>
    <row r="94" spans="1:10" ht="111.75" customHeight="1">
      <c r="A94" s="677" t="s">
        <v>902</v>
      </c>
      <c r="B94" s="945" t="s">
        <v>903</v>
      </c>
      <c r="C94" s="945"/>
      <c r="D94" s="945"/>
      <c r="E94" s="945"/>
      <c r="F94" s="945"/>
      <c r="G94" s="945"/>
      <c r="H94" s="945"/>
      <c r="I94" s="945"/>
    </row>
    <row r="95" spans="1:10" ht="84.75" customHeight="1">
      <c r="A95" s="677" t="s">
        <v>904</v>
      </c>
      <c r="B95" s="945" t="s">
        <v>905</v>
      </c>
      <c r="C95" s="945"/>
      <c r="D95" s="945"/>
      <c r="E95" s="945"/>
      <c r="F95" s="945"/>
      <c r="G95" s="945"/>
      <c r="H95" s="945"/>
      <c r="I95" s="945"/>
    </row>
    <row r="96" spans="1:10" ht="84.75" customHeight="1">
      <c r="A96" s="677" t="s">
        <v>906</v>
      </c>
      <c r="B96" s="945" t="s">
        <v>907</v>
      </c>
      <c r="C96" s="945"/>
      <c r="D96" s="945"/>
      <c r="E96" s="945"/>
      <c r="F96" s="945"/>
      <c r="G96" s="945"/>
      <c r="H96" s="945"/>
      <c r="I96" s="945"/>
    </row>
    <row r="97" spans="1:10" ht="21" customHeight="1">
      <c r="A97" s="945" t="s">
        <v>403</v>
      </c>
      <c r="B97" s="945"/>
      <c r="C97" s="945"/>
      <c r="D97" s="945"/>
      <c r="E97" s="1339" t="s">
        <v>403</v>
      </c>
      <c r="F97" s="1339"/>
      <c r="G97" s="1339"/>
      <c r="H97" s="1339"/>
      <c r="I97" s="1339"/>
      <c r="J97" s="670"/>
    </row>
    <row r="98" spans="1:10" ht="33" customHeight="1">
      <c r="A98" s="1130" t="s">
        <v>404</v>
      </c>
      <c r="B98" s="1130"/>
      <c r="C98" s="1130"/>
      <c r="D98" s="1130"/>
      <c r="E98" s="1340" t="s">
        <v>860</v>
      </c>
      <c r="F98" s="1340"/>
      <c r="G98" s="1340"/>
      <c r="H98" s="1340"/>
      <c r="I98" s="1340"/>
      <c r="J98" s="670"/>
    </row>
    <row r="99" spans="1:10" ht="19.5" customHeight="1">
      <c r="A99" s="329" t="s">
        <v>502</v>
      </c>
      <c r="B99" s="330"/>
      <c r="C99" s="330"/>
      <c r="D99" s="330"/>
      <c r="E99" s="330"/>
      <c r="F99" s="330"/>
      <c r="G99" s="330"/>
      <c r="H99" s="330"/>
      <c r="I99" s="674" t="s">
        <v>908</v>
      </c>
    </row>
    <row r="100" spans="1:10" ht="10.5" customHeight="1">
      <c r="A100" s="680"/>
      <c r="B100" s="681"/>
      <c r="C100" s="681"/>
      <c r="D100" s="681"/>
      <c r="E100" s="681"/>
      <c r="F100" s="681"/>
      <c r="G100" s="681"/>
      <c r="H100" s="681"/>
      <c r="I100" s="681"/>
    </row>
    <row r="101" spans="1:10" ht="79.5" customHeight="1">
      <c r="A101" s="677" t="s">
        <v>909</v>
      </c>
      <c r="B101" s="945" t="s">
        <v>910</v>
      </c>
      <c r="C101" s="945"/>
      <c r="D101" s="945"/>
      <c r="E101" s="945"/>
      <c r="F101" s="945"/>
      <c r="G101" s="945"/>
      <c r="H101" s="945"/>
      <c r="I101" s="945"/>
    </row>
    <row r="102" spans="1:10" ht="72" customHeight="1">
      <c r="A102" s="677" t="s">
        <v>911</v>
      </c>
      <c r="B102" s="945" t="s">
        <v>912</v>
      </c>
      <c r="C102" s="945"/>
      <c r="D102" s="945"/>
      <c r="E102" s="945"/>
      <c r="F102" s="945"/>
      <c r="G102" s="945"/>
      <c r="H102" s="945"/>
      <c r="I102" s="945"/>
    </row>
    <row r="103" spans="1:10" ht="72.75" customHeight="1">
      <c r="A103" s="677" t="s">
        <v>913</v>
      </c>
      <c r="B103" s="945" t="s">
        <v>914</v>
      </c>
      <c r="C103" s="945"/>
      <c r="D103" s="945"/>
      <c r="E103" s="945"/>
      <c r="F103" s="945"/>
      <c r="G103" s="945"/>
      <c r="H103" s="945"/>
      <c r="I103" s="945"/>
    </row>
    <row r="104" spans="1:10" ht="30" customHeight="1">
      <c r="A104" s="678" t="s">
        <v>915</v>
      </c>
      <c r="B104" s="679"/>
      <c r="C104" s="679"/>
      <c r="D104" s="679"/>
      <c r="E104" s="679"/>
      <c r="F104" s="679"/>
      <c r="G104" s="679"/>
      <c r="H104" s="679"/>
      <c r="I104" s="679"/>
    </row>
    <row r="105" spans="1:10" ht="32.25" customHeight="1">
      <c r="A105" s="677" t="s">
        <v>479</v>
      </c>
      <c r="B105" s="945" t="s">
        <v>433</v>
      </c>
      <c r="C105" s="945"/>
      <c r="D105" s="945"/>
      <c r="E105" s="945"/>
      <c r="F105" s="945"/>
      <c r="G105" s="945"/>
      <c r="H105" s="945"/>
      <c r="I105" s="945"/>
    </row>
    <row r="106" spans="1:10" ht="44.25" customHeight="1">
      <c r="A106" s="677" t="s">
        <v>481</v>
      </c>
      <c r="B106" s="945" t="s">
        <v>916</v>
      </c>
      <c r="C106" s="945"/>
      <c r="D106" s="945"/>
      <c r="E106" s="945"/>
      <c r="F106" s="945"/>
      <c r="G106" s="945"/>
      <c r="H106" s="945"/>
      <c r="I106" s="945"/>
    </row>
    <row r="107" spans="1:10" ht="12" customHeight="1">
      <c r="A107" s="677"/>
      <c r="B107" s="682"/>
      <c r="C107" s="682"/>
      <c r="D107" s="682"/>
      <c r="E107" s="682"/>
      <c r="F107" s="682"/>
      <c r="G107" s="682"/>
      <c r="H107" s="682"/>
      <c r="I107" s="682"/>
    </row>
    <row r="108" spans="1:10" ht="30" customHeight="1">
      <c r="A108" s="678" t="s">
        <v>917</v>
      </c>
      <c r="B108" s="679"/>
      <c r="C108" s="679"/>
      <c r="D108" s="679"/>
      <c r="E108" s="679"/>
      <c r="F108" s="679"/>
      <c r="G108" s="679"/>
      <c r="H108" s="679"/>
      <c r="I108" s="679"/>
    </row>
    <row r="109" spans="1:10" ht="40.5" customHeight="1">
      <c r="A109" s="1342" t="s">
        <v>918</v>
      </c>
      <c r="B109" s="1342"/>
      <c r="C109" s="1342"/>
      <c r="D109" s="1342"/>
      <c r="E109" s="1342"/>
      <c r="F109" s="1342"/>
      <c r="G109" s="1342"/>
      <c r="H109" s="1342"/>
      <c r="I109" s="1342"/>
    </row>
    <row r="110" spans="1:10" ht="30" customHeight="1">
      <c r="A110" s="678" t="s">
        <v>919</v>
      </c>
      <c r="B110" s="679"/>
      <c r="C110" s="679"/>
      <c r="D110" s="679"/>
      <c r="E110" s="679"/>
      <c r="F110" s="679"/>
      <c r="G110" s="679"/>
      <c r="H110" s="679"/>
      <c r="I110" s="679"/>
    </row>
    <row r="111" spans="1:10" ht="62.25" customHeight="1">
      <c r="A111" s="677" t="s">
        <v>479</v>
      </c>
      <c r="B111" s="945" t="s">
        <v>920</v>
      </c>
      <c r="C111" s="945"/>
      <c r="D111" s="945"/>
      <c r="E111" s="945"/>
      <c r="F111" s="945"/>
      <c r="G111" s="945"/>
      <c r="H111" s="945"/>
      <c r="I111" s="945"/>
    </row>
    <row r="112" spans="1:10" ht="45" customHeight="1">
      <c r="A112" s="677" t="s">
        <v>481</v>
      </c>
      <c r="B112" s="945" t="s">
        <v>921</v>
      </c>
      <c r="C112" s="945"/>
      <c r="D112" s="945"/>
      <c r="E112" s="945"/>
      <c r="F112" s="945"/>
      <c r="G112" s="945"/>
      <c r="H112" s="945"/>
      <c r="I112" s="945"/>
    </row>
    <row r="113" spans="1:10" ht="55.5" customHeight="1">
      <c r="A113" s="677" t="s">
        <v>483</v>
      </c>
      <c r="B113" s="945" t="s">
        <v>922</v>
      </c>
      <c r="C113" s="945"/>
      <c r="D113" s="945"/>
      <c r="E113" s="945"/>
      <c r="F113" s="945"/>
      <c r="G113" s="945"/>
      <c r="H113" s="945"/>
      <c r="I113" s="945"/>
    </row>
    <row r="114" spans="1:10" ht="58.5" customHeight="1">
      <c r="A114" s="677" t="s">
        <v>485</v>
      </c>
      <c r="B114" s="945" t="s">
        <v>923</v>
      </c>
      <c r="C114" s="945"/>
      <c r="D114" s="945"/>
      <c r="E114" s="945"/>
      <c r="F114" s="945"/>
      <c r="G114" s="945"/>
      <c r="H114" s="945"/>
      <c r="I114" s="945"/>
    </row>
    <row r="115" spans="1:10" ht="54" customHeight="1">
      <c r="A115" s="677" t="s">
        <v>487</v>
      </c>
      <c r="B115" s="945" t="s">
        <v>924</v>
      </c>
      <c r="C115" s="945"/>
      <c r="D115" s="945"/>
      <c r="E115" s="945"/>
      <c r="F115" s="945"/>
      <c r="G115" s="945"/>
      <c r="H115" s="945"/>
      <c r="I115" s="945"/>
    </row>
    <row r="116" spans="1:10" ht="17.45" customHeight="1">
      <c r="A116" s="680"/>
      <c r="B116" s="681"/>
      <c r="C116" s="681"/>
      <c r="D116" s="681"/>
      <c r="E116" s="681"/>
      <c r="F116" s="681"/>
      <c r="G116" s="681"/>
      <c r="H116" s="681"/>
      <c r="I116" s="681"/>
    </row>
    <row r="117" spans="1:10" ht="21" customHeight="1">
      <c r="A117" s="945" t="s">
        <v>403</v>
      </c>
      <c r="B117" s="945"/>
      <c r="C117" s="945"/>
      <c r="D117" s="945"/>
      <c r="E117" s="1339" t="s">
        <v>403</v>
      </c>
      <c r="F117" s="1339"/>
      <c r="G117" s="1339"/>
      <c r="H117" s="1339"/>
      <c r="I117" s="1339"/>
      <c r="J117" s="670"/>
    </row>
    <row r="118" spans="1:10" ht="33" customHeight="1">
      <c r="A118" s="1130" t="s">
        <v>404</v>
      </c>
      <c r="B118" s="1130"/>
      <c r="C118" s="1130"/>
      <c r="D118" s="1130"/>
      <c r="E118" s="1340" t="s">
        <v>860</v>
      </c>
      <c r="F118" s="1340"/>
      <c r="G118" s="1340"/>
      <c r="H118" s="1340"/>
      <c r="I118" s="1340"/>
      <c r="J118" s="670"/>
    </row>
    <row r="119" spans="1:10" ht="22.5" customHeight="1">
      <c r="A119" s="329" t="s">
        <v>502</v>
      </c>
      <c r="B119" s="330"/>
      <c r="C119" s="330"/>
      <c r="D119" s="330"/>
      <c r="E119" s="330"/>
      <c r="F119" s="330"/>
      <c r="G119" s="330"/>
      <c r="H119" s="330"/>
      <c r="I119" s="674" t="s">
        <v>925</v>
      </c>
      <c r="J119" s="670"/>
    </row>
    <row r="120" spans="1:10" ht="30.75" customHeight="1">
      <c r="A120" s="680"/>
      <c r="B120" s="1336"/>
      <c r="C120" s="1336"/>
      <c r="D120" s="1336"/>
      <c r="E120" s="1336"/>
      <c r="F120" s="1336"/>
      <c r="G120" s="1336"/>
      <c r="H120" s="1336"/>
      <c r="I120" s="1336"/>
    </row>
    <row r="121" spans="1:10" ht="21.95" customHeight="1">
      <c r="A121" s="282"/>
      <c r="B121" s="328"/>
      <c r="C121" s="282"/>
      <c r="D121" s="282"/>
      <c r="E121" s="282"/>
      <c r="F121" s="328"/>
      <c r="G121" s="282"/>
      <c r="H121" s="282"/>
      <c r="I121" s="282"/>
    </row>
    <row r="122" spans="1:10" ht="21.95" customHeight="1">
      <c r="A122" s="282"/>
      <c r="B122" s="955" t="s">
        <v>460</v>
      </c>
      <c r="C122" s="955"/>
      <c r="D122" s="304"/>
      <c r="E122" s="304"/>
      <c r="F122" s="955" t="s">
        <v>460</v>
      </c>
      <c r="G122" s="955"/>
      <c r="H122" s="304"/>
      <c r="I122" s="304"/>
    </row>
    <row r="123" spans="1:10" ht="35.25" customHeight="1">
      <c r="A123" s="282"/>
      <c r="B123" s="1343" t="s">
        <v>404</v>
      </c>
      <c r="C123" s="1343"/>
      <c r="D123" s="1343"/>
      <c r="E123" s="1343"/>
      <c r="F123" s="1343" t="s">
        <v>860</v>
      </c>
      <c r="G123" s="1343"/>
      <c r="H123" s="1343"/>
      <c r="I123" s="1343"/>
    </row>
    <row r="124" spans="1:10" ht="21.95" customHeight="1">
      <c r="A124" s="282"/>
      <c r="B124" s="683"/>
      <c r="C124" s="675"/>
      <c r="D124" s="675"/>
      <c r="E124" s="675"/>
      <c r="F124" s="684"/>
      <c r="G124" s="684"/>
      <c r="H124" s="684"/>
      <c r="I124" s="684"/>
    </row>
    <row r="125" spans="1:10" ht="21.95" customHeight="1">
      <c r="A125" s="282"/>
      <c r="B125" s="945" t="s">
        <v>461</v>
      </c>
      <c r="C125" s="945"/>
      <c r="D125" s="945"/>
      <c r="E125" s="945"/>
      <c r="F125" s="945" t="s">
        <v>461</v>
      </c>
      <c r="G125" s="945"/>
      <c r="H125" s="945"/>
      <c r="I125" s="945"/>
    </row>
    <row r="126" spans="1:10" ht="21.95" customHeight="1">
      <c r="A126" s="282"/>
      <c r="B126" s="328"/>
      <c r="C126" s="675"/>
      <c r="D126" s="675"/>
      <c r="E126" s="675"/>
      <c r="F126" s="328"/>
      <c r="G126" s="675"/>
      <c r="H126" s="675"/>
      <c r="I126" s="675"/>
    </row>
    <row r="127" spans="1:10" ht="21.95" customHeight="1">
      <c r="A127" s="282"/>
      <c r="B127" s="328"/>
      <c r="C127" s="675"/>
      <c r="D127" s="675"/>
      <c r="E127" s="675"/>
      <c r="F127" s="328"/>
      <c r="G127" s="675"/>
      <c r="H127" s="675"/>
      <c r="I127" s="675"/>
    </row>
    <row r="128" spans="1:10" ht="21.95" customHeight="1">
      <c r="A128" s="282"/>
      <c r="B128" s="330" t="s">
        <v>462</v>
      </c>
      <c r="C128" s="685"/>
      <c r="D128" s="330"/>
      <c r="E128" s="330"/>
      <c r="F128" s="1341" t="s">
        <v>462</v>
      </c>
      <c r="G128" s="1341"/>
      <c r="H128" s="1341"/>
      <c r="I128" s="1341"/>
    </row>
    <row r="129" spans="1:9" ht="21.95" customHeight="1">
      <c r="A129" s="282"/>
      <c r="B129" s="330" t="s">
        <v>5</v>
      </c>
      <c r="C129" s="685"/>
      <c r="D129" s="330"/>
      <c r="E129" s="330"/>
      <c r="F129" s="330" t="s">
        <v>926</v>
      </c>
      <c r="G129" s="304"/>
      <c r="H129" s="304"/>
      <c r="I129" s="304"/>
    </row>
    <row r="130" spans="1:9" ht="21.95" customHeight="1">
      <c r="A130" s="282"/>
      <c r="B130" s="304"/>
      <c r="C130" s="675"/>
      <c r="D130" s="675"/>
      <c r="E130" s="675"/>
      <c r="F130" s="304"/>
      <c r="G130" s="675"/>
      <c r="H130" s="675"/>
      <c r="I130" s="675"/>
    </row>
    <row r="131" spans="1:9" ht="21.95" customHeight="1">
      <c r="A131" s="282"/>
      <c r="B131" s="945" t="s">
        <v>463</v>
      </c>
      <c r="C131" s="945"/>
      <c r="D131" s="945"/>
      <c r="E131" s="945"/>
      <c r="F131" s="945" t="s">
        <v>463</v>
      </c>
      <c r="G131" s="945"/>
      <c r="H131" s="945"/>
      <c r="I131" s="945"/>
    </row>
    <row r="132" spans="1:9" ht="21.95" customHeight="1">
      <c r="A132" s="282"/>
      <c r="B132" s="330" t="s">
        <v>462</v>
      </c>
      <c r="C132" s="330"/>
      <c r="D132" s="330"/>
      <c r="E132" s="330"/>
      <c r="F132" s="330" t="s">
        <v>462</v>
      </c>
      <c r="G132" s="304"/>
      <c r="H132" s="304"/>
      <c r="I132" s="304"/>
    </row>
    <row r="133" spans="1:9" ht="21.95" customHeight="1">
      <c r="A133" s="282"/>
      <c r="B133" s="330" t="s">
        <v>5</v>
      </c>
      <c r="C133" s="330"/>
      <c r="D133" s="330"/>
      <c r="E133" s="330"/>
      <c r="F133" s="330" t="s">
        <v>5</v>
      </c>
      <c r="G133" s="282"/>
      <c r="H133" s="282"/>
      <c r="I133" s="282"/>
    </row>
    <row r="134" spans="1:9" ht="21.95" customHeight="1">
      <c r="A134" s="282"/>
      <c r="B134" s="282"/>
      <c r="C134" s="282"/>
      <c r="D134" s="282"/>
      <c r="E134" s="282"/>
      <c r="F134" s="282"/>
      <c r="G134" s="282"/>
      <c r="H134" s="282"/>
      <c r="I134" s="282"/>
    </row>
    <row r="135" spans="1:9" ht="21.95" customHeight="1">
      <c r="A135" s="282"/>
      <c r="B135" s="945" t="s">
        <v>533</v>
      </c>
      <c r="C135" s="945"/>
      <c r="D135" s="945"/>
      <c r="E135" s="945"/>
      <c r="F135" s="945" t="s">
        <v>533</v>
      </c>
      <c r="G135" s="945"/>
      <c r="H135" s="945"/>
      <c r="I135" s="945"/>
    </row>
    <row r="136" spans="1:9" ht="21.95" customHeight="1">
      <c r="A136" s="282"/>
      <c r="B136" s="330" t="s">
        <v>462</v>
      </c>
      <c r="C136" s="330"/>
      <c r="D136" s="330"/>
      <c r="E136" s="330"/>
      <c r="F136" s="330" t="s">
        <v>462</v>
      </c>
      <c r="G136" s="304"/>
      <c r="H136" s="304"/>
      <c r="I136" s="304"/>
    </row>
    <row r="137" spans="1:9" ht="21.95" customHeight="1">
      <c r="A137" s="282"/>
      <c r="B137" s="330" t="s">
        <v>5</v>
      </c>
      <c r="C137" s="330"/>
      <c r="D137" s="330"/>
      <c r="E137" s="330"/>
      <c r="F137" s="330" t="s">
        <v>5</v>
      </c>
      <c r="G137" s="282"/>
      <c r="H137" s="282"/>
      <c r="I137" s="282"/>
    </row>
    <row r="138" spans="1:9" ht="21.95" customHeight="1">
      <c r="A138" s="282"/>
      <c r="B138" s="330"/>
      <c r="C138" s="330"/>
      <c r="D138" s="330"/>
      <c r="E138" s="330"/>
      <c r="F138" s="330"/>
      <c r="G138" s="282"/>
      <c r="H138" s="282"/>
      <c r="I138" s="282"/>
    </row>
    <row r="139" spans="1:9" ht="21.95" customHeight="1">
      <c r="A139" s="282"/>
      <c r="B139" s="330"/>
      <c r="C139" s="330"/>
      <c r="D139" s="330"/>
      <c r="E139" s="330"/>
      <c r="F139" s="330"/>
      <c r="G139" s="282"/>
      <c r="H139" s="282"/>
      <c r="I139" s="282"/>
    </row>
    <row r="140" spans="1:9" ht="21.95" customHeight="1">
      <c r="A140" s="282"/>
      <c r="B140" s="330"/>
      <c r="C140" s="330"/>
      <c r="D140" s="330"/>
      <c r="E140" s="330"/>
      <c r="F140" s="330"/>
      <c r="G140" s="282"/>
      <c r="H140" s="282"/>
      <c r="I140" s="282"/>
    </row>
    <row r="141" spans="1:9" ht="21.95" customHeight="1">
      <c r="A141" s="282"/>
      <c r="B141" s="330"/>
      <c r="C141" s="330"/>
      <c r="D141" s="330"/>
      <c r="E141" s="330"/>
      <c r="F141" s="330"/>
      <c r="G141" s="282"/>
      <c r="H141" s="282"/>
      <c r="I141" s="282"/>
    </row>
    <row r="142" spans="1:9" ht="21.95" customHeight="1">
      <c r="A142" s="282"/>
      <c r="B142" s="330"/>
      <c r="C142" s="330"/>
      <c r="D142" s="330"/>
      <c r="E142" s="330"/>
      <c r="F142" s="330"/>
      <c r="G142" s="282"/>
      <c r="H142" s="282"/>
      <c r="I142" s="282"/>
    </row>
    <row r="143" spans="1:9" ht="21.95" customHeight="1">
      <c r="A143" s="282"/>
      <c r="B143" s="330"/>
      <c r="C143" s="330"/>
      <c r="D143" s="330"/>
      <c r="E143" s="330"/>
      <c r="F143" s="330"/>
      <c r="G143" s="282"/>
      <c r="H143" s="282"/>
      <c r="I143" s="282"/>
    </row>
    <row r="144" spans="1:9" ht="21.95" customHeight="1">
      <c r="A144" s="282"/>
      <c r="B144" s="330"/>
      <c r="C144" s="330"/>
      <c r="D144" s="330"/>
      <c r="E144" s="330"/>
      <c r="F144" s="330"/>
      <c r="G144" s="282"/>
      <c r="H144" s="282"/>
      <c r="I144" s="282"/>
    </row>
    <row r="145" spans="1:9" ht="21.95" customHeight="1">
      <c r="A145" s="282"/>
      <c r="B145" s="330"/>
      <c r="C145" s="330"/>
      <c r="D145" s="330"/>
      <c r="E145" s="330"/>
      <c r="F145" s="330"/>
      <c r="G145" s="282"/>
      <c r="H145" s="282"/>
      <c r="I145" s="282"/>
    </row>
    <row r="146" spans="1:9" ht="21.95" customHeight="1">
      <c r="A146" s="282"/>
      <c r="B146" s="330"/>
      <c r="C146" s="330"/>
      <c r="D146" s="330"/>
      <c r="E146" s="330"/>
      <c r="F146" s="330"/>
      <c r="G146" s="282"/>
      <c r="H146" s="282"/>
      <c r="I146" s="282"/>
    </row>
    <row r="147" spans="1:9" ht="21.95" customHeight="1">
      <c r="A147" s="282"/>
      <c r="B147" s="330"/>
      <c r="C147" s="330"/>
      <c r="D147" s="330"/>
      <c r="E147" s="330"/>
      <c r="F147" s="330"/>
      <c r="G147" s="282"/>
      <c r="H147" s="282"/>
      <c r="I147" s="282"/>
    </row>
    <row r="148" spans="1:9" ht="21.6" customHeight="1">
      <c r="A148" s="282"/>
      <c r="B148" s="330"/>
      <c r="C148" s="330"/>
      <c r="D148" s="330"/>
      <c r="E148" s="330"/>
      <c r="F148" s="330"/>
      <c r="G148" s="282"/>
      <c r="H148" s="282"/>
      <c r="I148" s="282"/>
    </row>
    <row r="149" spans="1:9" ht="21.6" hidden="1" customHeight="1">
      <c r="A149" s="282"/>
      <c r="B149" s="330"/>
      <c r="C149" s="330"/>
      <c r="D149" s="330"/>
      <c r="E149" s="330"/>
      <c r="F149" s="330"/>
      <c r="G149" s="282"/>
      <c r="H149" s="282"/>
      <c r="I149" s="282"/>
    </row>
    <row r="150" spans="1:9" ht="21.6" hidden="1" customHeight="1">
      <c r="A150" s="282"/>
      <c r="B150" s="330"/>
      <c r="C150" s="330"/>
      <c r="D150" s="330"/>
      <c r="E150" s="330"/>
      <c r="F150" s="330"/>
      <c r="G150" s="282"/>
      <c r="H150" s="282"/>
      <c r="I150" s="282"/>
    </row>
    <row r="151" spans="1:9" ht="18.600000000000001" hidden="1" customHeight="1">
      <c r="A151" s="282"/>
      <c r="B151" s="330"/>
      <c r="C151" s="330"/>
      <c r="D151" s="330"/>
      <c r="E151" s="330"/>
      <c r="F151" s="330"/>
      <c r="G151" s="282"/>
      <c r="H151" s="282"/>
      <c r="I151" s="282"/>
    </row>
    <row r="152" spans="1:9" ht="21.6" hidden="1" customHeight="1">
      <c r="A152" s="282"/>
      <c r="B152" s="330"/>
      <c r="C152" s="330"/>
      <c r="D152" s="330"/>
      <c r="E152" s="330"/>
      <c r="F152" s="330"/>
      <c r="G152" s="282"/>
      <c r="H152" s="282"/>
      <c r="I152" s="282"/>
    </row>
    <row r="153" spans="1:9" ht="21.6" hidden="1" customHeight="1">
      <c r="A153" s="282"/>
      <c r="B153" s="330"/>
      <c r="C153" s="330"/>
      <c r="D153" s="330"/>
      <c r="E153" s="330"/>
      <c r="F153" s="330"/>
      <c r="G153" s="282"/>
      <c r="H153" s="282"/>
      <c r="I153" s="282"/>
    </row>
    <row r="154" spans="1:9" ht="21.95" customHeight="1">
      <c r="A154" s="282"/>
      <c r="B154" s="330"/>
      <c r="C154" s="330"/>
      <c r="D154" s="330"/>
      <c r="E154" s="330"/>
      <c r="F154" s="330"/>
      <c r="G154" s="282"/>
      <c r="H154" s="282"/>
      <c r="I154" s="282"/>
    </row>
    <row r="155" spans="1:9" ht="21.95" customHeight="1">
      <c r="A155" s="282"/>
      <c r="B155" s="330"/>
      <c r="C155" s="330"/>
      <c r="D155" s="330"/>
      <c r="E155" s="330"/>
      <c r="F155" s="330"/>
      <c r="G155" s="282"/>
      <c r="H155" s="282"/>
      <c r="I155" s="282"/>
    </row>
    <row r="156" spans="1:9" ht="21.95" customHeight="1">
      <c r="A156" s="331"/>
      <c r="B156" s="279"/>
      <c r="C156" s="279"/>
      <c r="D156" s="279"/>
      <c r="E156" s="279"/>
      <c r="F156" s="279"/>
      <c r="G156" s="331"/>
      <c r="H156" s="331"/>
      <c r="I156" s="331"/>
    </row>
    <row r="157" spans="1:9" ht="21.95" customHeight="1">
      <c r="A157" s="329" t="s">
        <v>502</v>
      </c>
      <c r="B157" s="330"/>
      <c r="C157" s="330"/>
      <c r="D157" s="330"/>
      <c r="E157" s="330"/>
      <c r="F157" s="330"/>
      <c r="G157" s="330"/>
      <c r="H157" s="330"/>
      <c r="I157" s="674" t="s">
        <v>927</v>
      </c>
    </row>
    <row r="158" spans="1:9" ht="21.95" customHeight="1">
      <c r="A158" s="282"/>
      <c r="B158" s="330"/>
      <c r="C158" s="330"/>
      <c r="D158" s="330"/>
      <c r="E158" s="330"/>
      <c r="F158" s="330"/>
      <c r="G158" s="282"/>
      <c r="H158" s="282"/>
      <c r="I158" s="282"/>
    </row>
    <row r="159" spans="1:9" ht="21.95" customHeight="1">
      <c r="A159" s="282"/>
      <c r="B159" s="330"/>
      <c r="C159" s="330"/>
      <c r="D159" s="330"/>
      <c r="E159" s="330"/>
      <c r="F159" s="330"/>
      <c r="G159" s="282"/>
      <c r="H159" s="282"/>
      <c r="I159" s="282"/>
    </row>
    <row r="160" spans="1:9" ht="21.95" customHeight="1">
      <c r="A160" s="282"/>
      <c r="B160" s="330"/>
      <c r="C160" s="330"/>
      <c r="D160" s="330"/>
      <c r="E160" s="330"/>
      <c r="F160" s="330"/>
      <c r="G160" s="282"/>
      <c r="H160" s="282"/>
      <c r="I160" s="282"/>
    </row>
    <row r="161" spans="1:10" ht="21.95" customHeight="1">
      <c r="A161" s="282"/>
      <c r="B161" s="330"/>
      <c r="C161" s="330"/>
      <c r="D161" s="330"/>
      <c r="E161" s="330"/>
      <c r="F161" s="330"/>
      <c r="G161" s="282"/>
      <c r="H161" s="282"/>
      <c r="I161" s="282"/>
    </row>
    <row r="162" spans="1:10" ht="21.95" customHeight="1">
      <c r="A162" s="282"/>
      <c r="B162" s="330"/>
      <c r="C162" s="330"/>
      <c r="D162" s="330"/>
      <c r="E162" s="330"/>
      <c r="F162" s="330"/>
      <c r="G162" s="282"/>
      <c r="H162" s="282"/>
      <c r="I162" s="282"/>
    </row>
    <row r="163" spans="1:10" ht="21.95" customHeight="1">
      <c r="A163" s="282"/>
      <c r="B163" s="330"/>
      <c r="C163" s="330"/>
      <c r="D163" s="330"/>
      <c r="E163" s="330"/>
      <c r="F163" s="330"/>
      <c r="G163" s="282"/>
      <c r="H163" s="282"/>
      <c r="I163" s="282"/>
    </row>
    <row r="164" spans="1:10" ht="21.95" customHeight="1">
      <c r="A164" s="282"/>
      <c r="B164" s="330"/>
      <c r="C164" s="330"/>
      <c r="D164" s="330"/>
      <c r="E164" s="330"/>
      <c r="F164" s="330"/>
      <c r="G164" s="282"/>
      <c r="H164" s="282"/>
      <c r="I164" s="282"/>
    </row>
    <row r="165" spans="1:10" ht="21.95" customHeight="1">
      <c r="A165" s="282"/>
      <c r="B165" s="330"/>
      <c r="C165" s="330"/>
      <c r="D165" s="330"/>
      <c r="E165" s="330"/>
      <c r="F165" s="330"/>
      <c r="G165" s="282"/>
      <c r="H165" s="282"/>
      <c r="I165" s="282"/>
    </row>
    <row r="166" spans="1:10" ht="21.95" customHeight="1">
      <c r="A166" s="282"/>
      <c r="B166" s="330"/>
      <c r="C166" s="330"/>
      <c r="D166" s="330"/>
      <c r="E166" s="330"/>
      <c r="F166" s="330"/>
      <c r="G166" s="282"/>
      <c r="H166" s="282"/>
      <c r="I166" s="282"/>
    </row>
    <row r="167" spans="1:10" ht="21.95" customHeight="1">
      <c r="A167" s="282"/>
      <c r="B167" s="330"/>
      <c r="C167" s="330"/>
      <c r="D167" s="330"/>
      <c r="E167" s="330"/>
      <c r="F167" s="330"/>
      <c r="G167" s="282"/>
      <c r="H167" s="282"/>
      <c r="I167" s="282"/>
    </row>
    <row r="168" spans="1:10" ht="21.95" customHeight="1">
      <c r="A168" s="282"/>
      <c r="B168" s="330"/>
      <c r="C168" s="330"/>
      <c r="D168" s="330"/>
      <c r="E168" s="330"/>
      <c r="F168" s="330"/>
      <c r="G168" s="282"/>
      <c r="H168" s="282"/>
      <c r="I168" s="282"/>
    </row>
    <row r="169" spans="1:10" ht="21.95" customHeight="1">
      <c r="A169" s="282"/>
      <c r="B169" s="330"/>
      <c r="C169" s="330"/>
      <c r="D169" s="330"/>
      <c r="E169" s="330"/>
      <c r="F169" s="330"/>
      <c r="G169" s="282"/>
      <c r="H169" s="282"/>
      <c r="I169" s="282"/>
    </row>
    <row r="170" spans="1:10" ht="15.75">
      <c r="A170" s="282"/>
      <c r="B170" s="282"/>
      <c r="C170" s="282"/>
      <c r="D170" s="282"/>
      <c r="E170" s="282"/>
      <c r="F170" s="282"/>
      <c r="G170" s="282"/>
      <c r="H170" s="282"/>
      <c r="I170" s="282"/>
    </row>
    <row r="171" spans="1:10">
      <c r="J171" s="670"/>
    </row>
    <row r="172" spans="1:10" ht="15.75">
      <c r="A172" s="282"/>
      <c r="B172" s="282"/>
      <c r="C172" s="282"/>
      <c r="D172" s="282"/>
      <c r="E172" s="282"/>
      <c r="F172" s="282"/>
      <c r="G172" s="282"/>
      <c r="H172" s="282"/>
      <c r="I172" s="282"/>
    </row>
    <row r="173" spans="1:10" ht="15.75">
      <c r="A173" s="282"/>
      <c r="B173" s="282"/>
      <c r="C173" s="282"/>
      <c r="D173" s="282"/>
      <c r="E173" s="282"/>
      <c r="F173" s="282"/>
      <c r="G173" s="282"/>
      <c r="H173" s="282"/>
      <c r="I173" s="282"/>
    </row>
    <row r="174" spans="1:10" ht="15.75">
      <c r="A174" s="282"/>
      <c r="B174" s="282"/>
      <c r="C174" s="282"/>
      <c r="D174" s="282"/>
      <c r="E174" s="282"/>
      <c r="F174" s="282"/>
      <c r="G174" s="282"/>
      <c r="H174" s="282"/>
      <c r="I174" s="282"/>
    </row>
    <row r="175" spans="1:10" ht="15.75">
      <c r="A175" s="282"/>
      <c r="B175" s="282"/>
      <c r="C175" s="282"/>
      <c r="D175" s="282"/>
      <c r="E175" s="282"/>
      <c r="F175" s="282"/>
      <c r="G175" s="282"/>
      <c r="H175" s="282"/>
      <c r="I175" s="282"/>
    </row>
    <row r="176" spans="1:10" ht="15.75">
      <c r="A176" s="282"/>
      <c r="B176" s="282"/>
      <c r="C176" s="282"/>
      <c r="D176" s="282"/>
      <c r="E176" s="282"/>
      <c r="F176" s="282"/>
      <c r="G176" s="282"/>
      <c r="H176" s="282"/>
      <c r="I176" s="282"/>
    </row>
    <row r="177" spans="1:9" ht="15.75">
      <c r="A177" s="282"/>
      <c r="B177" s="282"/>
      <c r="C177" s="282"/>
      <c r="D177" s="282"/>
      <c r="E177" s="282"/>
      <c r="F177" s="282"/>
      <c r="G177" s="282"/>
      <c r="H177" s="282"/>
      <c r="I177" s="282"/>
    </row>
    <row r="178" spans="1:9" ht="15.75">
      <c r="A178" s="282"/>
      <c r="B178" s="282"/>
      <c r="C178" s="282"/>
      <c r="D178" s="282"/>
      <c r="E178" s="282"/>
      <c r="F178" s="282"/>
      <c r="G178" s="282"/>
      <c r="H178" s="282"/>
      <c r="I178" s="282"/>
    </row>
    <row r="179" spans="1:9" ht="15.75">
      <c r="A179" s="282"/>
      <c r="B179" s="282"/>
      <c r="C179" s="282"/>
      <c r="D179" s="282"/>
      <c r="E179" s="282"/>
      <c r="F179" s="282"/>
      <c r="G179" s="282"/>
      <c r="H179" s="282"/>
      <c r="I179" s="282"/>
    </row>
    <row r="180" spans="1:9" ht="15.75">
      <c r="A180" s="282"/>
      <c r="B180" s="282"/>
      <c r="C180" s="282"/>
      <c r="D180" s="282"/>
      <c r="E180" s="282"/>
      <c r="F180" s="282"/>
      <c r="G180" s="282"/>
      <c r="H180" s="282"/>
      <c r="I180" s="282"/>
    </row>
    <row r="181" spans="1:9" ht="15.75">
      <c r="A181" s="282"/>
      <c r="B181" s="282"/>
      <c r="C181" s="282"/>
      <c r="D181" s="282"/>
      <c r="E181" s="282"/>
      <c r="F181" s="282"/>
      <c r="G181" s="282"/>
      <c r="H181" s="282"/>
      <c r="I181" s="282"/>
    </row>
    <row r="182" spans="1:9" ht="15.75">
      <c r="A182" s="282"/>
      <c r="B182" s="282"/>
      <c r="C182" s="282"/>
      <c r="D182" s="282"/>
      <c r="E182" s="282"/>
      <c r="F182" s="282"/>
      <c r="G182" s="282"/>
      <c r="H182" s="282"/>
      <c r="I182" s="282"/>
    </row>
    <row r="183" spans="1:9" ht="15.75">
      <c r="A183" s="282"/>
      <c r="B183" s="282"/>
      <c r="C183" s="282"/>
      <c r="D183" s="282"/>
      <c r="E183" s="282"/>
      <c r="F183" s="282"/>
      <c r="G183" s="282"/>
      <c r="H183" s="282"/>
      <c r="I183" s="282"/>
    </row>
    <row r="184" spans="1:9" ht="15.75">
      <c r="A184" s="282"/>
      <c r="B184" s="282"/>
      <c r="C184" s="282"/>
      <c r="D184" s="282"/>
      <c r="E184" s="282"/>
      <c r="F184" s="282"/>
      <c r="G184" s="282"/>
      <c r="H184" s="282"/>
      <c r="I184" s="282"/>
    </row>
  </sheetData>
  <sheetProtection password="CBD2" sheet="1" formatColumns="0" formatRows="0" selectLockedCells="1"/>
  <customSheetViews>
    <customSheetView guid="{CF80F8D9-734F-48B9-B011-9E684644282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4B898AE2-7356-489E-882D-EC3B09CB95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DBB6855E-D634-47BF-8EAD-2479D63E426E}"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D02EE5CF-A0EA-4C5E-BAEE-CBCAF1C246E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2" zoomScaleSheetLayoutView="100" workbookViewId="0">
      <selection activeCell="E1" sqref="E1"/>
    </sheetView>
  </sheetViews>
  <sheetFormatPr defaultColWidth="9.140625" defaultRowHeight="16.5"/>
  <cols>
    <col min="1" max="1" width="12.140625" style="16" customWidth="1"/>
    <col min="2" max="2" width="36.85546875" style="16" customWidth="1"/>
    <col min="3" max="3" width="11.42578125" style="16" customWidth="1"/>
    <col min="4" max="4" width="27.140625" style="16" customWidth="1"/>
    <col min="5" max="5" width="39.28515625" style="16" customWidth="1"/>
    <col min="6" max="8" width="9.140625" style="11"/>
    <col min="9" max="16384" width="9.140625" style="12"/>
  </cols>
  <sheetData>
    <row r="1" spans="1:9" s="65" customFormat="1" ht="24.75" customHeight="1">
      <c r="A1" s="1345" t="str">
        <f>'Attach 3(JV)'!A1</f>
        <v>Specification No. :CC/T/W-TR/DOM/A04/23/02780</v>
      </c>
      <c r="B1" s="1345"/>
      <c r="C1" s="1345"/>
      <c r="D1" s="1345"/>
      <c r="E1" s="513" t="str">
        <f>"Attachment-19 " &amp; 'Attach 3(JV)'!AT1</f>
        <v xml:space="preserve">Attachment-19 </v>
      </c>
      <c r="F1" s="66"/>
      <c r="G1" s="66"/>
      <c r="H1" s="66"/>
    </row>
    <row r="2" spans="1:9" ht="7.5" customHeight="1"/>
    <row r="3" spans="1:9" ht="91.5" customHeight="1">
      <c r="A3" s="1186" t="str">
        <f>'Attach 3(JV)'!A3</f>
        <v>765 kV Transformer Package TR01 for 6x500 MVA, 765/400/33 kV, 1 Phase Transformers at KPS3 S/S associated with establishment of Khavda Pooling Station-3 (KPS3) in Khavda RE Park.</v>
      </c>
      <c r="B3" s="1187"/>
      <c r="C3" s="1187"/>
      <c r="D3" s="1187"/>
      <c r="E3" s="1187"/>
      <c r="F3" s="13"/>
      <c r="G3" s="14"/>
      <c r="H3" s="13"/>
    </row>
    <row r="4" spans="1:9" ht="20.100000000000001" customHeight="1">
      <c r="A4" s="15"/>
      <c r="H4" s="17"/>
      <c r="I4" s="2"/>
    </row>
    <row r="5" spans="1:9" ht="20.100000000000001" customHeight="1">
      <c r="A5" s="815" t="s">
        <v>2</v>
      </c>
      <c r="B5" s="815"/>
      <c r="C5" s="815"/>
      <c r="D5" s="815"/>
      <c r="E5" s="81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5.25" customHeight="1">
      <c r="A8" s="1344" t="str">
        <f>'Attach 3(JV)'!A8</f>
        <v/>
      </c>
      <c r="B8" s="1344"/>
      <c r="C8" s="1344"/>
      <c r="D8" s="1344"/>
      <c r="E8" s="95" t="str">
        <f>'Attach 3(JV)'!E8</f>
        <v>Contract Services</v>
      </c>
      <c r="H8" s="17"/>
      <c r="I8" s="2"/>
    </row>
    <row r="9" spans="1:9" ht="20.100000000000001" customHeight="1">
      <c r="A9" s="4" t="s">
        <v>342</v>
      </c>
      <c r="B9" s="817">
        <f>'Attach 3(JV)'!B9</f>
        <v>0</v>
      </c>
      <c r="C9" s="817"/>
      <c r="D9" s="817"/>
      <c r="E9" s="95" t="str">
        <f>'Attach 3(JV)'!E9</f>
        <v>Power Grid Corporation of India Ltd.,</v>
      </c>
      <c r="H9" s="17"/>
      <c r="I9" s="2"/>
    </row>
    <row r="10" spans="1:9" ht="20.100000000000001" customHeight="1">
      <c r="A10" s="4" t="s">
        <v>344</v>
      </c>
      <c r="B10" s="817">
        <f>'Attach 3(JV)'!B10</f>
        <v>0</v>
      </c>
      <c r="C10" s="817"/>
      <c r="D10" s="817"/>
      <c r="E10" s="95" t="str">
        <f>'Attach 3(JV)'!E10</f>
        <v>"Saudamini", Plot No. 2, Sector 29</v>
      </c>
      <c r="H10" s="17"/>
      <c r="I10" s="2"/>
    </row>
    <row r="11" spans="1:9" ht="20.100000000000001" customHeight="1">
      <c r="B11" s="817">
        <f>'Attach 3(JV)'!B11</f>
        <v>0</v>
      </c>
      <c r="C11" s="817"/>
      <c r="D11" s="817"/>
      <c r="E11" s="95" t="str">
        <f>'Attach 3(JV)'!E11</f>
        <v>Gurgaon (Haryana) - 122001</v>
      </c>
    </row>
    <row r="12" spans="1:9" ht="18" customHeight="1">
      <c r="A12" s="19"/>
      <c r="B12" s="817">
        <f>'Attach 3(JV)'!B12</f>
        <v>0</v>
      </c>
      <c r="C12" s="817"/>
      <c r="D12" s="817"/>
      <c r="E12" s="5"/>
    </row>
    <row r="13" spans="1:9" ht="19.5" hidden="1" customHeight="1">
      <c r="A13" s="19"/>
      <c r="B13" s="90"/>
      <c r="C13" s="90"/>
      <c r="D13" s="90"/>
      <c r="E13" s="5"/>
    </row>
    <row r="14" spans="1:9" ht="20.100000000000001" customHeight="1">
      <c r="A14" s="19"/>
      <c r="B14" s="90"/>
      <c r="C14" s="90"/>
      <c r="D14" s="90"/>
      <c r="G14" s="3"/>
    </row>
    <row r="15" spans="1:9" ht="20.100000000000001" customHeight="1">
      <c r="A15" s="16" t="s">
        <v>337</v>
      </c>
    </row>
    <row r="16" spans="1:9" ht="6" customHeight="1">
      <c r="A16" s="19"/>
    </row>
    <row r="17" spans="1:8" ht="78.75" customHeight="1">
      <c r="A17" s="1034" t="s">
        <v>3</v>
      </c>
      <c r="B17" s="1034"/>
      <c r="C17" s="1034"/>
      <c r="D17" s="1034"/>
      <c r="E17" s="1034"/>
    </row>
    <row r="18" spans="1:8" ht="56.25" customHeight="1">
      <c r="A18" s="1001" t="s">
        <v>498</v>
      </c>
      <c r="B18" s="1001"/>
      <c r="C18" s="1001"/>
      <c r="D18" s="1001"/>
      <c r="E18" s="1001"/>
    </row>
    <row r="19" spans="1:8" ht="184.5" customHeight="1">
      <c r="A19" s="1001" t="s">
        <v>497</v>
      </c>
      <c r="B19" s="1001"/>
      <c r="C19" s="1001"/>
      <c r="D19" s="1001"/>
      <c r="E19" s="1001"/>
    </row>
    <row r="20" spans="1:8" ht="8.25" hidden="1" customHeight="1">
      <c r="A20" s="19"/>
    </row>
    <row r="21" spans="1:8" ht="20.100000000000001" hidden="1" customHeight="1">
      <c r="A21" s="19"/>
    </row>
    <row r="22" spans="1:8" ht="20.100000000000001" hidden="1" customHeight="1">
      <c r="A22" s="19"/>
    </row>
    <row r="23" spans="1:8" ht="57.75" hidden="1" customHeight="1">
      <c r="A23" s="1034"/>
      <c r="B23" s="1034"/>
      <c r="C23" s="1034"/>
      <c r="D23" s="1034"/>
      <c r="E23" s="1034"/>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v>
      </c>
      <c r="B30" s="50" t="str">
        <f>'Attach 3(JV)'!B24</f>
        <v>--</v>
      </c>
      <c r="C30" s="27"/>
      <c r="D30" s="24" t="s">
        <v>4</v>
      </c>
      <c r="E30" s="201" t="str">
        <f>'Attach 3(JV)'!E24</f>
        <v/>
      </c>
    </row>
    <row r="31" spans="1:8" ht="33" customHeight="1">
      <c r="A31" s="23" t="s">
        <v>7</v>
      </c>
      <c r="B31" s="201" t="str">
        <f>'Attach 3(JV)'!B25</f>
        <v/>
      </c>
      <c r="C31" s="27"/>
      <c r="D31" s="24" t="s">
        <v>5</v>
      </c>
      <c r="E31" s="201"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CF80F8D9-734F-48B9-B011-9E684644282F}" showPageBreaks="1" showGridLines="0" zeroValues="0" fitToPage="1" printArea="1" hiddenRows="1" view="pageBreakPreview" topLeftCell="A2">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7"/>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8"/>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9"/>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0"/>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1"/>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3"/>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4"/>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7"/>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4B898AE2-7356-489E-882D-EC3B09CB95AA}" showPageBreaks="1" showGridLines="0" zeroValues="0" fitToPage="1" printArea="1" hiddenRows="1" view="pageBreakPreview">
      <selection activeCell="E1" sqref="E1"/>
      <pageMargins left="0.75" right="0.63" top="0.57999999999999996" bottom="0.6" header="0.34" footer="0.35"/>
      <pageSetup scale="79" orientation="portrait" r:id="rId40"/>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41"/>
      <headerFooter alignWithMargins="0">
        <oddFooter>&amp;R&amp;"Book Antiqua,Bold"&amp;8 Page &amp;P of &amp;N</oddFooter>
      </headerFooter>
    </customSheetView>
    <customSheetView guid="{D02EE5CF-A0EA-4C5E-BAEE-CBCAF1C246EF}" showPageBreaks="1" showGridLines="0" zeroValues="0" fitToPage="1" printArea="1" hiddenRows="1" view="pageBreakPreview" topLeftCell="A2">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43"/>
  <headerFooter alignWithMargins="0">
    <oddFooter>&amp;R&amp;"Book Antiqua,Bold"&amp;8 Page &amp;P of &amp;N</oddFooter>
  </headerFooter>
  <drawing r:id="rId4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0"/>
  <sheetViews>
    <sheetView showGridLines="0" view="pageBreakPreview" topLeftCell="A27" zoomScaleSheetLayoutView="100" workbookViewId="0">
      <selection activeCell="B92" sqref="B92:F92"/>
    </sheetView>
  </sheetViews>
  <sheetFormatPr defaultColWidth="9.140625" defaultRowHeight="16.5"/>
  <cols>
    <col min="1" max="1" width="13.85546875" style="16" customWidth="1"/>
    <col min="2" max="2" width="11.28515625" style="16" customWidth="1"/>
    <col min="3" max="3" width="39" style="16" customWidth="1"/>
    <col min="4" max="4" width="18.7109375" style="16" customWidth="1"/>
    <col min="5" max="5" width="27.28515625" style="16" customWidth="1"/>
    <col min="6" max="6" width="25" style="16" customWidth="1"/>
    <col min="7" max="7" width="14.5703125" style="16" hidden="1" customWidth="1"/>
    <col min="8" max="8" width="14.140625" style="16" hidden="1" customWidth="1"/>
    <col min="9" max="9" width="14" style="40" hidden="1" customWidth="1"/>
    <col min="10" max="10" width="16.140625" style="40" hidden="1" customWidth="1"/>
    <col min="11" max="11" width="9.140625" style="40" hidden="1" customWidth="1"/>
    <col min="12" max="13" width="9.140625" style="40" customWidth="1"/>
    <col min="14" max="25" width="9.140625" style="40"/>
    <col min="26" max="26" width="10" style="40" bestFit="1" customWidth="1"/>
    <col min="27" max="27" width="0" style="40" hidden="1" customWidth="1"/>
    <col min="28" max="28" width="0" style="43" hidden="1" customWidth="1"/>
    <col min="29" max="29" width="22.42578125" style="44" hidden="1" customWidth="1"/>
    <col min="30" max="31" width="0" style="174" hidden="1" customWidth="1"/>
    <col min="32" max="32" width="0" style="150" hidden="1" customWidth="1"/>
    <col min="33" max="33" width="10" style="150" hidden="1" customWidth="1"/>
    <col min="34" max="34" width="14.85546875" style="150" hidden="1" customWidth="1"/>
    <col min="35" max="35" width="0" style="150" hidden="1" customWidth="1"/>
    <col min="36" max="42" width="9.140625" style="150"/>
    <col min="43" max="16384" width="9.140625" style="12"/>
  </cols>
  <sheetData>
    <row r="1" spans="1:52" ht="27.75" customHeight="1">
      <c r="A1" s="882" t="str">
        <f>'Attach 3(JV)'!A1</f>
        <v>Specification No. :CC/T/W-TR/DOM/A04/23/02780</v>
      </c>
      <c r="B1" s="882"/>
      <c r="C1" s="882"/>
      <c r="D1" s="882"/>
      <c r="E1" s="882"/>
      <c r="F1" s="273" t="s">
        <v>393</v>
      </c>
      <c r="G1" s="39"/>
      <c r="H1" s="39"/>
      <c r="AE1" s="175">
        <v>1</v>
      </c>
      <c r="AF1" s="150" t="s">
        <v>306</v>
      </c>
      <c r="AG1" s="176">
        <v>1</v>
      </c>
      <c r="AH1" s="176" t="s">
        <v>109</v>
      </c>
      <c r="AI1" s="177"/>
      <c r="AJ1" s="177"/>
      <c r="AK1" s="176">
        <v>1</v>
      </c>
      <c r="AL1" s="177" t="s">
        <v>110</v>
      </c>
      <c r="AQ1" s="104"/>
      <c r="AR1" s="104"/>
      <c r="AS1" s="104"/>
      <c r="AT1" s="104"/>
      <c r="AU1" s="104"/>
      <c r="AV1" s="104"/>
      <c r="AW1" s="104"/>
      <c r="AX1" s="104"/>
      <c r="AY1" s="104"/>
      <c r="AZ1" s="104"/>
    </row>
    <row r="2" spans="1:52">
      <c r="AE2" s="175">
        <v>2</v>
      </c>
      <c r="AF2" s="150" t="s">
        <v>307</v>
      </c>
      <c r="AG2" s="176">
        <v>2</v>
      </c>
      <c r="AH2" s="176" t="s">
        <v>284</v>
      </c>
      <c r="AI2" s="177"/>
      <c r="AJ2" s="177"/>
      <c r="AK2" s="176">
        <v>2</v>
      </c>
      <c r="AL2" s="177" t="s">
        <v>285</v>
      </c>
      <c r="AQ2" s="104"/>
      <c r="AR2" s="104"/>
      <c r="AS2" s="104"/>
      <c r="AT2" s="104"/>
      <c r="AU2" s="104"/>
      <c r="AV2" s="104"/>
      <c r="AW2" s="104"/>
      <c r="AX2" s="104"/>
      <c r="AY2" s="104"/>
      <c r="AZ2" s="104"/>
    </row>
    <row r="3" spans="1:52" ht="20.100000000000001" customHeight="1">
      <c r="A3" s="815" t="s">
        <v>50</v>
      </c>
      <c r="B3" s="815"/>
      <c r="C3" s="815"/>
      <c r="D3" s="815"/>
      <c r="E3" s="815"/>
      <c r="F3" s="815"/>
      <c r="G3" s="15"/>
      <c r="H3" s="15"/>
      <c r="I3" s="36"/>
      <c r="AB3" s="178"/>
      <c r="AC3" s="179"/>
      <c r="AE3" s="175">
        <v>3</v>
      </c>
      <c r="AF3" s="150" t="s">
        <v>308</v>
      </c>
      <c r="AG3" s="176">
        <v>3</v>
      </c>
      <c r="AH3" s="176" t="s">
        <v>286</v>
      </c>
      <c r="AI3" s="177"/>
      <c r="AJ3" s="177"/>
      <c r="AK3" s="176">
        <v>3</v>
      </c>
      <c r="AL3" s="177" t="s">
        <v>287</v>
      </c>
      <c r="AQ3" s="104"/>
      <c r="AR3" s="104"/>
      <c r="AS3" s="104"/>
      <c r="AT3" s="104"/>
      <c r="AU3" s="104"/>
      <c r="AV3" s="104"/>
      <c r="AW3" s="104"/>
      <c r="AX3" s="104"/>
      <c r="AY3" s="104"/>
      <c r="AZ3" s="104"/>
    </row>
    <row r="4" spans="1:52" ht="12" customHeight="1">
      <c r="A4" s="15"/>
      <c r="B4" s="15"/>
      <c r="C4" s="15"/>
      <c r="D4" s="15"/>
      <c r="E4" s="15"/>
      <c r="F4" s="15"/>
      <c r="G4" s="15"/>
      <c r="H4" s="15"/>
      <c r="I4" s="36"/>
      <c r="AB4" s="178"/>
      <c r="AC4" s="179"/>
      <c r="AE4" s="175">
        <v>4</v>
      </c>
      <c r="AF4" s="150" t="s">
        <v>309</v>
      </c>
      <c r="AG4" s="176">
        <v>4</v>
      </c>
      <c r="AH4" s="176" t="s">
        <v>288</v>
      </c>
      <c r="AI4" s="177"/>
      <c r="AJ4" s="177"/>
      <c r="AK4" s="176">
        <v>4</v>
      </c>
      <c r="AL4" s="177" t="s">
        <v>289</v>
      </c>
      <c r="AQ4" s="104"/>
      <c r="AR4" s="104"/>
      <c r="AS4" s="104"/>
      <c r="AT4" s="104"/>
      <c r="AU4" s="104"/>
      <c r="AV4" s="104"/>
      <c r="AW4" s="104"/>
      <c r="AX4" s="104"/>
      <c r="AY4" s="104"/>
      <c r="AZ4" s="104"/>
    </row>
    <row r="5" spans="1:52" ht="20.100000000000001" customHeight="1">
      <c r="A5" s="25" t="s">
        <v>305</v>
      </c>
      <c r="B5" s="25"/>
      <c r="C5" s="1349"/>
      <c r="D5" s="1349"/>
      <c r="E5" s="1349"/>
      <c r="F5" s="1349"/>
      <c r="G5" s="25"/>
      <c r="H5" s="25"/>
      <c r="AB5" s="178"/>
      <c r="AC5" s="179"/>
      <c r="AE5" s="175">
        <v>5</v>
      </c>
      <c r="AF5" s="150" t="s">
        <v>310</v>
      </c>
      <c r="AG5" s="176">
        <v>5</v>
      </c>
      <c r="AH5" s="176" t="s">
        <v>288</v>
      </c>
      <c r="AI5" s="177"/>
      <c r="AJ5" s="177"/>
      <c r="AK5" s="176">
        <v>5</v>
      </c>
      <c r="AL5" s="177" t="s">
        <v>290</v>
      </c>
      <c r="AQ5" s="104"/>
      <c r="AR5" s="104"/>
      <c r="AS5" s="104"/>
      <c r="AT5" s="104"/>
      <c r="AU5" s="104"/>
      <c r="AV5" s="104"/>
      <c r="AW5" s="104"/>
      <c r="AX5" s="104"/>
      <c r="AY5" s="104"/>
      <c r="AZ5" s="104"/>
    </row>
    <row r="6" spans="1:52" ht="20.100000000000001" customHeight="1">
      <c r="A6" s="25" t="s">
        <v>6</v>
      </c>
      <c r="B6" s="1349" t="str">
        <f>'Attach 3(JV)'!B24</f>
        <v>--</v>
      </c>
      <c r="C6" s="1349"/>
      <c r="AB6" s="178"/>
      <c r="AC6" s="179"/>
      <c r="AE6" s="175">
        <v>6</v>
      </c>
      <c r="AF6" s="150" t="s">
        <v>311</v>
      </c>
      <c r="AG6" s="176">
        <v>6</v>
      </c>
      <c r="AH6" s="176" t="s">
        <v>288</v>
      </c>
      <c r="AI6" s="180" t="e">
        <f>DAY(B6)</f>
        <v>#VALUE!</v>
      </c>
      <c r="AJ6" s="177"/>
      <c r="AK6" s="176">
        <v>6</v>
      </c>
      <c r="AL6" s="177" t="s">
        <v>291</v>
      </c>
      <c r="AQ6" s="104"/>
      <c r="AR6" s="104"/>
      <c r="AS6" s="104"/>
      <c r="AT6" s="104"/>
      <c r="AU6" s="104"/>
      <c r="AV6" s="104"/>
      <c r="AW6" s="104"/>
      <c r="AX6" s="104"/>
      <c r="AY6" s="104"/>
      <c r="AZ6" s="104"/>
    </row>
    <row r="7" spans="1:52" ht="20.100000000000001" customHeight="1">
      <c r="A7" s="25"/>
      <c r="B7" s="53"/>
      <c r="C7" s="53"/>
      <c r="AB7" s="178"/>
      <c r="AC7" s="179"/>
      <c r="AE7" s="175">
        <v>7</v>
      </c>
      <c r="AF7" s="150" t="s">
        <v>312</v>
      </c>
      <c r="AG7" s="176">
        <v>7</v>
      </c>
      <c r="AH7" s="176" t="s">
        <v>288</v>
      </c>
      <c r="AI7" s="180" t="e">
        <f>MONTH(B6)</f>
        <v>#VALUE!</v>
      </c>
      <c r="AJ7" s="177"/>
      <c r="AK7" s="176">
        <v>7</v>
      </c>
      <c r="AL7" s="177" t="s">
        <v>292</v>
      </c>
      <c r="AQ7" s="104"/>
      <c r="AR7" s="104"/>
      <c r="AS7" s="104"/>
      <c r="AT7" s="104"/>
      <c r="AU7" s="104"/>
      <c r="AV7" s="104"/>
      <c r="AW7" s="104"/>
      <c r="AX7" s="104"/>
      <c r="AY7" s="104"/>
      <c r="AZ7" s="104"/>
    </row>
    <row r="8" spans="1:52" ht="20.100000000000001" customHeight="1">
      <c r="A8" s="42" t="str">
        <f>'Attach 3(JV)'!E7</f>
        <v>To:</v>
      </c>
      <c r="B8" s="6"/>
      <c r="F8" s="19"/>
      <c r="G8" s="19"/>
      <c r="H8" s="19"/>
      <c r="AB8" s="178"/>
      <c r="AC8" s="179"/>
      <c r="AE8" s="175">
        <v>8</v>
      </c>
      <c r="AF8" s="150" t="s">
        <v>313</v>
      </c>
      <c r="AG8" s="176">
        <v>8</v>
      </c>
      <c r="AH8" s="176" t="s">
        <v>288</v>
      </c>
      <c r="AI8" s="180" t="e">
        <f>LOOKUP(AI7,AK1:AK12,AL1:AL12)</f>
        <v>#VALUE!</v>
      </c>
      <c r="AJ8" s="177"/>
      <c r="AK8" s="176">
        <v>8</v>
      </c>
      <c r="AL8" s="177" t="s">
        <v>293</v>
      </c>
      <c r="AQ8" s="104"/>
      <c r="AR8" s="104"/>
      <c r="AS8" s="104"/>
      <c r="AT8" s="104"/>
      <c r="AU8" s="104"/>
      <c r="AV8" s="104"/>
      <c r="AW8" s="104"/>
      <c r="AX8" s="104"/>
      <c r="AY8" s="104"/>
      <c r="AZ8" s="104"/>
    </row>
    <row r="9" spans="1:52" ht="20.100000000000001" customHeight="1">
      <c r="A9" s="42" t="str">
        <f>'Attach 3(JV)'!E8</f>
        <v>Contract Services</v>
      </c>
      <c r="B9" s="7"/>
      <c r="F9" s="19"/>
      <c r="G9" s="19"/>
      <c r="H9" s="19"/>
      <c r="AB9" s="178"/>
      <c r="AC9" s="179"/>
      <c r="AE9" s="175">
        <v>9</v>
      </c>
      <c r="AF9" s="150" t="s">
        <v>314</v>
      </c>
      <c r="AG9" s="176">
        <v>9</v>
      </c>
      <c r="AH9" s="176" t="s">
        <v>288</v>
      </c>
      <c r="AI9" s="180" t="e">
        <f>YEAR(B6)</f>
        <v>#VALUE!</v>
      </c>
      <c r="AJ9" s="177"/>
      <c r="AK9" s="176">
        <v>9</v>
      </c>
      <c r="AL9" s="177" t="s">
        <v>294</v>
      </c>
      <c r="AQ9" s="104"/>
      <c r="AR9" s="104"/>
      <c r="AS9" s="104"/>
      <c r="AT9" s="104"/>
      <c r="AU9" s="104"/>
      <c r="AV9" s="104"/>
      <c r="AW9" s="104"/>
      <c r="AX9" s="104"/>
      <c r="AY9" s="104"/>
      <c r="AZ9" s="104"/>
    </row>
    <row r="10" spans="1:52" ht="20.100000000000001" customHeight="1">
      <c r="A10" s="42" t="str">
        <f>'Attach 3(JV)'!E9</f>
        <v>Power Grid Corporation of India Ltd.,</v>
      </c>
      <c r="B10" s="7"/>
      <c r="F10" s="19"/>
      <c r="G10" s="19"/>
      <c r="H10" s="19"/>
      <c r="AB10" s="178"/>
      <c r="AC10" s="179"/>
      <c r="AE10" s="175">
        <v>10</v>
      </c>
      <c r="AF10" s="150" t="s">
        <v>315</v>
      </c>
      <c r="AG10" s="176">
        <v>10</v>
      </c>
      <c r="AH10" s="176" t="s">
        <v>288</v>
      </c>
      <c r="AI10" s="177"/>
      <c r="AJ10" s="177"/>
      <c r="AK10" s="176">
        <v>10</v>
      </c>
      <c r="AL10" s="177" t="s">
        <v>295</v>
      </c>
      <c r="AQ10" s="104"/>
      <c r="AR10" s="104"/>
      <c r="AS10" s="104"/>
      <c r="AT10" s="104"/>
      <c r="AU10" s="104"/>
      <c r="AV10" s="104"/>
      <c r="AW10" s="104"/>
      <c r="AX10" s="104"/>
      <c r="AY10" s="104"/>
      <c r="AZ10" s="104"/>
    </row>
    <row r="11" spans="1:52" ht="20.100000000000001" customHeight="1">
      <c r="A11" s="42" t="str">
        <f>'Attach 3(JV)'!E10</f>
        <v>"Saudamini", Plot No. 2, Sector 29</v>
      </c>
      <c r="B11" s="7"/>
      <c r="F11" s="19"/>
      <c r="G11" s="19"/>
      <c r="H11" s="19"/>
      <c r="AB11" s="178"/>
      <c r="AC11" s="179"/>
      <c r="AE11" s="175">
        <v>11</v>
      </c>
      <c r="AF11" s="150" t="s">
        <v>316</v>
      </c>
      <c r="AG11" s="176">
        <v>11</v>
      </c>
      <c r="AH11" s="176" t="s">
        <v>288</v>
      </c>
      <c r="AI11" s="177"/>
      <c r="AJ11" s="177"/>
      <c r="AK11" s="176">
        <v>11</v>
      </c>
      <c r="AL11" s="177" t="s">
        <v>296</v>
      </c>
      <c r="AQ11" s="104"/>
      <c r="AR11" s="104"/>
      <c r="AS11" s="104"/>
      <c r="AT11" s="104"/>
      <c r="AU11" s="104"/>
      <c r="AV11" s="104"/>
      <c r="AW11" s="104"/>
      <c r="AX11" s="104"/>
      <c r="AY11" s="104"/>
      <c r="AZ11" s="104"/>
    </row>
    <row r="12" spans="1:52" ht="20.100000000000001" customHeight="1">
      <c r="A12" s="42" t="str">
        <f>'Attach 3(JV)'!E11</f>
        <v>Gurgaon (Haryana) - 122001</v>
      </c>
      <c r="B12" s="7"/>
      <c r="F12" s="19"/>
      <c r="G12" s="19"/>
      <c r="H12" s="19"/>
      <c r="AB12" s="178"/>
      <c r="AC12" s="179"/>
      <c r="AE12" s="175">
        <v>12</v>
      </c>
      <c r="AF12" s="150" t="s">
        <v>317</v>
      </c>
      <c r="AG12" s="176">
        <v>12</v>
      </c>
      <c r="AH12" s="176" t="s">
        <v>288</v>
      </c>
      <c r="AI12" s="177"/>
      <c r="AJ12" s="177"/>
      <c r="AK12" s="176">
        <v>12</v>
      </c>
      <c r="AL12" s="177" t="s">
        <v>297</v>
      </c>
      <c r="AQ12" s="104"/>
      <c r="AR12" s="104"/>
      <c r="AS12" s="104"/>
      <c r="AT12" s="104"/>
      <c r="AU12" s="104"/>
      <c r="AV12" s="104"/>
      <c r="AW12" s="104"/>
      <c r="AX12" s="104"/>
      <c r="AY12" s="104"/>
      <c r="AZ12" s="104"/>
    </row>
    <row r="13" spans="1:52" ht="20.100000000000001" customHeight="1">
      <c r="A13" s="42"/>
      <c r="B13" s="7"/>
      <c r="F13" s="19"/>
      <c r="G13" s="19"/>
      <c r="H13" s="19"/>
      <c r="AB13" s="178"/>
      <c r="AC13" s="179"/>
      <c r="AE13" s="175">
        <v>13</v>
      </c>
      <c r="AF13" s="150" t="s">
        <v>318</v>
      </c>
      <c r="AG13" s="176">
        <v>13</v>
      </c>
      <c r="AH13" s="176" t="s">
        <v>288</v>
      </c>
      <c r="AI13" s="177"/>
      <c r="AJ13" s="177"/>
      <c r="AK13" s="177"/>
      <c r="AL13" s="177"/>
      <c r="AQ13" s="104"/>
      <c r="AR13" s="104"/>
      <c r="AS13" s="104"/>
      <c r="AT13" s="104"/>
      <c r="AU13" s="104"/>
      <c r="AV13" s="104"/>
      <c r="AW13" s="104"/>
      <c r="AX13" s="104"/>
      <c r="AY13" s="104"/>
      <c r="AZ13" s="104"/>
    </row>
    <row r="14" spans="1:52" ht="12" customHeight="1">
      <c r="A14" s="25"/>
      <c r="B14" s="25"/>
      <c r="F14" s="19"/>
      <c r="G14" s="19"/>
      <c r="H14" s="19"/>
      <c r="AB14" s="178"/>
      <c r="AC14" s="179"/>
      <c r="AE14" s="175">
        <v>14</v>
      </c>
      <c r="AF14" s="150" t="s">
        <v>319</v>
      </c>
      <c r="AG14" s="176">
        <v>14</v>
      </c>
      <c r="AH14" s="176" t="s">
        <v>288</v>
      </c>
      <c r="AI14" s="177"/>
      <c r="AJ14" s="177"/>
      <c r="AK14" s="177"/>
      <c r="AL14" s="177"/>
      <c r="AQ14" s="104"/>
      <c r="AR14" s="104"/>
      <c r="AS14" s="104"/>
      <c r="AT14" s="104"/>
      <c r="AU14" s="104"/>
      <c r="AV14" s="104"/>
      <c r="AW14" s="104"/>
      <c r="AX14" s="104"/>
      <c r="AY14" s="104"/>
      <c r="AZ14" s="104"/>
    </row>
    <row r="15" spans="1:52" ht="52.5" customHeight="1">
      <c r="A15" s="269" t="s">
        <v>328</v>
      </c>
      <c r="B15" s="1352" t="str">
        <f>Basic!B1</f>
        <v>765 kV Transformer Package TR01 for 6x500 MVA, 765/400/33 kV, 1 Phase Transformers at KPS3 S/S associated with establishment of Khavda Pooling Station-3 (KPS3) in Khavda RE Park.</v>
      </c>
      <c r="C15" s="1352"/>
      <c r="D15" s="1352"/>
      <c r="E15" s="1352"/>
      <c r="F15" s="1352"/>
      <c r="G15" s="19"/>
      <c r="H15" s="19"/>
      <c r="AB15" s="178"/>
      <c r="AC15" s="179"/>
      <c r="AE15" s="175">
        <v>15</v>
      </c>
      <c r="AF15" s="150" t="s">
        <v>320</v>
      </c>
      <c r="AG15" s="176">
        <v>15</v>
      </c>
      <c r="AH15" s="176" t="s">
        <v>288</v>
      </c>
      <c r="AI15" s="177"/>
      <c r="AJ15" s="177"/>
      <c r="AK15" s="177"/>
      <c r="AL15" s="177"/>
      <c r="AQ15" s="104"/>
      <c r="AR15" s="104"/>
      <c r="AS15" s="104"/>
      <c r="AT15" s="104"/>
      <c r="AU15" s="104"/>
      <c r="AV15" s="104"/>
      <c r="AW15" s="104"/>
      <c r="AX15" s="104"/>
      <c r="AY15" s="104"/>
      <c r="AZ15" s="104"/>
    </row>
    <row r="16" spans="1:52" ht="30.75" customHeight="1">
      <c r="A16" s="16" t="s">
        <v>51</v>
      </c>
      <c r="C16" s="19"/>
      <c r="D16" s="19"/>
      <c r="E16" s="19"/>
      <c r="F16" s="19"/>
      <c r="G16" s="1354" t="s">
        <v>164</v>
      </c>
      <c r="H16" s="1354"/>
      <c r="AB16" s="178"/>
      <c r="AC16" s="179"/>
      <c r="AE16" s="175">
        <v>16</v>
      </c>
      <c r="AF16" s="150" t="s">
        <v>321</v>
      </c>
      <c r="AG16" s="176">
        <v>16</v>
      </c>
      <c r="AH16" s="176" t="s">
        <v>288</v>
      </c>
      <c r="AI16" s="177"/>
      <c r="AJ16" s="177"/>
      <c r="AK16" s="177"/>
      <c r="AL16" s="177"/>
      <c r="AQ16" s="104"/>
      <c r="AR16" s="104"/>
      <c r="AS16" s="104"/>
      <c r="AT16" s="104"/>
      <c r="AU16" s="104"/>
      <c r="AV16" s="104"/>
      <c r="AW16" s="104"/>
      <c r="AX16" s="104"/>
      <c r="AY16" s="104"/>
      <c r="AZ16" s="104"/>
    </row>
    <row r="17" spans="1:52" s="11" customFormat="1" ht="129" customHeight="1">
      <c r="A17" s="57">
        <v>1</v>
      </c>
      <c r="B17" s="1355"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355"/>
      <c r="D17" s="1355"/>
      <c r="E17" s="1355"/>
      <c r="F17" s="1355"/>
      <c r="G17" s="270"/>
      <c r="H17" s="271" t="s">
        <v>472</v>
      </c>
      <c r="I17" s="147"/>
      <c r="J17" s="40"/>
      <c r="K17" s="40"/>
      <c r="L17" s="40"/>
      <c r="M17" s="40"/>
      <c r="N17" s="40"/>
      <c r="O17" s="40"/>
      <c r="P17" s="40"/>
      <c r="Q17" s="40"/>
      <c r="R17" s="40"/>
      <c r="S17" s="40"/>
      <c r="T17" s="40"/>
      <c r="U17" s="40"/>
      <c r="V17" s="40"/>
      <c r="W17" s="40"/>
      <c r="X17" s="40"/>
      <c r="Y17" s="40"/>
      <c r="Z17" s="45"/>
      <c r="AA17" s="45"/>
      <c r="AB17" s="181" t="s">
        <v>329</v>
      </c>
      <c r="AC17" s="43"/>
      <c r="AD17" s="182"/>
      <c r="AE17" s="175">
        <v>17</v>
      </c>
      <c r="AF17" s="40" t="s">
        <v>322</v>
      </c>
      <c r="AG17" s="176">
        <v>17</v>
      </c>
      <c r="AH17" s="176" t="s">
        <v>288</v>
      </c>
      <c r="AI17" s="177"/>
      <c r="AJ17" s="177"/>
      <c r="AK17" s="177"/>
      <c r="AL17" s="177"/>
      <c r="AM17" s="40"/>
      <c r="AN17" s="40"/>
      <c r="AO17" s="40"/>
      <c r="AP17" s="40"/>
      <c r="AQ17" s="102"/>
      <c r="AR17" s="102"/>
      <c r="AS17" s="102"/>
      <c r="AT17" s="102"/>
      <c r="AU17" s="102"/>
      <c r="AV17" s="102"/>
      <c r="AW17" s="102"/>
      <c r="AX17" s="102"/>
      <c r="AY17" s="102"/>
      <c r="AZ17" s="102"/>
    </row>
    <row r="18" spans="1:52" s="11" customFormat="1" ht="35.25" customHeight="1">
      <c r="A18" s="57">
        <v>1.1000000000000001</v>
      </c>
      <c r="B18" s="1366" t="s">
        <v>552</v>
      </c>
      <c r="C18" s="1366"/>
      <c r="D18" s="1366"/>
      <c r="E18" s="1366"/>
      <c r="F18" s="1366"/>
      <c r="G18" s="40"/>
      <c r="H18" s="40"/>
      <c r="I18" s="147"/>
      <c r="J18" s="40"/>
      <c r="K18" s="40"/>
      <c r="L18" s="40"/>
      <c r="M18" s="40"/>
      <c r="N18" s="40"/>
      <c r="O18" s="40"/>
      <c r="P18" s="40"/>
      <c r="Q18" s="40"/>
      <c r="R18" s="40"/>
      <c r="S18" s="40"/>
      <c r="T18" s="40"/>
      <c r="U18" s="40"/>
      <c r="V18" s="40"/>
      <c r="W18" s="40"/>
      <c r="X18" s="40"/>
      <c r="Y18" s="40"/>
      <c r="Z18" s="45"/>
      <c r="AA18" s="45"/>
      <c r="AB18" s="181"/>
      <c r="AC18" s="43"/>
      <c r="AD18" s="182"/>
      <c r="AE18" s="175"/>
      <c r="AF18" s="40"/>
      <c r="AG18" s="176"/>
      <c r="AH18" s="176"/>
      <c r="AI18" s="177"/>
      <c r="AJ18" s="177"/>
      <c r="AK18" s="177"/>
      <c r="AL18" s="177"/>
      <c r="AM18" s="40"/>
      <c r="AN18" s="40"/>
      <c r="AO18" s="40"/>
      <c r="AP18" s="40"/>
      <c r="AQ18" s="102"/>
      <c r="AR18" s="102"/>
      <c r="AS18" s="102"/>
      <c r="AT18" s="102"/>
      <c r="AU18" s="102"/>
      <c r="AV18" s="102"/>
      <c r="AW18" s="102"/>
      <c r="AX18" s="102"/>
      <c r="AY18" s="102"/>
      <c r="AZ18" s="102"/>
    </row>
    <row r="19" spans="1:52" ht="21" customHeight="1">
      <c r="A19" s="57">
        <v>2</v>
      </c>
      <c r="B19" s="58" t="s">
        <v>52</v>
      </c>
      <c r="C19" s="19"/>
      <c r="D19" s="19"/>
      <c r="E19" s="19"/>
      <c r="F19" s="19"/>
      <c r="G19" s="19"/>
      <c r="H19" s="19"/>
      <c r="AB19" s="178"/>
      <c r="AC19" s="179" t="s">
        <v>330</v>
      </c>
      <c r="AE19" s="175">
        <v>18</v>
      </c>
      <c r="AF19" s="150" t="s">
        <v>323</v>
      </c>
      <c r="AG19" s="176">
        <v>18</v>
      </c>
      <c r="AH19" s="176" t="s">
        <v>288</v>
      </c>
      <c r="AI19" s="177"/>
      <c r="AJ19" s="177"/>
      <c r="AK19" s="177"/>
      <c r="AL19" s="177"/>
      <c r="AQ19" s="104"/>
      <c r="AR19" s="104"/>
      <c r="AS19" s="104"/>
      <c r="AT19" s="104"/>
      <c r="AU19" s="104"/>
      <c r="AV19" s="104"/>
      <c r="AW19" s="104"/>
      <c r="AX19" s="104"/>
      <c r="AY19" s="104"/>
      <c r="AZ19" s="104"/>
    </row>
    <row r="20" spans="1:52" s="11" customFormat="1" ht="41.25" customHeight="1">
      <c r="A20" s="16"/>
      <c r="B20" s="1034" t="s">
        <v>54</v>
      </c>
      <c r="C20" s="1034"/>
      <c r="D20" s="1034"/>
      <c r="E20" s="1034"/>
      <c r="F20" s="1034"/>
      <c r="G20" s="1357" t="s">
        <v>930</v>
      </c>
      <c r="H20" s="1358"/>
      <c r="I20" s="1358"/>
      <c r="J20" s="1359"/>
      <c r="K20" s="40"/>
      <c r="L20" s="40"/>
      <c r="M20" s="40"/>
      <c r="N20" s="40"/>
      <c r="O20" s="40"/>
      <c r="P20" s="40"/>
      <c r="Q20" s="40"/>
      <c r="R20" s="40"/>
      <c r="S20" s="40"/>
      <c r="T20" s="40"/>
      <c r="U20" s="40"/>
      <c r="V20" s="40"/>
      <c r="W20" s="40"/>
      <c r="X20" s="40"/>
      <c r="Y20" s="40"/>
      <c r="Z20" s="40"/>
      <c r="AA20" s="40"/>
      <c r="AB20" s="178"/>
      <c r="AC20" s="179" t="s">
        <v>331</v>
      </c>
      <c r="AD20" s="175"/>
      <c r="AE20" s="175">
        <v>19</v>
      </c>
      <c r="AF20" s="40" t="s">
        <v>324</v>
      </c>
      <c r="AG20" s="176">
        <v>19</v>
      </c>
      <c r="AH20" s="176" t="s">
        <v>288</v>
      </c>
      <c r="AI20" s="183"/>
      <c r="AJ20" s="183"/>
      <c r="AK20" s="183"/>
      <c r="AL20" s="183"/>
      <c r="AM20" s="40"/>
      <c r="AN20" s="40"/>
      <c r="AO20" s="40"/>
      <c r="AP20" s="40"/>
      <c r="AQ20" s="102"/>
      <c r="AR20" s="102"/>
      <c r="AS20" s="102"/>
      <c r="AT20" s="102"/>
      <c r="AU20" s="102"/>
      <c r="AV20" s="102"/>
      <c r="AW20" s="102"/>
      <c r="AX20" s="102"/>
      <c r="AY20" s="102"/>
      <c r="AZ20" s="102"/>
    </row>
    <row r="21" spans="1:52" s="11" customFormat="1" ht="53.25" customHeight="1">
      <c r="A21" s="16"/>
      <c r="B21" s="905" t="str">
        <f>"(a) Attachment 1(" &amp; Basic!$B$2 &amp; ") :"</f>
        <v>(a) Attachment 1(TR01) :</v>
      </c>
      <c r="C21" s="905"/>
      <c r="D21" s="1360" t="s">
        <v>335</v>
      </c>
      <c r="E21" s="1360"/>
      <c r="F21" s="1360"/>
      <c r="G21" s="751"/>
      <c r="H21" s="664"/>
      <c r="I21" s="665"/>
      <c r="J21" s="664"/>
      <c r="K21" s="175"/>
      <c r="L21" s="175"/>
      <c r="M21" s="217"/>
      <c r="N21" s="175"/>
      <c r="O21" s="175"/>
      <c r="P21" s="175"/>
      <c r="Q21" s="175"/>
      <c r="R21" s="175"/>
      <c r="S21" s="175"/>
      <c r="T21" s="175"/>
      <c r="U21" s="175"/>
      <c r="V21" s="175"/>
      <c r="W21" s="175"/>
      <c r="X21" s="175"/>
      <c r="Y21" s="175"/>
      <c r="Z21" s="40"/>
      <c r="AA21" s="40"/>
      <c r="AB21" s="178"/>
      <c r="AC21" s="179" t="s">
        <v>332</v>
      </c>
      <c r="AD21" s="175" t="str">
        <f>IF(ISERROR(LOOKUP(J21,AE1:AE21,AF1:AF21)), "Zero", LOOKUP(J21,AE1:AE21,AF1:AF21))</f>
        <v>Zero</v>
      </c>
      <c r="AE21" s="175">
        <v>20</v>
      </c>
      <c r="AF21" s="40" t="s">
        <v>325</v>
      </c>
      <c r="AG21" s="176">
        <v>20</v>
      </c>
      <c r="AH21" s="176" t="s">
        <v>288</v>
      </c>
      <c r="AI21" s="177"/>
      <c r="AJ21" s="177"/>
      <c r="AK21" s="177"/>
      <c r="AL21" s="177"/>
      <c r="AM21" s="40"/>
      <c r="AN21" s="40"/>
      <c r="AO21" s="40"/>
      <c r="AP21" s="40"/>
      <c r="AQ21" s="102"/>
      <c r="AR21" s="102"/>
      <c r="AS21" s="102"/>
      <c r="AT21" s="102"/>
      <c r="AU21" s="102"/>
      <c r="AV21" s="102"/>
      <c r="AW21" s="102"/>
      <c r="AX21" s="102"/>
      <c r="AY21" s="102"/>
      <c r="AZ21" s="102"/>
    </row>
    <row r="22" spans="1:52" s="11" customFormat="1" ht="99" hidden="1" customHeight="1">
      <c r="A22" s="16"/>
      <c r="B22" s="498"/>
      <c r="C22" s="498"/>
      <c r="D22" s="1362"/>
      <c r="E22" s="1362"/>
      <c r="F22" s="1363"/>
      <c r="G22" s="498"/>
      <c r="H22" s="498"/>
      <c r="I22" s="498"/>
      <c r="J22" s="498"/>
      <c r="K22" s="175"/>
      <c r="L22" s="175"/>
      <c r="M22" s="217"/>
      <c r="N22" s="175"/>
      <c r="O22" s="175"/>
      <c r="P22" s="175"/>
      <c r="Q22" s="175"/>
      <c r="R22" s="175"/>
      <c r="S22" s="175"/>
      <c r="T22" s="175"/>
      <c r="U22" s="175"/>
      <c r="V22" s="175"/>
      <c r="W22" s="175"/>
      <c r="X22" s="175"/>
      <c r="Y22" s="175"/>
      <c r="Z22" s="40"/>
      <c r="AA22" s="40"/>
      <c r="AB22" s="178"/>
      <c r="AC22" s="179"/>
      <c r="AD22" s="175"/>
      <c r="AE22" s="175"/>
      <c r="AF22" s="40"/>
      <c r="AG22" s="176"/>
      <c r="AH22" s="176"/>
      <c r="AI22" s="177"/>
      <c r="AJ22" s="177"/>
      <c r="AK22" s="177"/>
      <c r="AL22" s="177"/>
      <c r="AM22" s="40"/>
      <c r="AN22" s="40"/>
      <c r="AO22" s="40"/>
      <c r="AP22" s="40"/>
      <c r="AQ22" s="102"/>
      <c r="AR22" s="102"/>
      <c r="AS22" s="102"/>
      <c r="AT22" s="102"/>
      <c r="AU22" s="102"/>
      <c r="AV22" s="102"/>
      <c r="AW22" s="102"/>
      <c r="AX22" s="102"/>
      <c r="AY22" s="102"/>
      <c r="AZ22" s="102"/>
    </row>
    <row r="23" spans="1:52" s="11" customFormat="1" ht="61.5" hidden="1" customHeight="1">
      <c r="A23" s="16"/>
      <c r="B23" s="498"/>
      <c r="C23" s="498"/>
      <c r="D23" s="1361" t="s">
        <v>693</v>
      </c>
      <c r="E23" s="1361"/>
      <c r="F23" s="1361"/>
      <c r="G23" s="1356" t="str">
        <f>IF(J21 &lt; 250, "Please note that if bid validity is less than 250 days, your bid may be rejected", "")</f>
        <v>Please note that if bid validity is less than 250 days, your bid may be rejected</v>
      </c>
      <c r="H23" s="1356"/>
      <c r="I23" s="1356"/>
      <c r="J23" s="1356"/>
      <c r="K23" s="175"/>
      <c r="L23" s="175"/>
      <c r="M23" s="217"/>
      <c r="N23" s="175"/>
      <c r="O23" s="175"/>
      <c r="P23" s="175"/>
      <c r="Q23" s="175"/>
      <c r="R23" s="175"/>
      <c r="S23" s="175"/>
      <c r="T23" s="175"/>
      <c r="U23" s="175"/>
      <c r="V23" s="175"/>
      <c r="W23" s="175"/>
      <c r="X23" s="175"/>
      <c r="Y23" s="175"/>
      <c r="Z23" s="40"/>
      <c r="AA23" s="40"/>
      <c r="AB23" s="178"/>
      <c r="AC23" s="179"/>
      <c r="AD23" s="175"/>
      <c r="AE23" s="175"/>
      <c r="AF23" s="40"/>
      <c r="AG23" s="176"/>
      <c r="AH23" s="176"/>
      <c r="AI23" s="177"/>
      <c r="AJ23" s="177"/>
      <c r="AK23" s="177"/>
      <c r="AL23" s="177"/>
      <c r="AM23" s="40"/>
      <c r="AN23" s="40"/>
      <c r="AO23" s="40"/>
      <c r="AP23" s="40"/>
      <c r="AQ23" s="102"/>
      <c r="AR23" s="102"/>
      <c r="AS23" s="102"/>
      <c r="AT23" s="102"/>
      <c r="AU23" s="102"/>
      <c r="AV23" s="102"/>
      <c r="AW23" s="102"/>
      <c r="AX23" s="102"/>
      <c r="AY23" s="102"/>
      <c r="AZ23" s="102"/>
    </row>
    <row r="24" spans="1:52" s="11" customFormat="1" ht="80.25" hidden="1" customHeight="1">
      <c r="A24" s="16"/>
      <c r="B24" s="498"/>
      <c r="C24" s="498"/>
      <c r="D24" s="1364" t="s">
        <v>929</v>
      </c>
      <c r="E24" s="1364"/>
      <c r="F24" s="1364"/>
      <c r="G24" s="700"/>
      <c r="H24" s="700"/>
      <c r="I24" s="700"/>
      <c r="J24" s="700"/>
      <c r="K24" s="175"/>
      <c r="L24" s="175"/>
      <c r="M24" s="217"/>
      <c r="N24" s="175"/>
      <c r="O24" s="175"/>
      <c r="P24" s="175"/>
      <c r="Q24" s="175"/>
      <c r="R24" s="175"/>
      <c r="S24" s="175"/>
      <c r="T24" s="175"/>
      <c r="U24" s="175"/>
      <c r="V24" s="175"/>
      <c r="W24" s="175"/>
      <c r="X24" s="175"/>
      <c r="Y24" s="175"/>
      <c r="Z24" s="40"/>
      <c r="AA24" s="40"/>
      <c r="AB24" s="178"/>
      <c r="AC24" s="179"/>
      <c r="AD24" s="175"/>
      <c r="AE24" s="175"/>
      <c r="AF24" s="40"/>
      <c r="AG24" s="176"/>
      <c r="AH24" s="176"/>
      <c r="AI24" s="177"/>
      <c r="AJ24" s="177"/>
      <c r="AK24" s="177"/>
      <c r="AL24" s="177"/>
      <c r="AM24" s="40"/>
      <c r="AN24" s="40"/>
      <c r="AO24" s="40"/>
      <c r="AP24" s="40"/>
      <c r="AQ24" s="102"/>
      <c r="AR24" s="102"/>
      <c r="AS24" s="102"/>
      <c r="AT24" s="102"/>
      <c r="AU24" s="102"/>
      <c r="AV24" s="102"/>
      <c r="AW24" s="102"/>
      <c r="AX24" s="102"/>
      <c r="AY24" s="102"/>
      <c r="AZ24" s="102"/>
    </row>
    <row r="25" spans="1:52" s="11" customFormat="1" ht="69.75" hidden="1" customHeight="1">
      <c r="A25" s="16"/>
      <c r="B25" s="498"/>
      <c r="C25" s="498"/>
      <c r="D25" s="1365" t="s">
        <v>931</v>
      </c>
      <c r="E25" s="1365"/>
      <c r="F25" s="1365"/>
      <c r="G25" s="700"/>
      <c r="H25" s="700"/>
      <c r="I25" s="700"/>
      <c r="J25" s="700"/>
      <c r="K25" s="175"/>
      <c r="L25" s="175"/>
      <c r="M25" s="217"/>
      <c r="N25" s="175"/>
      <c r="O25" s="175"/>
      <c r="P25" s="175"/>
      <c r="Q25" s="175"/>
      <c r="R25" s="175"/>
      <c r="S25" s="175"/>
      <c r="T25" s="175"/>
      <c r="U25" s="175"/>
      <c r="V25" s="175"/>
      <c r="W25" s="175"/>
      <c r="X25" s="175"/>
      <c r="Y25" s="175"/>
      <c r="Z25" s="40"/>
      <c r="AA25" s="40"/>
      <c r="AB25" s="178"/>
      <c r="AC25" s="179"/>
      <c r="AD25" s="175"/>
      <c r="AE25" s="175"/>
      <c r="AF25" s="40"/>
      <c r="AG25" s="176"/>
      <c r="AH25" s="176"/>
      <c r="AI25" s="177"/>
      <c r="AJ25" s="177"/>
      <c r="AK25" s="177"/>
      <c r="AL25" s="177"/>
      <c r="AM25" s="40"/>
      <c r="AN25" s="40"/>
      <c r="AO25" s="40"/>
      <c r="AP25" s="40"/>
      <c r="AQ25" s="102"/>
      <c r="AR25" s="102"/>
      <c r="AS25" s="102"/>
      <c r="AT25" s="102"/>
      <c r="AU25" s="102"/>
      <c r="AV25" s="102"/>
      <c r="AW25" s="102"/>
      <c r="AX25" s="102"/>
      <c r="AY25" s="102"/>
      <c r="AZ25" s="102"/>
    </row>
    <row r="26" spans="1:52" s="11" customFormat="1" ht="74.25" customHeight="1">
      <c r="A26" s="16"/>
      <c r="B26" s="905" t="str">
        <f>"(b) Attachment 2(" &amp; Basic!$B$2 &amp; ") :"</f>
        <v>(b) Attachment 2(TR01) :</v>
      </c>
      <c r="C26" s="905"/>
      <c r="D26" s="1348" t="s">
        <v>55</v>
      </c>
      <c r="E26" s="1348"/>
      <c r="F26" s="1348"/>
      <c r="K26" s="40"/>
      <c r="L26" s="40"/>
      <c r="M26" s="40"/>
      <c r="N26" s="40"/>
      <c r="O26" s="40"/>
      <c r="P26" s="40"/>
      <c r="Q26" s="40"/>
      <c r="R26" s="40"/>
      <c r="S26" s="40"/>
      <c r="T26" s="40"/>
      <c r="U26" s="40"/>
      <c r="V26" s="40"/>
      <c r="W26" s="40"/>
      <c r="X26" s="40"/>
      <c r="Y26" s="40"/>
      <c r="Z26" s="40"/>
      <c r="AA26" s="40"/>
      <c r="AB26" s="178"/>
      <c r="AC26" s="179" t="s">
        <v>333</v>
      </c>
      <c r="AD26" s="175" t="str">
        <f>IF(J21 &gt; 9, "("&amp;J21&amp;")", "(0"&amp;J21&amp;")")</f>
        <v>(0)</v>
      </c>
      <c r="AE26" s="175"/>
      <c r="AF26" s="40"/>
      <c r="AG26" s="176">
        <v>21</v>
      </c>
      <c r="AH26" s="176" t="s">
        <v>109</v>
      </c>
      <c r="AI26" s="177"/>
      <c r="AJ26" s="177"/>
      <c r="AK26" s="177"/>
      <c r="AL26" s="177"/>
      <c r="AM26" s="40"/>
      <c r="AN26" s="40"/>
      <c r="AO26" s="40"/>
      <c r="AP26" s="40"/>
      <c r="AQ26" s="102"/>
      <c r="AR26" s="102"/>
      <c r="AS26" s="102"/>
      <c r="AT26" s="102"/>
      <c r="AU26" s="102"/>
      <c r="AV26" s="102"/>
      <c r="AW26" s="102"/>
      <c r="AX26" s="102"/>
      <c r="AY26" s="102"/>
      <c r="AZ26" s="102"/>
    </row>
    <row r="27" spans="1:52" s="11" customFormat="1" ht="60" customHeight="1">
      <c r="A27" s="16"/>
      <c r="B27" s="498"/>
      <c r="C27" s="498"/>
      <c r="D27" s="1350" t="s">
        <v>694</v>
      </c>
      <c r="E27" s="1350"/>
      <c r="F27" s="1350"/>
      <c r="K27" s="40"/>
      <c r="L27" s="40"/>
      <c r="M27" s="40"/>
      <c r="N27" s="40"/>
      <c r="O27" s="40"/>
      <c r="P27" s="40"/>
      <c r="Q27" s="40"/>
      <c r="R27" s="40"/>
      <c r="S27" s="40"/>
      <c r="T27" s="40"/>
      <c r="U27" s="40"/>
      <c r="V27" s="40"/>
      <c r="W27" s="40"/>
      <c r="X27" s="40"/>
      <c r="Y27" s="40"/>
      <c r="Z27" s="40"/>
      <c r="AA27" s="40"/>
      <c r="AB27" s="178"/>
      <c r="AC27" s="179"/>
      <c r="AD27" s="175"/>
      <c r="AE27" s="175"/>
      <c r="AF27" s="40"/>
      <c r="AG27" s="176"/>
      <c r="AH27" s="176"/>
      <c r="AI27" s="177"/>
      <c r="AJ27" s="177"/>
      <c r="AK27" s="177"/>
      <c r="AL27" s="177"/>
      <c r="AM27" s="40"/>
      <c r="AN27" s="40"/>
      <c r="AO27" s="40"/>
      <c r="AP27" s="40"/>
      <c r="AQ27" s="102"/>
      <c r="AR27" s="102"/>
      <c r="AS27" s="102"/>
      <c r="AT27" s="102"/>
      <c r="AU27" s="102"/>
      <c r="AV27" s="102"/>
      <c r="AW27" s="102"/>
      <c r="AX27" s="102"/>
      <c r="AY27" s="102"/>
      <c r="AZ27" s="102"/>
    </row>
    <row r="28" spans="1:52" s="11" customFormat="1" ht="24" customHeight="1">
      <c r="A28" s="16"/>
      <c r="B28" s="498"/>
      <c r="C28" s="498"/>
      <c r="D28" s="1351" t="s">
        <v>695</v>
      </c>
      <c r="E28" s="1351"/>
      <c r="F28" s="1351"/>
      <c r="K28" s="40"/>
      <c r="L28" s="40"/>
      <c r="M28" s="40"/>
      <c r="N28" s="40"/>
      <c r="O28" s="40"/>
      <c r="P28" s="40"/>
      <c r="Q28" s="40"/>
      <c r="R28" s="40"/>
      <c r="S28" s="40"/>
      <c r="T28" s="40"/>
      <c r="U28" s="40"/>
      <c r="V28" s="40"/>
      <c r="W28" s="40"/>
      <c r="X28" s="40"/>
      <c r="Y28" s="40"/>
      <c r="Z28" s="40"/>
      <c r="AA28" s="40"/>
      <c r="AB28" s="178"/>
      <c r="AC28" s="179"/>
      <c r="AD28" s="175"/>
      <c r="AE28" s="175"/>
      <c r="AF28" s="40"/>
      <c r="AG28" s="176"/>
      <c r="AH28" s="176"/>
      <c r="AI28" s="177"/>
      <c r="AJ28" s="177"/>
      <c r="AK28" s="177"/>
      <c r="AL28" s="177"/>
      <c r="AM28" s="40"/>
      <c r="AN28" s="40"/>
      <c r="AO28" s="40"/>
      <c r="AP28" s="40"/>
      <c r="AQ28" s="102"/>
      <c r="AR28" s="102"/>
      <c r="AS28" s="102"/>
      <c r="AT28" s="102"/>
      <c r="AU28" s="102"/>
      <c r="AV28" s="102"/>
      <c r="AW28" s="102"/>
      <c r="AX28" s="102"/>
      <c r="AY28" s="102"/>
      <c r="AZ28" s="102"/>
    </row>
    <row r="29" spans="1:52" s="11" customFormat="1" ht="80.25" customHeight="1">
      <c r="A29" s="16"/>
      <c r="B29" s="905" t="str">
        <f>"(c) Attachment 3(" &amp; Basic!$B$2 &amp; ") :"</f>
        <v>(c) Attachment 3(TR01) :</v>
      </c>
      <c r="C29" s="905"/>
      <c r="D29" s="1348" t="s">
        <v>696</v>
      </c>
      <c r="E29" s="1348"/>
      <c r="F29" s="1348"/>
      <c r="G29" s="59"/>
      <c r="H29" s="59"/>
      <c r="I29" s="40"/>
      <c r="J29" s="40"/>
      <c r="K29" s="40"/>
      <c r="L29" s="40"/>
      <c r="M29" s="40"/>
      <c r="N29" s="40"/>
      <c r="O29" s="40"/>
      <c r="P29" s="40"/>
      <c r="Q29" s="40"/>
      <c r="R29" s="40"/>
      <c r="S29" s="40"/>
      <c r="T29" s="40"/>
      <c r="U29" s="40"/>
      <c r="V29" s="40"/>
      <c r="W29" s="40"/>
      <c r="X29" s="40"/>
      <c r="Y29" s="40"/>
      <c r="Z29" s="40"/>
      <c r="AA29" s="21"/>
      <c r="AB29" s="178"/>
      <c r="AC29" s="179"/>
      <c r="AD29" s="175"/>
      <c r="AE29" s="175"/>
      <c r="AF29" s="40"/>
      <c r="AG29" s="176">
        <v>22</v>
      </c>
      <c r="AH29" s="176" t="s">
        <v>288</v>
      </c>
      <c r="AI29" s="177"/>
      <c r="AJ29" s="177"/>
      <c r="AK29" s="177"/>
      <c r="AL29" s="177"/>
      <c r="AM29" s="40"/>
      <c r="AN29" s="40"/>
      <c r="AO29" s="40"/>
      <c r="AP29" s="40"/>
      <c r="AQ29" s="102"/>
      <c r="AR29" s="102"/>
      <c r="AS29" s="102"/>
      <c r="AT29" s="102"/>
      <c r="AU29" s="102"/>
      <c r="AV29" s="102"/>
      <c r="AW29" s="102"/>
      <c r="AX29" s="102"/>
      <c r="AY29" s="102"/>
      <c r="AZ29" s="102"/>
    </row>
    <row r="30" spans="1:52" s="11" customFormat="1" ht="49.5" hidden="1" customHeight="1">
      <c r="A30" s="16"/>
      <c r="B30" s="274"/>
      <c r="C30" s="274"/>
      <c r="D30" s="1353" t="s">
        <v>162</v>
      </c>
      <c r="E30" s="1353"/>
      <c r="F30" s="1353"/>
      <c r="G30" s="139"/>
      <c r="H30" s="218" t="e">
        <f>#REF!</f>
        <v>#REF!</v>
      </c>
      <c r="I30" s="40"/>
      <c r="J30" s="48"/>
      <c r="K30" s="48"/>
      <c r="L30" s="48"/>
      <c r="M30" s="48"/>
      <c r="N30" s="48"/>
      <c r="O30" s="48"/>
      <c r="P30" s="48"/>
      <c r="Q30" s="48"/>
      <c r="R30" s="48"/>
      <c r="S30" s="48"/>
      <c r="T30" s="48"/>
      <c r="U30" s="48"/>
      <c r="V30" s="48"/>
      <c r="W30" s="48"/>
      <c r="X30" s="48"/>
      <c r="Y30" s="48"/>
      <c r="Z30" s="40"/>
      <c r="AA30" s="40"/>
      <c r="AB30" s="178"/>
      <c r="AC30" s="179" t="s">
        <v>334</v>
      </c>
      <c r="AD30" s="175"/>
      <c r="AE30" s="175"/>
      <c r="AF30" s="40"/>
      <c r="AG30" s="176">
        <v>23</v>
      </c>
      <c r="AH30" s="176" t="s">
        <v>288</v>
      </c>
      <c r="AI30" s="177"/>
      <c r="AJ30" s="177"/>
      <c r="AK30" s="177"/>
      <c r="AL30" s="177"/>
      <c r="AM30" s="40"/>
      <c r="AN30" s="40"/>
      <c r="AO30" s="40"/>
      <c r="AP30" s="40"/>
      <c r="AQ30" s="102"/>
      <c r="AR30" s="102"/>
      <c r="AS30" s="102"/>
      <c r="AT30" s="102"/>
      <c r="AU30" s="102"/>
      <c r="AV30" s="102"/>
      <c r="AW30" s="102"/>
      <c r="AX30" s="102"/>
      <c r="AY30" s="102"/>
      <c r="AZ30" s="102"/>
    </row>
    <row r="31" spans="1:52" s="11" customFormat="1" ht="48" hidden="1" customHeight="1">
      <c r="A31" s="16"/>
      <c r="B31" s="274"/>
      <c r="C31" s="274"/>
      <c r="D31" s="1353" t="s">
        <v>163</v>
      </c>
      <c r="E31" s="1353"/>
      <c r="F31" s="1353"/>
      <c r="G31" s="139">
        <v>0</v>
      </c>
      <c r="H31" s="218" t="e">
        <f>#REF!</f>
        <v>#REF!</v>
      </c>
      <c r="I31" s="40"/>
      <c r="J31" s="148"/>
      <c r="K31" s="148"/>
      <c r="L31" s="148"/>
      <c r="M31" s="148"/>
      <c r="N31" s="148"/>
      <c r="O31" s="148"/>
      <c r="P31" s="148"/>
      <c r="Q31" s="148"/>
      <c r="R31" s="148"/>
      <c r="S31" s="148"/>
      <c r="T31" s="148"/>
      <c r="U31" s="148"/>
      <c r="V31" s="148"/>
      <c r="W31" s="148"/>
      <c r="X31" s="148"/>
      <c r="Y31" s="148"/>
      <c r="Z31" s="148"/>
      <c r="AA31" s="148"/>
      <c r="AB31" s="178"/>
      <c r="AC31" s="179" t="s">
        <v>335</v>
      </c>
      <c r="AD31" s="175"/>
      <c r="AE31" s="175"/>
      <c r="AF31" s="40"/>
      <c r="AG31" s="176">
        <v>24</v>
      </c>
      <c r="AH31" s="176" t="s">
        <v>288</v>
      </c>
      <c r="AI31" s="177"/>
      <c r="AJ31" s="177"/>
      <c r="AK31" s="177"/>
      <c r="AL31" s="177"/>
      <c r="AM31" s="40"/>
      <c r="AN31" s="40"/>
      <c r="AO31" s="40"/>
      <c r="AP31" s="40"/>
      <c r="AQ31" s="102"/>
      <c r="AR31" s="102"/>
      <c r="AS31" s="102"/>
      <c r="AT31" s="102"/>
      <c r="AU31" s="102"/>
      <c r="AV31" s="102"/>
      <c r="AW31" s="102"/>
      <c r="AX31" s="102"/>
      <c r="AY31" s="102"/>
      <c r="AZ31" s="102"/>
    </row>
    <row r="32" spans="1:52" ht="186.75" customHeight="1">
      <c r="B32" s="905" t="str">
        <f>"(d) Attachment 4(" &amp; Basic!$B$2 &amp; ") :"</f>
        <v>(d) Attachment 4(TR01) :</v>
      </c>
      <c r="C32" s="905"/>
      <c r="D32" s="1348" t="s">
        <v>301</v>
      </c>
      <c r="E32" s="1348"/>
      <c r="F32" s="1348"/>
      <c r="G32" s="124"/>
      <c r="H32" s="59"/>
      <c r="AB32" s="178"/>
      <c r="AC32" s="179"/>
      <c r="AG32" s="176">
        <v>25</v>
      </c>
      <c r="AH32" s="176" t="s">
        <v>288</v>
      </c>
      <c r="AI32" s="177"/>
      <c r="AJ32" s="177"/>
      <c r="AK32" s="177"/>
      <c r="AL32" s="177"/>
      <c r="AQ32" s="104"/>
      <c r="AR32" s="104"/>
      <c r="AS32" s="104"/>
      <c r="AT32" s="104"/>
      <c r="AU32" s="104"/>
      <c r="AV32" s="104"/>
      <c r="AW32" s="104"/>
      <c r="AX32" s="104"/>
      <c r="AY32" s="104"/>
      <c r="AZ32" s="104"/>
    </row>
    <row r="33" spans="1:52" ht="69" customHeight="1">
      <c r="B33" s="905" t="str">
        <f>"(e) Attachment 5(" &amp; Basic!$B$2 &amp; ") :"</f>
        <v>(e) Attachment 5(TR01) :</v>
      </c>
      <c r="C33" s="905"/>
      <c r="D33" s="1348" t="s">
        <v>56</v>
      </c>
      <c r="E33" s="1348"/>
      <c r="F33" s="1348"/>
      <c r="G33" s="59"/>
      <c r="H33" s="59"/>
      <c r="AB33" s="178"/>
      <c r="AC33" s="179"/>
      <c r="AG33" s="176">
        <v>26</v>
      </c>
      <c r="AH33" s="176" t="s">
        <v>288</v>
      </c>
      <c r="AI33" s="177"/>
      <c r="AJ33" s="177"/>
      <c r="AK33" s="177"/>
      <c r="AL33" s="177"/>
      <c r="AQ33" s="104"/>
      <c r="AR33" s="104"/>
      <c r="AS33" s="104"/>
      <c r="AT33" s="104"/>
      <c r="AU33" s="104"/>
      <c r="AV33" s="104"/>
      <c r="AW33" s="104"/>
      <c r="AX33" s="104"/>
      <c r="AY33" s="104"/>
      <c r="AZ33" s="104"/>
    </row>
    <row r="34" spans="1:52" ht="42" customHeight="1">
      <c r="B34" s="905" t="str">
        <f>"(f) Attachment 5A(" &amp; Basic!$B$2 &amp; ") :"</f>
        <v>(f) Attachment 5A(TR01) :</v>
      </c>
      <c r="C34" s="905"/>
      <c r="D34" s="1348" t="s">
        <v>679</v>
      </c>
      <c r="E34" s="1348"/>
      <c r="F34" s="1348"/>
      <c r="G34" s="59"/>
      <c r="H34" s="59"/>
      <c r="AB34" s="178"/>
      <c r="AC34" s="179"/>
      <c r="AG34" s="176">
        <v>26</v>
      </c>
      <c r="AH34" s="176" t="s">
        <v>288</v>
      </c>
      <c r="AI34" s="177"/>
      <c r="AJ34" s="177"/>
      <c r="AK34" s="177"/>
      <c r="AL34" s="177"/>
      <c r="AQ34" s="104"/>
      <c r="AR34" s="104"/>
      <c r="AS34" s="104"/>
      <c r="AT34" s="104"/>
      <c r="AU34" s="104"/>
      <c r="AV34" s="104"/>
      <c r="AW34" s="104"/>
      <c r="AX34" s="104"/>
      <c r="AY34" s="104"/>
      <c r="AZ34" s="104"/>
    </row>
    <row r="35" spans="1:52" s="11" customFormat="1" ht="97.5" customHeight="1">
      <c r="A35" s="16"/>
      <c r="B35" s="905" t="str">
        <f>"(g) Attachment 6(" &amp; Basic!$B$2 &amp; ") :"</f>
        <v>(g) Attachment 6(TR01) :</v>
      </c>
      <c r="C35" s="905"/>
      <c r="D35" s="1348" t="s">
        <v>57</v>
      </c>
      <c r="E35" s="1348"/>
      <c r="F35" s="1348"/>
      <c r="G35" s="59"/>
      <c r="H35" s="59"/>
      <c r="I35" s="40"/>
      <c r="J35" s="40"/>
      <c r="K35" s="40"/>
      <c r="L35" s="40"/>
      <c r="M35" s="40"/>
      <c r="N35" s="40"/>
      <c r="O35" s="40"/>
      <c r="P35" s="40"/>
      <c r="Q35" s="40"/>
      <c r="R35" s="40"/>
      <c r="S35" s="40"/>
      <c r="T35" s="40"/>
      <c r="U35" s="40"/>
      <c r="V35" s="40"/>
      <c r="W35" s="40"/>
      <c r="X35" s="40"/>
      <c r="Y35" s="40"/>
      <c r="Z35" s="40"/>
      <c r="AA35" s="40"/>
      <c r="AB35" s="178"/>
      <c r="AC35" s="179"/>
      <c r="AD35" s="175"/>
      <c r="AE35" s="175"/>
      <c r="AF35" s="40"/>
      <c r="AG35" s="176">
        <v>27</v>
      </c>
      <c r="AH35" s="176" t="s">
        <v>288</v>
      </c>
      <c r="AI35" s="177"/>
      <c r="AJ35" s="177"/>
      <c r="AK35" s="177"/>
      <c r="AL35" s="177"/>
      <c r="AM35" s="40"/>
      <c r="AN35" s="40"/>
      <c r="AO35" s="40"/>
      <c r="AP35" s="40"/>
      <c r="AQ35" s="102"/>
      <c r="AR35" s="102"/>
      <c r="AS35" s="102"/>
      <c r="AT35" s="102"/>
      <c r="AU35" s="102"/>
      <c r="AV35" s="102"/>
      <c r="AW35" s="102"/>
      <c r="AX35" s="102"/>
      <c r="AY35" s="102"/>
      <c r="AZ35" s="102"/>
    </row>
    <row r="36" spans="1:52" s="11" customFormat="1" ht="57" customHeight="1">
      <c r="A36" s="16"/>
      <c r="B36" s="905" t="str">
        <f>"(h) Attachment 7(" &amp; Basic!$B$2 &amp; ") :"</f>
        <v>(h) Attachment 7(TR01) :</v>
      </c>
      <c r="C36" s="905"/>
      <c r="D36" s="1348" t="s">
        <v>465</v>
      </c>
      <c r="E36" s="1348"/>
      <c r="F36" s="1348"/>
      <c r="G36" s="60"/>
      <c r="H36" s="60"/>
      <c r="I36" s="40"/>
      <c r="J36" s="40"/>
      <c r="K36" s="40"/>
      <c r="L36" s="40"/>
      <c r="M36" s="40"/>
      <c r="N36" s="40"/>
      <c r="O36" s="40"/>
      <c r="P36" s="40"/>
      <c r="Q36" s="40"/>
      <c r="R36" s="40"/>
      <c r="S36" s="40"/>
      <c r="T36" s="40"/>
      <c r="U36" s="40"/>
      <c r="V36" s="40"/>
      <c r="W36" s="40"/>
      <c r="X36" s="40"/>
      <c r="Y36" s="40"/>
      <c r="Z36" s="40"/>
      <c r="AA36" s="40"/>
      <c r="AB36" s="178"/>
      <c r="AC36" s="179"/>
      <c r="AD36" s="175"/>
      <c r="AE36" s="175"/>
      <c r="AF36" s="40"/>
      <c r="AG36" s="176">
        <v>28</v>
      </c>
      <c r="AH36" s="176" t="s">
        <v>288</v>
      </c>
      <c r="AI36" s="177"/>
      <c r="AJ36" s="177"/>
      <c r="AK36" s="177"/>
      <c r="AL36" s="177"/>
      <c r="AM36" s="40"/>
      <c r="AN36" s="40"/>
      <c r="AO36" s="40"/>
      <c r="AP36" s="40"/>
      <c r="AQ36" s="102"/>
      <c r="AR36" s="102"/>
      <c r="AS36" s="102"/>
      <c r="AT36" s="102"/>
      <c r="AU36" s="102"/>
      <c r="AV36" s="102"/>
      <c r="AW36" s="102"/>
      <c r="AX36" s="102"/>
      <c r="AY36" s="102"/>
      <c r="AZ36" s="102"/>
    </row>
    <row r="37" spans="1:52" s="11" customFormat="1" ht="31.5" customHeight="1">
      <c r="A37" s="16"/>
      <c r="B37" s="905" t="str">
        <f>"(i) Attachment 8(" &amp; Basic!$B$2 &amp; ") :"</f>
        <v>(i) Attachment 8(TR01) :</v>
      </c>
      <c r="C37" s="905"/>
      <c r="D37" s="1348" t="s">
        <v>302</v>
      </c>
      <c r="E37" s="1348"/>
      <c r="F37" s="1348"/>
      <c r="G37" s="59"/>
      <c r="H37" s="59"/>
      <c r="I37" s="40"/>
      <c r="J37" s="40"/>
      <c r="K37" s="40"/>
      <c r="L37" s="40"/>
      <c r="M37" s="40"/>
      <c r="N37" s="40"/>
      <c r="O37" s="40"/>
      <c r="P37" s="40"/>
      <c r="Q37" s="40"/>
      <c r="R37" s="40"/>
      <c r="S37" s="40"/>
      <c r="T37" s="40"/>
      <c r="U37" s="40"/>
      <c r="V37" s="40"/>
      <c r="W37" s="40"/>
      <c r="X37" s="40"/>
      <c r="Y37" s="40"/>
      <c r="Z37" s="40"/>
      <c r="AA37" s="40"/>
      <c r="AB37" s="178"/>
      <c r="AC37" s="179"/>
      <c r="AD37" s="175"/>
      <c r="AE37" s="175"/>
      <c r="AF37" s="40"/>
      <c r="AG37" s="176">
        <v>29</v>
      </c>
      <c r="AH37" s="176" t="s">
        <v>288</v>
      </c>
      <c r="AI37" s="177"/>
      <c r="AJ37" s="177"/>
      <c r="AK37" s="177"/>
      <c r="AL37" s="177"/>
      <c r="AM37" s="40"/>
      <c r="AN37" s="40"/>
      <c r="AO37" s="40"/>
      <c r="AP37" s="40"/>
      <c r="AQ37" s="102"/>
      <c r="AR37" s="102"/>
      <c r="AS37" s="102"/>
      <c r="AT37" s="102"/>
      <c r="AU37" s="102"/>
      <c r="AV37" s="102"/>
      <c r="AW37" s="102"/>
      <c r="AX37" s="102"/>
      <c r="AY37" s="102"/>
      <c r="AZ37" s="102"/>
    </row>
    <row r="38" spans="1:52" s="11" customFormat="1" ht="31.5" customHeight="1">
      <c r="A38" s="16"/>
      <c r="B38" s="905" t="str">
        <f>"(j) Attachment 9(" &amp; Basic!$B$2 &amp; ") :"</f>
        <v>(j) Attachment 9(TR01) :</v>
      </c>
      <c r="C38" s="905"/>
      <c r="D38" s="1348" t="s">
        <v>58</v>
      </c>
      <c r="E38" s="1348"/>
      <c r="F38" s="1348"/>
      <c r="G38" s="59"/>
      <c r="H38" s="59"/>
      <c r="I38" s="40"/>
      <c r="J38" s="40"/>
      <c r="K38" s="40"/>
      <c r="L38" s="40"/>
      <c r="M38" s="40"/>
      <c r="N38" s="40"/>
      <c r="O38" s="40"/>
      <c r="P38" s="40"/>
      <c r="Q38" s="40"/>
      <c r="R38" s="40"/>
      <c r="S38" s="40"/>
      <c r="T38" s="40"/>
      <c r="U38" s="40"/>
      <c r="V38" s="40"/>
      <c r="W38" s="40"/>
      <c r="X38" s="40"/>
      <c r="Y38" s="40"/>
      <c r="Z38" s="40"/>
      <c r="AA38" s="40"/>
      <c r="AB38" s="178"/>
      <c r="AC38" s="179"/>
      <c r="AD38" s="175"/>
      <c r="AE38" s="175"/>
      <c r="AF38" s="40"/>
      <c r="AG38" s="176">
        <v>30</v>
      </c>
      <c r="AH38" s="176" t="s">
        <v>288</v>
      </c>
      <c r="AI38" s="177"/>
      <c r="AJ38" s="177"/>
      <c r="AK38" s="177"/>
      <c r="AL38" s="177"/>
      <c r="AM38" s="40"/>
      <c r="AN38" s="40"/>
      <c r="AO38" s="40"/>
      <c r="AP38" s="40"/>
      <c r="AQ38" s="102"/>
      <c r="AR38" s="102"/>
      <c r="AS38" s="102"/>
      <c r="AT38" s="102"/>
      <c r="AU38" s="102"/>
      <c r="AV38" s="102"/>
      <c r="AW38" s="102"/>
      <c r="AX38" s="102"/>
      <c r="AY38" s="102"/>
      <c r="AZ38" s="102"/>
    </row>
    <row r="39" spans="1:52" s="11" customFormat="1" ht="31.5" customHeight="1">
      <c r="A39" s="16"/>
      <c r="B39" s="905" t="str">
        <f>"(k) Attachment 10(" &amp; Basic!$B$2 &amp; ") :"</f>
        <v>(k) Attachment 10(TR01) :</v>
      </c>
      <c r="C39" s="905"/>
      <c r="D39" s="1348" t="s">
        <v>59</v>
      </c>
      <c r="E39" s="1348"/>
      <c r="F39" s="1348"/>
      <c r="G39" s="59"/>
      <c r="H39" s="59"/>
      <c r="I39" s="40"/>
      <c r="J39" s="40"/>
      <c r="K39" s="40"/>
      <c r="L39" s="40"/>
      <c r="M39" s="40"/>
      <c r="N39" s="40"/>
      <c r="O39" s="40"/>
      <c r="P39" s="40"/>
      <c r="Q39" s="40"/>
      <c r="R39" s="40"/>
      <c r="S39" s="40"/>
      <c r="T39" s="40"/>
      <c r="U39" s="40"/>
      <c r="V39" s="40"/>
      <c r="W39" s="40"/>
      <c r="X39" s="40"/>
      <c r="Y39" s="40"/>
      <c r="Z39" s="40"/>
      <c r="AA39" s="40"/>
      <c r="AB39" s="178"/>
      <c r="AC39" s="179"/>
      <c r="AD39" s="175"/>
      <c r="AE39" s="175"/>
      <c r="AF39" s="40"/>
      <c r="AG39" s="176">
        <v>31</v>
      </c>
      <c r="AH39" s="176" t="s">
        <v>109</v>
      </c>
      <c r="AI39" s="177"/>
      <c r="AJ39" s="177"/>
      <c r="AK39" s="177"/>
      <c r="AL39" s="177"/>
      <c r="AM39" s="40"/>
      <c r="AN39" s="40"/>
      <c r="AO39" s="40"/>
      <c r="AP39" s="40"/>
      <c r="AQ39" s="102"/>
      <c r="AR39" s="102"/>
      <c r="AS39" s="102"/>
      <c r="AT39" s="102"/>
      <c r="AU39" s="102"/>
      <c r="AV39" s="102"/>
      <c r="AW39" s="102"/>
      <c r="AX39" s="102"/>
      <c r="AY39" s="102"/>
      <c r="AZ39" s="102"/>
    </row>
    <row r="40" spans="1:52" s="11" customFormat="1" ht="31.5" customHeight="1">
      <c r="A40" s="16"/>
      <c r="B40" s="905" t="str">
        <f>"(l) Attachment 11(" &amp; Basic!$B$2 &amp; ") :"</f>
        <v>(l) Attachment 11(TR01) :</v>
      </c>
      <c r="C40" s="905"/>
      <c r="D40" s="1348" t="s">
        <v>60</v>
      </c>
      <c r="E40" s="1348"/>
      <c r="F40" s="1348"/>
      <c r="G40" s="59"/>
      <c r="H40" s="59"/>
      <c r="I40" s="40"/>
      <c r="J40" s="40"/>
      <c r="K40" s="40"/>
      <c r="L40" s="40"/>
      <c r="M40" s="40"/>
      <c r="N40" s="40"/>
      <c r="O40" s="40"/>
      <c r="P40" s="40"/>
      <c r="Q40" s="40"/>
      <c r="R40" s="40"/>
      <c r="S40" s="40"/>
      <c r="T40" s="40"/>
      <c r="U40" s="40"/>
      <c r="V40" s="40"/>
      <c r="W40" s="40"/>
      <c r="X40" s="40"/>
      <c r="Y40" s="40"/>
      <c r="Z40" s="40"/>
      <c r="AA40" s="40"/>
      <c r="AB40" s="178"/>
      <c r="AC40" s="179"/>
      <c r="AD40" s="175"/>
      <c r="AE40" s="175"/>
      <c r="AF40" s="40"/>
      <c r="AG40" s="40"/>
      <c r="AH40" s="40"/>
      <c r="AI40" s="40"/>
      <c r="AJ40" s="40"/>
      <c r="AK40" s="40"/>
      <c r="AL40" s="40"/>
      <c r="AM40" s="40"/>
      <c r="AN40" s="40"/>
      <c r="AO40" s="40"/>
      <c r="AP40" s="40"/>
      <c r="AQ40" s="102"/>
      <c r="AR40" s="102"/>
      <c r="AS40" s="102"/>
      <c r="AT40" s="102"/>
      <c r="AU40" s="102"/>
      <c r="AV40" s="102"/>
      <c r="AW40" s="102"/>
      <c r="AX40" s="102"/>
      <c r="AY40" s="102"/>
      <c r="AZ40" s="102"/>
    </row>
    <row r="41" spans="1:52" s="11" customFormat="1" ht="46.5" customHeight="1">
      <c r="A41" s="16"/>
      <c r="B41" s="905" t="str">
        <f>"(m) Attachment 12(" &amp; Basic!$B$2 &amp; ") :"</f>
        <v>(m) Attachment 12(TR01) :</v>
      </c>
      <c r="C41" s="905"/>
      <c r="D41" s="1348" t="s">
        <v>991</v>
      </c>
      <c r="E41" s="1348"/>
      <c r="F41" s="1348"/>
      <c r="G41" s="59"/>
      <c r="H41" s="59"/>
      <c r="I41" s="40"/>
      <c r="J41" s="40"/>
      <c r="K41" s="40"/>
      <c r="L41" s="40"/>
      <c r="M41" s="40"/>
      <c r="N41" s="40"/>
      <c r="O41" s="40"/>
      <c r="P41" s="40"/>
      <c r="Q41" s="40"/>
      <c r="R41" s="40"/>
      <c r="S41" s="40"/>
      <c r="T41" s="40"/>
      <c r="U41" s="40"/>
      <c r="V41" s="40"/>
      <c r="W41" s="40"/>
      <c r="X41" s="40"/>
      <c r="Y41" s="40"/>
      <c r="Z41" s="40"/>
      <c r="AA41" s="40"/>
      <c r="AB41" s="178"/>
      <c r="AC41" s="179"/>
      <c r="AD41" s="175"/>
      <c r="AE41" s="175"/>
      <c r="AF41" s="40"/>
      <c r="AG41" s="40"/>
      <c r="AH41" s="40"/>
      <c r="AI41" s="40"/>
      <c r="AJ41" s="40"/>
      <c r="AK41" s="40"/>
      <c r="AL41" s="40"/>
      <c r="AM41" s="40"/>
      <c r="AN41" s="40"/>
      <c r="AO41" s="40"/>
      <c r="AP41" s="40"/>
      <c r="AQ41" s="102"/>
      <c r="AR41" s="102"/>
      <c r="AS41" s="102"/>
      <c r="AT41" s="102"/>
      <c r="AU41" s="102"/>
      <c r="AV41" s="102"/>
      <c r="AW41" s="102"/>
      <c r="AX41" s="102"/>
      <c r="AY41" s="102"/>
      <c r="AZ41" s="102"/>
    </row>
    <row r="42" spans="1:52" s="11" customFormat="1" ht="30.75" customHeight="1">
      <c r="A42" s="16"/>
      <c r="B42" s="905" t="str">
        <f>"(n) Attachment 13(" &amp; Basic!$B$2 &amp; ") :"</f>
        <v>(n) Attachment 13(TR01) :</v>
      </c>
      <c r="C42" s="905"/>
      <c r="D42" s="1348" t="s">
        <v>281</v>
      </c>
      <c r="E42" s="1348"/>
      <c r="F42" s="1348"/>
      <c r="G42" s="59"/>
      <c r="H42" s="59"/>
      <c r="I42" s="40"/>
      <c r="J42" s="40"/>
      <c r="K42" s="40"/>
      <c r="L42" s="40"/>
      <c r="M42" s="40"/>
      <c r="N42" s="40"/>
      <c r="O42" s="40"/>
      <c r="P42" s="40"/>
      <c r="Q42" s="40"/>
      <c r="R42" s="40"/>
      <c r="S42" s="40"/>
      <c r="T42" s="40"/>
      <c r="U42" s="40"/>
      <c r="V42" s="40"/>
      <c r="W42" s="40"/>
      <c r="X42" s="40"/>
      <c r="Y42" s="40"/>
      <c r="Z42" s="40"/>
      <c r="AA42" s="40"/>
      <c r="AB42" s="178"/>
      <c r="AC42" s="179"/>
      <c r="AD42" s="175"/>
      <c r="AE42" s="175"/>
      <c r="AF42" s="40"/>
      <c r="AG42" s="40"/>
      <c r="AH42" s="40"/>
      <c r="AI42" s="40"/>
      <c r="AJ42" s="40"/>
      <c r="AK42" s="40"/>
      <c r="AL42" s="40"/>
      <c r="AM42" s="40"/>
      <c r="AN42" s="40"/>
      <c r="AO42" s="40"/>
      <c r="AP42" s="40"/>
      <c r="AQ42" s="102"/>
      <c r="AR42" s="102"/>
      <c r="AS42" s="102"/>
      <c r="AT42" s="102"/>
      <c r="AU42" s="102"/>
      <c r="AV42" s="102"/>
      <c r="AW42" s="102"/>
      <c r="AX42" s="102"/>
      <c r="AY42" s="102"/>
      <c r="AZ42" s="102"/>
    </row>
    <row r="43" spans="1:52" s="11" customFormat="1" ht="46.5" customHeight="1">
      <c r="A43" s="16"/>
      <c r="B43" s="905" t="str">
        <f>"(o) Attachment 14(" &amp; Basic!$B$2 &amp; ") :"</f>
        <v>(o) Attachment 14(TR01) :</v>
      </c>
      <c r="C43" s="905"/>
      <c r="D43" s="1348" t="s">
        <v>61</v>
      </c>
      <c r="E43" s="1348"/>
      <c r="F43" s="1348"/>
      <c r="G43" s="59"/>
      <c r="H43" s="59"/>
      <c r="I43" s="40"/>
      <c r="J43" s="40"/>
      <c r="K43" s="40"/>
      <c r="L43" s="40"/>
      <c r="M43" s="40"/>
      <c r="N43" s="40"/>
      <c r="O43" s="40"/>
      <c r="P43" s="40"/>
      <c r="Q43" s="40"/>
      <c r="R43" s="40"/>
      <c r="S43" s="40"/>
      <c r="T43" s="40"/>
      <c r="U43" s="40"/>
      <c r="V43" s="40"/>
      <c r="W43" s="40"/>
      <c r="X43" s="40"/>
      <c r="Y43" s="40"/>
      <c r="Z43" s="40"/>
      <c r="AA43" s="40"/>
      <c r="AB43" s="178"/>
      <c r="AC43" s="179"/>
      <c r="AD43" s="175"/>
      <c r="AE43" s="175"/>
      <c r="AF43" s="40"/>
      <c r="AG43" s="40"/>
      <c r="AH43" s="40"/>
      <c r="AI43" s="40"/>
      <c r="AJ43" s="40"/>
      <c r="AK43" s="40"/>
      <c r="AL43" s="40"/>
      <c r="AM43" s="40"/>
      <c r="AN43" s="40"/>
      <c r="AO43" s="40"/>
      <c r="AP43" s="40"/>
      <c r="AQ43" s="102"/>
      <c r="AR43" s="102"/>
      <c r="AS43" s="102"/>
      <c r="AT43" s="102"/>
      <c r="AU43" s="102"/>
      <c r="AV43" s="102"/>
      <c r="AW43" s="102"/>
      <c r="AX43" s="102"/>
      <c r="AY43" s="102"/>
      <c r="AZ43" s="102"/>
    </row>
    <row r="44" spans="1:52" s="11" customFormat="1" ht="63" customHeight="1">
      <c r="A44" s="16"/>
      <c r="B44" s="905" t="str">
        <f>"(p) Attachment 15(" &amp; Basic!$B$2 &amp; ") :"</f>
        <v>(p) Attachment 15(TR01) :</v>
      </c>
      <c r="C44" s="905"/>
      <c r="D44" s="1348" t="s">
        <v>500</v>
      </c>
      <c r="E44" s="1348"/>
      <c r="F44" s="1348"/>
      <c r="G44" s="59"/>
      <c r="H44" s="59"/>
      <c r="I44" s="40"/>
      <c r="J44" s="40"/>
      <c r="K44" s="40"/>
      <c r="L44" s="40"/>
      <c r="M44" s="40"/>
      <c r="N44" s="40"/>
      <c r="O44" s="40"/>
      <c r="P44" s="40"/>
      <c r="Q44" s="40"/>
      <c r="R44" s="40"/>
      <c r="S44" s="40"/>
      <c r="T44" s="40"/>
      <c r="U44" s="40"/>
      <c r="V44" s="40"/>
      <c r="W44" s="40"/>
      <c r="X44" s="40"/>
      <c r="Y44" s="40"/>
      <c r="Z44" s="40"/>
      <c r="AA44" s="40"/>
      <c r="AB44" s="178"/>
      <c r="AC44" s="179"/>
      <c r="AD44" s="175"/>
      <c r="AE44" s="175"/>
      <c r="AF44" s="40"/>
      <c r="AG44" s="40"/>
      <c r="AH44" s="40"/>
      <c r="AI44" s="40"/>
      <c r="AJ44" s="40"/>
      <c r="AK44" s="40"/>
      <c r="AL44" s="40"/>
      <c r="AM44" s="40"/>
      <c r="AN44" s="40"/>
      <c r="AO44" s="40"/>
      <c r="AP44" s="40"/>
      <c r="AQ44" s="102"/>
      <c r="AR44" s="102"/>
      <c r="AS44" s="102"/>
      <c r="AT44" s="102"/>
      <c r="AU44" s="102"/>
      <c r="AV44" s="102"/>
      <c r="AW44" s="102"/>
      <c r="AX44" s="102"/>
      <c r="AY44" s="102"/>
      <c r="AZ44" s="102"/>
    </row>
    <row r="45" spans="1:52" s="11" customFormat="1" ht="28.5" customHeight="1">
      <c r="A45" s="16"/>
      <c r="B45" s="905" t="str">
        <f>"(q) Attachment 16(" &amp; Basic!$B$2 &amp; ") :"</f>
        <v>(q) Attachment 16(TR01) :</v>
      </c>
      <c r="C45" s="905"/>
      <c r="D45" s="1348" t="s">
        <v>282</v>
      </c>
      <c r="E45" s="1348"/>
      <c r="F45" s="1348"/>
      <c r="G45" s="59"/>
      <c r="H45" s="59"/>
      <c r="I45" s="40"/>
      <c r="J45" s="40"/>
      <c r="K45" s="40"/>
      <c r="L45" s="40"/>
      <c r="M45" s="40"/>
      <c r="N45" s="40"/>
      <c r="O45" s="40"/>
      <c r="P45" s="40"/>
      <c r="Q45" s="40"/>
      <c r="R45" s="40"/>
      <c r="S45" s="40"/>
      <c r="T45" s="40"/>
      <c r="U45" s="40"/>
      <c r="V45" s="40"/>
      <c r="W45" s="40"/>
      <c r="X45" s="40"/>
      <c r="Y45" s="40"/>
      <c r="Z45" s="40"/>
      <c r="AA45" s="40"/>
      <c r="AB45" s="178"/>
      <c r="AC45" s="179"/>
      <c r="AD45" s="175"/>
      <c r="AE45" s="175"/>
      <c r="AF45" s="40"/>
      <c r="AG45" s="40"/>
      <c r="AH45" s="40"/>
      <c r="AI45" s="40"/>
      <c r="AJ45" s="40"/>
      <c r="AK45" s="40"/>
      <c r="AL45" s="40"/>
      <c r="AM45" s="40"/>
      <c r="AN45" s="40"/>
      <c r="AO45" s="40"/>
      <c r="AP45" s="40"/>
      <c r="AQ45" s="102"/>
      <c r="AR45" s="102"/>
      <c r="AS45" s="102"/>
      <c r="AT45" s="102"/>
      <c r="AU45" s="102"/>
      <c r="AV45" s="102"/>
      <c r="AW45" s="102"/>
      <c r="AX45" s="102"/>
      <c r="AY45" s="102"/>
      <c r="AZ45" s="102"/>
    </row>
    <row r="46" spans="1:52" ht="28.5" customHeight="1">
      <c r="B46" s="905" t="str">
        <f>"(r) Attachment 17(" &amp; Basic!$B$2 &amp; ") :"</f>
        <v>(r) Attachment 17(TR01) :</v>
      </c>
      <c r="C46" s="905"/>
      <c r="D46" s="1348" t="s">
        <v>499</v>
      </c>
      <c r="E46" s="1348"/>
      <c r="F46" s="1348"/>
      <c r="G46" s="59"/>
      <c r="H46" s="59"/>
      <c r="AB46" s="178"/>
      <c r="AC46" s="179"/>
      <c r="AQ46" s="104"/>
      <c r="AR46" s="104"/>
      <c r="AS46" s="104"/>
      <c r="AT46" s="104"/>
      <c r="AU46" s="104"/>
      <c r="AV46" s="104"/>
      <c r="AW46" s="104"/>
      <c r="AX46" s="104"/>
      <c r="AY46" s="104"/>
      <c r="AZ46" s="104"/>
    </row>
    <row r="47" spans="1:52" ht="28.5" customHeight="1">
      <c r="B47" s="905" t="str">
        <f>"(s) Attachment 18(" &amp; Basic!$B$2 &amp; ") :"</f>
        <v>(s) Attachment 18(TR01) :</v>
      </c>
      <c r="C47" s="905"/>
      <c r="D47" s="59" t="s">
        <v>502</v>
      </c>
      <c r="E47" s="59"/>
      <c r="F47" s="59"/>
      <c r="G47" s="59"/>
      <c r="H47" s="59"/>
      <c r="AB47" s="178"/>
      <c r="AC47" s="179"/>
      <c r="AQ47" s="104"/>
      <c r="AR47" s="104"/>
      <c r="AS47" s="104"/>
      <c r="AT47" s="104"/>
      <c r="AU47" s="104"/>
      <c r="AV47" s="104"/>
      <c r="AW47" s="104"/>
      <c r="AX47" s="104"/>
      <c r="AY47" s="104"/>
      <c r="AZ47" s="104"/>
    </row>
    <row r="48" spans="1:52" ht="28.5" customHeight="1">
      <c r="B48" s="905" t="str">
        <f>"(t) Attachment 19(" &amp; Basic!$B$2 &amp; ") :"</f>
        <v>(t) Attachment 19(TR01) :</v>
      </c>
      <c r="C48" s="905"/>
      <c r="D48" s="1348" t="s">
        <v>283</v>
      </c>
      <c r="E48" s="1348"/>
      <c r="F48" s="1348"/>
      <c r="G48" s="59"/>
      <c r="H48" s="59"/>
      <c r="AB48" s="178"/>
      <c r="AC48" s="179"/>
      <c r="AQ48" s="104"/>
      <c r="AR48" s="104"/>
      <c r="AS48" s="104"/>
      <c r="AT48" s="104"/>
      <c r="AU48" s="104"/>
      <c r="AV48" s="104"/>
      <c r="AW48" s="104"/>
      <c r="AX48" s="104"/>
      <c r="AY48" s="104"/>
      <c r="AZ48" s="104"/>
    </row>
    <row r="49" spans="1:52" ht="43.5" customHeight="1">
      <c r="B49" s="905" t="str">
        <f>"(u) Attachment 20(" &amp; Basic!$B$2 &amp; ") :"</f>
        <v>(u) Attachment 20(TR01) :</v>
      </c>
      <c r="C49" s="905"/>
      <c r="D49" s="905" t="s">
        <v>529</v>
      </c>
      <c r="E49" s="905"/>
      <c r="F49" s="905"/>
      <c r="G49" s="59"/>
      <c r="H49" s="59"/>
      <c r="AB49" s="178"/>
      <c r="AC49" s="179"/>
      <c r="AQ49" s="104"/>
      <c r="AR49" s="104"/>
      <c r="AS49" s="104"/>
      <c r="AT49" s="104"/>
      <c r="AU49" s="104"/>
      <c r="AV49" s="104"/>
      <c r="AW49" s="104"/>
      <c r="AX49" s="104"/>
      <c r="AY49" s="104"/>
      <c r="AZ49" s="104"/>
    </row>
    <row r="50" spans="1:52" ht="43.5" customHeight="1">
      <c r="B50" s="905" t="str">
        <f>"(v) Attachment 21(" &amp; Basic!$B$2 &amp; ") :"</f>
        <v>(v) Attachment 21(TR01) :</v>
      </c>
      <c r="C50" s="905"/>
      <c r="D50" s="905" t="s">
        <v>844</v>
      </c>
      <c r="E50" s="905"/>
      <c r="F50" s="905"/>
      <c r="G50" s="59"/>
      <c r="H50" s="59"/>
      <c r="AB50" s="178"/>
      <c r="AC50" s="179"/>
      <c r="AQ50" s="104"/>
      <c r="AR50" s="104"/>
      <c r="AS50" s="104"/>
      <c r="AT50" s="104"/>
      <c r="AU50" s="104"/>
      <c r="AV50" s="104"/>
      <c r="AW50" s="104"/>
      <c r="AX50" s="104"/>
      <c r="AY50" s="104"/>
      <c r="AZ50" s="104"/>
    </row>
    <row r="51" spans="1:52" ht="96" customHeight="1">
      <c r="B51" s="905" t="str">
        <f>"(w) Attachment 22(" &amp; Basic!$B$2 &amp; ") :"</f>
        <v>(w) Attachment 22(TR01) :</v>
      </c>
      <c r="C51" s="905"/>
      <c r="D51" s="905" t="s">
        <v>845</v>
      </c>
      <c r="E51" s="905"/>
      <c r="F51" s="905"/>
      <c r="G51" s="59"/>
      <c r="H51" s="59"/>
      <c r="AB51" s="178"/>
      <c r="AC51" s="179"/>
      <c r="AQ51" s="104"/>
      <c r="AR51" s="104"/>
      <c r="AS51" s="104"/>
      <c r="AT51" s="104"/>
      <c r="AU51" s="104"/>
      <c r="AV51" s="104"/>
      <c r="AW51" s="104"/>
      <c r="AX51" s="104"/>
      <c r="AY51" s="104"/>
      <c r="AZ51" s="104"/>
    </row>
    <row r="52" spans="1:52" ht="44.25" customHeight="1">
      <c r="B52" s="905" t="str">
        <f>"(x) Attachment 23(" &amp; Basic!$B$2 &amp; ") :"</f>
        <v>(x) Attachment 23(TR01) :</v>
      </c>
      <c r="C52" s="905"/>
      <c r="D52" s="1001" t="s">
        <v>836</v>
      </c>
      <c r="E52" s="1001"/>
      <c r="F52" s="1001"/>
      <c r="G52" s="59"/>
      <c r="H52" s="59"/>
      <c r="AB52" s="178"/>
      <c r="AC52" s="179"/>
      <c r="AQ52" s="104"/>
      <c r="AR52" s="104"/>
      <c r="AS52" s="104"/>
      <c r="AT52" s="104"/>
      <c r="AU52" s="104"/>
      <c r="AV52" s="104"/>
      <c r="AW52" s="104"/>
      <c r="AX52" s="104"/>
      <c r="AY52" s="104"/>
      <c r="AZ52" s="104"/>
    </row>
    <row r="53" spans="1:52" ht="42" customHeight="1">
      <c r="B53" s="905" t="str">
        <f>"(y) Attachment 24(" &amp; Basic!$B$2 &amp; ") :"</f>
        <v>(y) Attachment 24(TR01) :</v>
      </c>
      <c r="C53" s="905"/>
      <c r="D53" s="905" t="s">
        <v>837</v>
      </c>
      <c r="E53" s="905"/>
      <c r="F53" s="905"/>
      <c r="G53" s="59"/>
      <c r="H53" s="59"/>
      <c r="AB53" s="178"/>
      <c r="AC53" s="179"/>
      <c r="AQ53" s="104"/>
      <c r="AR53" s="104"/>
      <c r="AS53" s="104"/>
      <c r="AT53" s="104"/>
      <c r="AU53" s="104"/>
      <c r="AV53" s="104"/>
      <c r="AW53" s="104"/>
      <c r="AX53" s="104"/>
      <c r="AY53" s="104"/>
      <c r="AZ53" s="104"/>
    </row>
    <row r="54" spans="1:52" ht="40.5" customHeight="1">
      <c r="B54" s="905" t="str">
        <f>"(z) Attachment 25(" &amp; Basic!$B$2 &amp; ") :"</f>
        <v>(z) Attachment 25(TR01) :</v>
      </c>
      <c r="C54" s="905"/>
      <c r="D54" s="905" t="s">
        <v>680</v>
      </c>
      <c r="E54" s="905"/>
      <c r="F54" s="905"/>
      <c r="G54" s="59"/>
      <c r="H54" s="59"/>
      <c r="AB54" s="178"/>
      <c r="AC54" s="179"/>
      <c r="AQ54" s="104"/>
      <c r="AR54" s="104"/>
      <c r="AS54" s="104"/>
      <c r="AT54" s="104"/>
      <c r="AU54" s="104"/>
      <c r="AV54" s="104"/>
      <c r="AW54" s="104"/>
      <c r="AX54" s="104"/>
      <c r="AY54" s="104"/>
      <c r="AZ54" s="104"/>
    </row>
    <row r="55" spans="1:52" ht="40.5" customHeight="1">
      <c r="B55" s="905" t="str">
        <f>"(aa) Attachment 26(" &amp; Basic!$B$2 &amp; ") :"</f>
        <v>(aa) Attachment 26(TR01) :</v>
      </c>
      <c r="C55" s="905"/>
      <c r="D55" s="905" t="s">
        <v>838</v>
      </c>
      <c r="E55" s="905"/>
      <c r="F55" s="905"/>
      <c r="G55" s="59"/>
      <c r="H55" s="59"/>
      <c r="AB55" s="178"/>
      <c r="AC55" s="179"/>
      <c r="AQ55" s="104"/>
      <c r="AR55" s="104"/>
      <c r="AS55" s="104"/>
      <c r="AT55" s="104"/>
      <c r="AU55" s="104"/>
      <c r="AV55" s="104"/>
      <c r="AW55" s="104"/>
      <c r="AX55" s="104"/>
      <c r="AY55" s="104"/>
      <c r="AZ55" s="104"/>
    </row>
    <row r="56" spans="1:52" ht="58.15" customHeight="1">
      <c r="B56" s="905" t="str">
        <f>"(bb) Attachment 27(" &amp; Basic!$B$2 &amp; ") :"</f>
        <v>(bb) Attachment 27(TR01) :</v>
      </c>
      <c r="C56" s="905"/>
      <c r="D56" s="905" t="s">
        <v>846</v>
      </c>
      <c r="E56" s="905"/>
      <c r="F56" s="905"/>
      <c r="G56" s="59"/>
      <c r="H56" s="59"/>
      <c r="AB56" s="178"/>
      <c r="AC56" s="179"/>
      <c r="AQ56" s="104"/>
      <c r="AR56" s="104"/>
      <c r="AS56" s="104"/>
      <c r="AT56" s="104"/>
      <c r="AU56" s="104"/>
      <c r="AV56" s="104"/>
      <c r="AW56" s="104"/>
      <c r="AX56" s="104"/>
      <c r="AY56" s="104"/>
      <c r="AZ56" s="104"/>
    </row>
    <row r="57" spans="1:52" ht="33" customHeight="1">
      <c r="B57" s="905" t="str">
        <f>"(cc) Attachment 28(" &amp; Basic!$B$2 &amp; ") :"</f>
        <v>(cc) Attachment 28(TR01) :</v>
      </c>
      <c r="C57" s="905"/>
      <c r="D57" s="905" t="s">
        <v>992</v>
      </c>
      <c r="E57" s="905"/>
      <c r="F57" s="905"/>
      <c r="G57" s="59"/>
      <c r="H57" s="59"/>
      <c r="AB57" s="178"/>
      <c r="AC57" s="179"/>
      <c r="AQ57" s="104"/>
      <c r="AR57" s="104"/>
      <c r="AS57" s="104"/>
      <c r="AT57" s="104"/>
      <c r="AU57" s="104"/>
      <c r="AV57" s="104"/>
      <c r="AW57" s="104"/>
      <c r="AX57" s="104"/>
      <c r="AY57" s="104"/>
      <c r="AZ57" s="104"/>
    </row>
    <row r="58" spans="1:52" ht="36" customHeight="1">
      <c r="B58" s="905" t="str">
        <f>"(dd) Attachment 29(" &amp; Basic!$B$2 &amp; ") :"</f>
        <v>(dd) Attachment 29(TR01) :</v>
      </c>
      <c r="C58" s="905"/>
      <c r="D58" s="905" t="s">
        <v>993</v>
      </c>
      <c r="E58" s="905"/>
      <c r="F58" s="905"/>
      <c r="G58" s="59"/>
      <c r="H58" s="59"/>
      <c r="AB58" s="178"/>
      <c r="AC58" s="179"/>
      <c r="AQ58" s="104"/>
      <c r="AR58" s="104"/>
      <c r="AS58" s="104"/>
      <c r="AT58" s="104"/>
      <c r="AU58" s="104"/>
      <c r="AV58" s="104"/>
      <c r="AW58" s="104"/>
      <c r="AX58" s="104"/>
      <c r="AY58" s="104"/>
      <c r="AZ58" s="104"/>
    </row>
    <row r="59" spans="1:52" ht="63" customHeight="1">
      <c r="A59" s="57">
        <v>3</v>
      </c>
      <c r="B59" s="1355" t="s">
        <v>62</v>
      </c>
      <c r="C59" s="1355"/>
      <c r="D59" s="1355"/>
      <c r="E59" s="1355"/>
      <c r="F59" s="1355"/>
      <c r="G59" s="61"/>
      <c r="H59" s="61"/>
      <c r="AB59" s="178"/>
      <c r="AC59" s="179"/>
      <c r="AQ59" s="104"/>
      <c r="AR59" s="104"/>
      <c r="AS59" s="104"/>
      <c r="AT59" s="104"/>
      <c r="AU59" s="104"/>
      <c r="AV59" s="104"/>
      <c r="AW59" s="104"/>
      <c r="AX59" s="104"/>
      <c r="AY59" s="104"/>
      <c r="AZ59" s="104"/>
    </row>
    <row r="60" spans="1:52" ht="64.5" customHeight="1">
      <c r="A60" s="57">
        <v>3.1</v>
      </c>
      <c r="B60" s="1355" t="s">
        <v>326</v>
      </c>
      <c r="C60" s="1355"/>
      <c r="D60" s="1355"/>
      <c r="E60" s="1355"/>
      <c r="F60" s="1355"/>
      <c r="G60" s="61"/>
      <c r="H60" s="61"/>
      <c r="AB60" s="178"/>
      <c r="AC60" s="179"/>
      <c r="AQ60" s="104"/>
      <c r="AR60" s="104"/>
      <c r="AS60" s="104"/>
      <c r="AT60" s="104"/>
      <c r="AU60" s="104"/>
      <c r="AV60" s="104"/>
      <c r="AW60" s="104"/>
      <c r="AX60" s="104"/>
      <c r="AY60" s="104"/>
      <c r="AZ60" s="104"/>
    </row>
    <row r="61" spans="1:52" ht="64.5" customHeight="1">
      <c r="A61" s="57">
        <v>3.2</v>
      </c>
      <c r="B61" s="1355" t="s">
        <v>994</v>
      </c>
      <c r="C61" s="1355"/>
      <c r="D61" s="1355"/>
      <c r="E61" s="1355"/>
      <c r="F61" s="1355"/>
      <c r="G61" s="61"/>
      <c r="H61" s="61"/>
      <c r="AB61" s="178"/>
      <c r="AC61" s="179"/>
      <c r="AQ61" s="104"/>
      <c r="AR61" s="104"/>
      <c r="AS61" s="104"/>
      <c r="AT61" s="104"/>
      <c r="AU61" s="104"/>
      <c r="AV61" s="104"/>
      <c r="AW61" s="104"/>
      <c r="AX61" s="104"/>
      <c r="AY61" s="104"/>
      <c r="AZ61" s="104"/>
    </row>
    <row r="62" spans="1:52" s="11" customFormat="1" ht="60" customHeight="1">
      <c r="A62" s="57">
        <v>4</v>
      </c>
      <c r="B62" s="1355" t="s">
        <v>473</v>
      </c>
      <c r="C62" s="1355"/>
      <c r="D62" s="1355"/>
      <c r="E62" s="1355"/>
      <c r="F62" s="1355"/>
      <c r="G62" s="61"/>
      <c r="H62" s="61"/>
      <c r="I62" s="40"/>
      <c r="J62" s="40"/>
      <c r="K62" s="40"/>
      <c r="L62" s="40"/>
      <c r="M62" s="40"/>
      <c r="N62" s="40"/>
      <c r="O62" s="40"/>
      <c r="P62" s="40"/>
      <c r="Q62" s="40"/>
      <c r="R62" s="40"/>
      <c r="S62" s="40"/>
      <c r="T62" s="40"/>
      <c r="U62" s="40"/>
      <c r="V62" s="40"/>
      <c r="W62" s="40"/>
      <c r="X62" s="40"/>
      <c r="Y62" s="40"/>
      <c r="Z62" s="40"/>
      <c r="AA62" s="40"/>
      <c r="AB62" s="178"/>
      <c r="AC62" s="179"/>
      <c r="AD62" s="175"/>
      <c r="AE62" s="175"/>
      <c r="AF62" s="40"/>
      <c r="AG62" s="40"/>
      <c r="AH62" s="40"/>
      <c r="AI62" s="40"/>
      <c r="AJ62" s="40"/>
      <c r="AK62" s="40"/>
      <c r="AL62" s="40"/>
      <c r="AM62" s="40"/>
      <c r="AN62" s="40"/>
      <c r="AO62" s="40"/>
      <c r="AP62" s="40"/>
      <c r="AQ62" s="102"/>
      <c r="AR62" s="102"/>
      <c r="AS62" s="102"/>
      <c r="AT62" s="102"/>
      <c r="AU62" s="102"/>
      <c r="AV62" s="102"/>
      <c r="AW62" s="102"/>
      <c r="AX62" s="102"/>
      <c r="AY62" s="102"/>
      <c r="AZ62" s="102"/>
    </row>
    <row r="63" spans="1:52" ht="56.25" customHeight="1">
      <c r="A63" s="57">
        <v>4.0999999999999996</v>
      </c>
      <c r="B63" s="1355" t="s">
        <v>995</v>
      </c>
      <c r="C63" s="1355"/>
      <c r="D63" s="1355"/>
      <c r="E63" s="1355"/>
      <c r="F63" s="1355"/>
      <c r="G63" s="61"/>
      <c r="H63" s="61"/>
      <c r="AB63" s="178"/>
      <c r="AC63" s="179"/>
      <c r="AQ63" s="104"/>
      <c r="AR63" s="104"/>
      <c r="AS63" s="104"/>
      <c r="AT63" s="104"/>
      <c r="AU63" s="104"/>
      <c r="AV63" s="104"/>
      <c r="AW63" s="104"/>
      <c r="AX63" s="104"/>
      <c r="AY63" s="104"/>
      <c r="AZ63" s="104"/>
    </row>
    <row r="64" spans="1:52" ht="90" customHeight="1">
      <c r="A64" s="57">
        <v>4.2</v>
      </c>
      <c r="B64" s="1355" t="s">
        <v>520</v>
      </c>
      <c r="C64" s="1355"/>
      <c r="D64" s="1355"/>
      <c r="E64" s="1355"/>
      <c r="F64" s="1355"/>
      <c r="G64" s="61"/>
      <c r="H64" s="61"/>
      <c r="AB64" s="178"/>
      <c r="AC64" s="179"/>
      <c r="AQ64" s="104"/>
      <c r="AR64" s="104"/>
      <c r="AS64" s="104"/>
      <c r="AT64" s="104"/>
      <c r="AU64" s="104"/>
      <c r="AV64" s="104"/>
      <c r="AW64" s="104"/>
      <c r="AX64" s="104"/>
      <c r="AY64" s="104"/>
      <c r="AZ64" s="104"/>
    </row>
    <row r="65" spans="1:52" ht="11.25" customHeight="1">
      <c r="A65" s="57"/>
      <c r="B65" s="1355"/>
      <c r="C65" s="1355"/>
      <c r="D65" s="1355"/>
      <c r="E65" s="1355"/>
      <c r="F65" s="1355"/>
      <c r="G65" s="61"/>
      <c r="H65" s="61"/>
      <c r="AB65" s="178"/>
      <c r="AC65" s="179"/>
      <c r="AQ65" s="104"/>
      <c r="AR65" s="104"/>
      <c r="AS65" s="104"/>
      <c r="AT65" s="104"/>
      <c r="AU65" s="104"/>
      <c r="AV65" s="104"/>
      <c r="AW65" s="104"/>
      <c r="AX65" s="104"/>
      <c r="AY65" s="104"/>
      <c r="AZ65" s="104"/>
    </row>
    <row r="66" spans="1:52" ht="39.75" customHeight="1">
      <c r="A66" s="57">
        <v>4.3</v>
      </c>
      <c r="B66" s="1355" t="s">
        <v>521</v>
      </c>
      <c r="C66" s="1355"/>
      <c r="D66" s="1355"/>
      <c r="E66" s="1355"/>
      <c r="F66" s="1355"/>
      <c r="G66" s="61"/>
      <c r="H66" s="61"/>
      <c r="AB66" s="178"/>
      <c r="AC66" s="179"/>
      <c r="AQ66" s="104"/>
      <c r="AR66" s="104"/>
      <c r="AS66" s="104"/>
      <c r="AT66" s="104"/>
      <c r="AU66" s="104"/>
      <c r="AV66" s="104"/>
      <c r="AW66" s="104"/>
      <c r="AX66" s="104"/>
      <c r="AY66" s="104"/>
      <c r="AZ66" s="104"/>
    </row>
    <row r="67" spans="1:52" ht="14.25" customHeight="1">
      <c r="A67" s="57"/>
      <c r="B67" s="1355"/>
      <c r="C67" s="1355"/>
      <c r="D67" s="1355"/>
      <c r="E67" s="1355"/>
      <c r="F67" s="1355"/>
      <c r="G67" s="61"/>
      <c r="H67" s="61"/>
      <c r="AB67" s="178"/>
      <c r="AC67" s="179"/>
      <c r="AQ67" s="104"/>
      <c r="AR67" s="104"/>
      <c r="AS67" s="104"/>
      <c r="AT67" s="104"/>
      <c r="AU67" s="104"/>
      <c r="AV67" s="104"/>
      <c r="AW67" s="104"/>
      <c r="AX67" s="104"/>
      <c r="AY67" s="104"/>
      <c r="AZ67" s="104"/>
    </row>
    <row r="68" spans="1:52" ht="21" customHeight="1">
      <c r="A68" s="41">
        <v>5</v>
      </c>
      <c r="B68" s="1376" t="s">
        <v>63</v>
      </c>
      <c r="C68" s="1376"/>
      <c r="D68" s="1376"/>
      <c r="E68" s="1376"/>
      <c r="F68" s="1376"/>
      <c r="G68" s="23"/>
      <c r="H68" s="23"/>
      <c r="AB68" s="178"/>
      <c r="AC68" s="179"/>
      <c r="AQ68" s="104"/>
      <c r="AR68" s="104"/>
      <c r="AS68" s="104"/>
      <c r="AT68" s="104"/>
      <c r="AU68" s="104"/>
      <c r="AV68" s="104"/>
      <c r="AW68" s="104"/>
      <c r="AX68" s="104"/>
      <c r="AY68" s="104"/>
      <c r="AZ68" s="104"/>
    </row>
    <row r="69" spans="1:52" s="11" customFormat="1" ht="171.75" customHeight="1">
      <c r="A69" s="57">
        <v>5.0999999999999996</v>
      </c>
      <c r="B69" s="1355" t="s">
        <v>522</v>
      </c>
      <c r="C69" s="1355"/>
      <c r="D69" s="1355"/>
      <c r="E69" s="1355"/>
      <c r="F69" s="1355"/>
      <c r="G69" s="61"/>
      <c r="H69" s="61"/>
      <c r="I69" s="40"/>
      <c r="J69" s="40"/>
      <c r="K69" s="40"/>
      <c r="L69" s="40"/>
      <c r="M69" s="40"/>
      <c r="N69" s="40"/>
      <c r="O69" s="40"/>
      <c r="P69" s="40"/>
      <c r="Q69" s="40"/>
      <c r="R69" s="40"/>
      <c r="S69" s="40"/>
      <c r="T69" s="40"/>
      <c r="U69" s="40"/>
      <c r="V69" s="40"/>
      <c r="W69" s="40"/>
      <c r="X69" s="40"/>
      <c r="Y69" s="40"/>
      <c r="Z69" s="40"/>
      <c r="AA69" s="40"/>
      <c r="AB69" s="178"/>
      <c r="AC69" s="179"/>
      <c r="AD69" s="175"/>
      <c r="AE69" s="175"/>
      <c r="AF69" s="40"/>
      <c r="AG69" s="40"/>
      <c r="AH69" s="40"/>
      <c r="AI69" s="40"/>
      <c r="AJ69" s="40"/>
      <c r="AK69" s="40"/>
      <c r="AL69" s="40"/>
      <c r="AM69" s="40"/>
      <c r="AN69" s="40"/>
      <c r="AO69" s="40"/>
      <c r="AP69" s="40"/>
      <c r="AQ69" s="102"/>
      <c r="AR69" s="102"/>
      <c r="AS69" s="102"/>
      <c r="AT69" s="102"/>
      <c r="AU69" s="102"/>
      <c r="AV69" s="102"/>
      <c r="AW69" s="102"/>
      <c r="AX69" s="102"/>
      <c r="AY69" s="102"/>
      <c r="AZ69" s="102"/>
    </row>
    <row r="70" spans="1:52" s="11" customFormat="1" ht="33" customHeight="1">
      <c r="A70" s="57">
        <v>6</v>
      </c>
      <c r="B70" s="1355" t="s">
        <v>64</v>
      </c>
      <c r="C70" s="1355"/>
      <c r="D70" s="1355"/>
      <c r="E70" s="1355"/>
      <c r="F70" s="1355"/>
      <c r="G70" s="61"/>
      <c r="H70" s="61"/>
      <c r="I70" s="40"/>
      <c r="J70" s="40"/>
      <c r="K70" s="40"/>
      <c r="L70" s="40"/>
      <c r="M70" s="40"/>
      <c r="N70" s="40"/>
      <c r="O70" s="40"/>
      <c r="P70" s="40"/>
      <c r="Q70" s="40"/>
      <c r="R70" s="40"/>
      <c r="S70" s="40"/>
      <c r="T70" s="40"/>
      <c r="U70" s="40"/>
      <c r="V70" s="40"/>
      <c r="W70" s="40"/>
      <c r="X70" s="40"/>
      <c r="Y70" s="40"/>
      <c r="Z70" s="40"/>
      <c r="AA70" s="40"/>
      <c r="AB70" s="178"/>
      <c r="AC70" s="179"/>
      <c r="AD70" s="175"/>
      <c r="AE70" s="175"/>
      <c r="AF70" s="40"/>
      <c r="AG70" s="40"/>
      <c r="AH70" s="40"/>
      <c r="AI70" s="40"/>
      <c r="AJ70" s="40"/>
      <c r="AK70" s="40"/>
      <c r="AL70" s="40"/>
      <c r="AM70" s="40"/>
      <c r="AN70" s="40"/>
      <c r="AO70" s="40"/>
      <c r="AP70" s="40"/>
      <c r="AQ70" s="102"/>
      <c r="AR70" s="102"/>
      <c r="AS70" s="102"/>
      <c r="AT70" s="102"/>
      <c r="AU70" s="102"/>
      <c r="AV70" s="102"/>
      <c r="AW70" s="102"/>
      <c r="AX70" s="102"/>
      <c r="AY70" s="102"/>
      <c r="AZ70" s="102"/>
    </row>
    <row r="71" spans="1:52" s="11" customFormat="1" ht="26.1" customHeight="1">
      <c r="A71" s="41"/>
      <c r="B71" s="38" t="s">
        <v>353</v>
      </c>
      <c r="C71" s="19" t="s">
        <v>65</v>
      </c>
      <c r="D71" s="16"/>
      <c r="E71" s="55" t="s">
        <v>66</v>
      </c>
      <c r="G71" s="40"/>
      <c r="H71" s="40"/>
      <c r="I71" s="40"/>
      <c r="J71" s="150"/>
      <c r="K71" s="150"/>
      <c r="L71" s="150"/>
      <c r="M71" s="150"/>
      <c r="N71" s="150"/>
      <c r="O71" s="150"/>
      <c r="P71" s="150"/>
      <c r="Q71" s="150"/>
      <c r="R71" s="150"/>
      <c r="S71" s="150"/>
      <c r="T71" s="150"/>
      <c r="U71" s="150"/>
      <c r="V71" s="150"/>
      <c r="W71" s="150"/>
      <c r="X71" s="150"/>
      <c r="Y71" s="150"/>
      <c r="Z71" s="150"/>
      <c r="AA71" s="150"/>
      <c r="AB71" s="44"/>
      <c r="AC71" s="179"/>
      <c r="AD71" s="175"/>
      <c r="AE71" s="175"/>
      <c r="AF71" s="40"/>
      <c r="AG71" s="40"/>
      <c r="AH71" s="40"/>
      <c r="AI71" s="40"/>
      <c r="AJ71" s="40"/>
      <c r="AK71" s="40"/>
      <c r="AL71" s="40"/>
      <c r="AM71" s="40"/>
      <c r="AN71" s="40"/>
      <c r="AO71" s="40"/>
      <c r="AP71" s="40"/>
      <c r="AQ71" s="102"/>
      <c r="AR71" s="102"/>
      <c r="AS71" s="102"/>
      <c r="AT71" s="102"/>
      <c r="AU71" s="102"/>
      <c r="AV71" s="102"/>
      <c r="AW71" s="102"/>
      <c r="AX71" s="102"/>
      <c r="AY71" s="102"/>
      <c r="AZ71" s="102"/>
    </row>
    <row r="72" spans="1:52" s="11" customFormat="1" ht="26.1" customHeight="1">
      <c r="A72" s="41"/>
      <c r="B72" s="38" t="s">
        <v>354</v>
      </c>
      <c r="C72" s="19" t="s">
        <v>697</v>
      </c>
      <c r="D72" s="16"/>
      <c r="E72" s="55" t="s">
        <v>698</v>
      </c>
      <c r="G72" s="40"/>
      <c r="H72" s="40"/>
      <c r="I72" s="40"/>
      <c r="J72" s="40"/>
      <c r="K72" s="40"/>
      <c r="L72" s="40"/>
      <c r="M72" s="40"/>
      <c r="N72" s="40"/>
      <c r="O72" s="40"/>
      <c r="P72" s="40"/>
      <c r="Q72" s="40"/>
      <c r="R72" s="40"/>
      <c r="S72" s="40"/>
      <c r="T72" s="40"/>
      <c r="U72" s="40"/>
      <c r="V72" s="40"/>
      <c r="W72" s="40"/>
      <c r="X72" s="40"/>
      <c r="Y72" s="40"/>
      <c r="Z72" s="40"/>
      <c r="AA72" s="40"/>
      <c r="AB72" s="43"/>
      <c r="AC72" s="179"/>
      <c r="AD72" s="175"/>
      <c r="AE72" s="175"/>
      <c r="AF72" s="40"/>
      <c r="AG72" s="40"/>
      <c r="AH72" s="40"/>
      <c r="AI72" s="40"/>
      <c r="AJ72" s="40"/>
      <c r="AK72" s="40"/>
      <c r="AL72" s="40"/>
      <c r="AM72" s="40"/>
      <c r="AN72" s="40"/>
      <c r="AO72" s="40"/>
      <c r="AP72" s="40"/>
      <c r="AQ72" s="102"/>
      <c r="AR72" s="102"/>
      <c r="AS72" s="102"/>
      <c r="AT72" s="102"/>
      <c r="AU72" s="102"/>
      <c r="AV72" s="102"/>
      <c r="AW72" s="102"/>
      <c r="AX72" s="102"/>
      <c r="AY72" s="102"/>
      <c r="AZ72" s="102"/>
    </row>
    <row r="73" spans="1:52" s="11" customFormat="1" ht="26.1" customHeight="1">
      <c r="A73" s="41"/>
      <c r="B73" s="38" t="s">
        <v>355</v>
      </c>
      <c r="C73" s="19" t="s">
        <v>67</v>
      </c>
      <c r="D73" s="16"/>
      <c r="E73" s="55" t="s">
        <v>68</v>
      </c>
      <c r="G73" s="40"/>
      <c r="H73" s="40"/>
      <c r="I73" s="40"/>
      <c r="J73" s="40"/>
      <c r="K73" s="40"/>
      <c r="L73" s="40"/>
      <c r="M73" s="40"/>
      <c r="N73" s="40"/>
      <c r="O73" s="40"/>
      <c r="P73" s="40"/>
      <c r="Q73" s="40"/>
      <c r="R73" s="40"/>
      <c r="S73" s="40"/>
      <c r="T73" s="40"/>
      <c r="U73" s="40"/>
      <c r="V73" s="40"/>
      <c r="W73" s="40"/>
      <c r="X73" s="40"/>
      <c r="Y73" s="40"/>
      <c r="Z73" s="40"/>
      <c r="AA73" s="40"/>
      <c r="AB73" s="44"/>
      <c r="AC73" s="179"/>
      <c r="AD73" s="175"/>
      <c r="AE73" s="175"/>
      <c r="AF73" s="40"/>
      <c r="AG73" s="40"/>
      <c r="AH73" s="40"/>
      <c r="AI73" s="40"/>
      <c r="AJ73" s="40"/>
      <c r="AK73" s="40"/>
      <c r="AL73" s="40"/>
      <c r="AM73" s="40"/>
      <c r="AN73" s="40"/>
      <c r="AO73" s="40"/>
      <c r="AP73" s="40"/>
      <c r="AQ73" s="102"/>
      <c r="AR73" s="102"/>
      <c r="AS73" s="102"/>
      <c r="AT73" s="102"/>
      <c r="AU73" s="102"/>
      <c r="AV73" s="102"/>
      <c r="AW73" s="102"/>
      <c r="AX73" s="102"/>
      <c r="AY73" s="102"/>
      <c r="AZ73" s="102"/>
    </row>
    <row r="74" spans="1:52" s="11" customFormat="1" ht="26.1" customHeight="1">
      <c r="A74" s="41"/>
      <c r="B74" s="38" t="s">
        <v>69</v>
      </c>
      <c r="C74" s="19" t="s">
        <v>70</v>
      </c>
      <c r="D74" s="16"/>
      <c r="E74" s="55" t="s">
        <v>71</v>
      </c>
      <c r="G74" s="40"/>
      <c r="H74" s="40"/>
      <c r="I74" s="40"/>
      <c r="J74" s="150"/>
      <c r="K74" s="150"/>
      <c r="L74" s="150"/>
      <c r="M74" s="150"/>
      <c r="N74" s="150"/>
      <c r="O74" s="150"/>
      <c r="P74" s="150"/>
      <c r="Q74" s="150"/>
      <c r="R74" s="150"/>
      <c r="S74" s="150"/>
      <c r="T74" s="150"/>
      <c r="U74" s="150"/>
      <c r="V74" s="150"/>
      <c r="W74" s="150"/>
      <c r="X74" s="150"/>
      <c r="Y74" s="150"/>
      <c r="Z74" s="150"/>
      <c r="AA74" s="150"/>
      <c r="AB74" s="44"/>
      <c r="AC74" s="179"/>
      <c r="AD74" s="175"/>
      <c r="AE74" s="175"/>
      <c r="AF74" s="40"/>
      <c r="AG74" s="40"/>
      <c r="AH74" s="40"/>
      <c r="AI74" s="40"/>
      <c r="AJ74" s="40"/>
      <c r="AK74" s="40"/>
      <c r="AL74" s="40"/>
      <c r="AM74" s="40"/>
      <c r="AN74" s="40"/>
      <c r="AO74" s="40"/>
      <c r="AP74" s="40"/>
      <c r="AQ74" s="102"/>
      <c r="AR74" s="102"/>
      <c r="AS74" s="102"/>
      <c r="AT74" s="102"/>
      <c r="AU74" s="102"/>
      <c r="AV74" s="102"/>
      <c r="AW74" s="102"/>
      <c r="AX74" s="102"/>
      <c r="AY74" s="102"/>
      <c r="AZ74" s="102"/>
    </row>
    <row r="75" spans="1:52" s="11" customFormat="1" ht="26.1" customHeight="1">
      <c r="A75" s="41"/>
      <c r="B75" s="38" t="s">
        <v>72</v>
      </c>
      <c r="C75" s="19" t="s">
        <v>73</v>
      </c>
      <c r="D75" s="16"/>
      <c r="E75" s="55" t="s">
        <v>74</v>
      </c>
      <c r="G75" s="40"/>
      <c r="H75" s="40"/>
      <c r="I75" s="40"/>
      <c r="J75" s="40"/>
      <c r="K75" s="40"/>
      <c r="L75" s="40"/>
      <c r="M75" s="40"/>
      <c r="N75" s="40"/>
      <c r="O75" s="40"/>
      <c r="P75" s="40"/>
      <c r="Q75" s="40"/>
      <c r="R75" s="40"/>
      <c r="S75" s="40"/>
      <c r="T75" s="40"/>
      <c r="U75" s="40"/>
      <c r="V75" s="40"/>
      <c r="W75" s="40"/>
      <c r="X75" s="40"/>
      <c r="Y75" s="40"/>
      <c r="Z75" s="40"/>
      <c r="AA75" s="40"/>
      <c r="AB75" s="44"/>
      <c r="AC75" s="179"/>
      <c r="AD75" s="175"/>
      <c r="AE75" s="175"/>
      <c r="AF75" s="40"/>
      <c r="AG75" s="40"/>
      <c r="AH75" s="40"/>
      <c r="AI75" s="40"/>
      <c r="AJ75" s="40"/>
      <c r="AK75" s="40"/>
      <c r="AL75" s="40"/>
      <c r="AM75" s="40"/>
      <c r="AN75" s="40"/>
      <c r="AO75" s="40"/>
      <c r="AP75" s="40"/>
      <c r="AQ75" s="102"/>
      <c r="AR75" s="102"/>
      <c r="AS75" s="102"/>
      <c r="AT75" s="102"/>
      <c r="AU75" s="102"/>
      <c r="AV75" s="102"/>
      <c r="AW75" s="102"/>
      <c r="AX75" s="102"/>
      <c r="AY75" s="102"/>
      <c r="AZ75" s="102"/>
    </row>
    <row r="76" spans="1:52" s="11" customFormat="1" ht="26.1" customHeight="1">
      <c r="A76" s="41"/>
      <c r="B76" s="38" t="s">
        <v>75</v>
      </c>
      <c r="C76" s="19" t="s">
        <v>76</v>
      </c>
      <c r="D76" s="16"/>
      <c r="E76" s="55" t="s">
        <v>78</v>
      </c>
      <c r="G76" s="40"/>
      <c r="H76" s="40"/>
      <c r="I76" s="40"/>
      <c r="J76" s="40"/>
      <c r="K76" s="40"/>
      <c r="L76" s="40"/>
      <c r="M76" s="40"/>
      <c r="N76" s="40"/>
      <c r="O76" s="40"/>
      <c r="P76" s="40"/>
      <c r="Q76" s="40"/>
      <c r="R76" s="40"/>
      <c r="S76" s="40"/>
      <c r="T76" s="40"/>
      <c r="U76" s="40"/>
      <c r="V76" s="40"/>
      <c r="W76" s="40"/>
      <c r="X76" s="40"/>
      <c r="Y76" s="40"/>
      <c r="Z76" s="40"/>
      <c r="AA76" s="40"/>
      <c r="AB76" s="44"/>
      <c r="AC76" s="179"/>
      <c r="AD76" s="175"/>
      <c r="AE76" s="175"/>
      <c r="AF76" s="40"/>
      <c r="AG76" s="40"/>
      <c r="AH76" s="40"/>
      <c r="AI76" s="40"/>
      <c r="AJ76" s="40"/>
      <c r="AK76" s="40"/>
      <c r="AL76" s="40"/>
      <c r="AM76" s="40"/>
      <c r="AN76" s="40"/>
      <c r="AO76" s="40"/>
      <c r="AP76" s="40"/>
      <c r="AQ76" s="102"/>
      <c r="AR76" s="102"/>
      <c r="AS76" s="102"/>
      <c r="AT76" s="102"/>
      <c r="AU76" s="102"/>
      <c r="AV76" s="102"/>
      <c r="AW76" s="102"/>
      <c r="AX76" s="102"/>
      <c r="AY76" s="102"/>
      <c r="AZ76" s="102"/>
    </row>
    <row r="77" spans="1:52" ht="26.1" customHeight="1">
      <c r="A77" s="38"/>
      <c r="B77" s="38" t="s">
        <v>79</v>
      </c>
      <c r="C77" s="19" t="s">
        <v>80</v>
      </c>
      <c r="E77" s="55" t="s">
        <v>81</v>
      </c>
      <c r="F77" s="12"/>
      <c r="G77" s="150"/>
      <c r="H77" s="150"/>
      <c r="J77" s="150"/>
      <c r="K77" s="150"/>
      <c r="L77" s="150"/>
      <c r="M77" s="150"/>
      <c r="N77" s="150"/>
      <c r="O77" s="150"/>
      <c r="P77" s="150"/>
      <c r="Q77" s="150"/>
      <c r="R77" s="150"/>
      <c r="S77" s="150"/>
      <c r="T77" s="150"/>
      <c r="U77" s="150"/>
      <c r="V77" s="150"/>
      <c r="W77" s="150"/>
      <c r="X77" s="150"/>
      <c r="Y77" s="150"/>
      <c r="Z77" s="150"/>
      <c r="AA77" s="150"/>
      <c r="AB77" s="44"/>
      <c r="AC77" s="179"/>
      <c r="AQ77" s="104"/>
      <c r="AR77" s="104"/>
      <c r="AS77" s="104"/>
      <c r="AT77" s="104"/>
      <c r="AU77" s="104"/>
      <c r="AV77" s="104"/>
      <c r="AW77" s="104"/>
      <c r="AX77" s="104"/>
      <c r="AY77" s="104"/>
      <c r="AZ77" s="104"/>
    </row>
    <row r="78" spans="1:52" ht="26.1" customHeight="1">
      <c r="A78" s="38"/>
      <c r="B78" s="38" t="s">
        <v>82</v>
      </c>
      <c r="C78" s="19" t="s">
        <v>83</v>
      </c>
      <c r="E78" s="55" t="s">
        <v>84</v>
      </c>
      <c r="F78" s="12"/>
      <c r="G78" s="150"/>
      <c r="H78" s="150"/>
      <c r="J78" s="150"/>
      <c r="K78" s="150"/>
      <c r="L78" s="150"/>
      <c r="M78" s="150"/>
      <c r="N78" s="150"/>
      <c r="O78" s="150"/>
      <c r="P78" s="150"/>
      <c r="Q78" s="150"/>
      <c r="R78" s="150"/>
      <c r="S78" s="150"/>
      <c r="T78" s="150"/>
      <c r="U78" s="150"/>
      <c r="V78" s="150"/>
      <c r="W78" s="150"/>
      <c r="X78" s="150"/>
      <c r="Y78" s="150"/>
      <c r="Z78" s="150"/>
      <c r="AA78" s="150"/>
      <c r="AB78" s="44"/>
      <c r="AC78" s="179"/>
      <c r="AQ78" s="104"/>
      <c r="AR78" s="104"/>
      <c r="AS78" s="104"/>
      <c r="AT78" s="104"/>
      <c r="AU78" s="104"/>
      <c r="AV78" s="104"/>
      <c r="AW78" s="104"/>
      <c r="AX78" s="104"/>
      <c r="AY78" s="104"/>
      <c r="AZ78" s="104"/>
    </row>
    <row r="79" spans="1:52" ht="26.1" customHeight="1">
      <c r="A79" s="38"/>
      <c r="B79" s="38" t="s">
        <v>17</v>
      </c>
      <c r="C79" s="19" t="s">
        <v>85</v>
      </c>
      <c r="E79" s="55" t="s">
        <v>86</v>
      </c>
      <c r="F79" s="12"/>
      <c r="G79" s="150"/>
      <c r="H79" s="150"/>
      <c r="J79" s="150"/>
      <c r="K79" s="150"/>
      <c r="L79" s="150"/>
      <c r="M79" s="150"/>
      <c r="N79" s="150"/>
      <c r="O79" s="150"/>
      <c r="P79" s="150"/>
      <c r="Q79" s="150"/>
      <c r="R79" s="150"/>
      <c r="S79" s="150"/>
      <c r="T79" s="150"/>
      <c r="U79" s="150"/>
      <c r="V79" s="150"/>
      <c r="W79" s="150"/>
      <c r="X79" s="150"/>
      <c r="Y79" s="150"/>
      <c r="Z79" s="150"/>
      <c r="AA79" s="150"/>
      <c r="AB79" s="44"/>
      <c r="AC79" s="179"/>
      <c r="AQ79" s="104"/>
      <c r="AR79" s="104"/>
      <c r="AS79" s="104"/>
      <c r="AT79" s="104"/>
      <c r="AU79" s="104"/>
      <c r="AV79" s="104"/>
      <c r="AW79" s="104"/>
      <c r="AX79" s="104"/>
      <c r="AY79" s="104"/>
      <c r="AZ79" s="104"/>
    </row>
    <row r="80" spans="1:52" ht="26.1" customHeight="1">
      <c r="A80" s="38"/>
      <c r="B80" s="38" t="s">
        <v>87</v>
      </c>
      <c r="C80" s="19" t="s">
        <v>88</v>
      </c>
      <c r="E80" s="55" t="s">
        <v>89</v>
      </c>
      <c r="F80" s="12"/>
      <c r="G80" s="150"/>
      <c r="H80" s="150"/>
      <c r="J80" s="150"/>
      <c r="K80" s="150"/>
      <c r="L80" s="150"/>
      <c r="M80" s="150"/>
      <c r="N80" s="150"/>
      <c r="O80" s="150"/>
      <c r="P80" s="150"/>
      <c r="Q80" s="150"/>
      <c r="R80" s="150"/>
      <c r="S80" s="150"/>
      <c r="T80" s="150"/>
      <c r="U80" s="150"/>
      <c r="V80" s="150"/>
      <c r="W80" s="150"/>
      <c r="X80" s="150"/>
      <c r="Y80" s="150"/>
      <c r="Z80" s="150"/>
      <c r="AA80" s="150"/>
      <c r="AB80" s="44"/>
      <c r="AC80" s="179"/>
      <c r="AQ80" s="104"/>
      <c r="AR80" s="104"/>
      <c r="AS80" s="104"/>
      <c r="AT80" s="104"/>
      <c r="AU80" s="104"/>
      <c r="AV80" s="104"/>
      <c r="AW80" s="104"/>
      <c r="AX80" s="104"/>
      <c r="AY80" s="104"/>
      <c r="AZ80" s="104"/>
    </row>
    <row r="81" spans="1:52" ht="26.1" customHeight="1">
      <c r="A81" s="38"/>
      <c r="B81" s="38" t="s">
        <v>90</v>
      </c>
      <c r="C81" s="19" t="s">
        <v>91</v>
      </c>
      <c r="E81" s="55" t="s">
        <v>92</v>
      </c>
      <c r="F81" s="12"/>
      <c r="G81" s="150"/>
      <c r="H81" s="150"/>
      <c r="J81" s="150"/>
      <c r="K81" s="150"/>
      <c r="L81" s="150"/>
      <c r="M81" s="150"/>
      <c r="N81" s="150"/>
      <c r="O81" s="150"/>
      <c r="P81" s="150"/>
      <c r="Q81" s="150"/>
      <c r="R81" s="150"/>
      <c r="S81" s="150"/>
      <c r="T81" s="150"/>
      <c r="U81" s="150"/>
      <c r="V81" s="150"/>
      <c r="W81" s="150"/>
      <c r="X81" s="150"/>
      <c r="Y81" s="150"/>
      <c r="Z81" s="150"/>
      <c r="AA81" s="150"/>
      <c r="AB81" s="44"/>
      <c r="AC81" s="179"/>
      <c r="AQ81" s="104"/>
      <c r="AR81" s="104"/>
      <c r="AS81" s="104"/>
      <c r="AT81" s="104"/>
      <c r="AU81" s="104"/>
      <c r="AV81" s="104"/>
      <c r="AW81" s="104"/>
      <c r="AX81" s="104"/>
      <c r="AY81" s="104"/>
      <c r="AZ81" s="104"/>
    </row>
    <row r="82" spans="1:52" ht="41.25" customHeight="1">
      <c r="B82" s="38" t="s">
        <v>93</v>
      </c>
      <c r="C82" s="19" t="s">
        <v>94</v>
      </c>
      <c r="E82" s="55" t="s">
        <v>95</v>
      </c>
      <c r="F82" s="12"/>
      <c r="G82" s="150"/>
      <c r="H82" s="150"/>
      <c r="AB82" s="178"/>
      <c r="AC82" s="179"/>
      <c r="AQ82" s="104"/>
      <c r="AR82" s="104"/>
      <c r="AS82" s="104"/>
      <c r="AT82" s="104"/>
      <c r="AU82" s="104"/>
      <c r="AV82" s="104"/>
      <c r="AW82" s="104"/>
      <c r="AX82" s="104"/>
      <c r="AY82" s="104"/>
      <c r="AZ82" s="104"/>
    </row>
    <row r="83" spans="1:52" ht="41.25" customHeight="1">
      <c r="B83" s="57" t="s">
        <v>97</v>
      </c>
      <c r="C83" s="905" t="s">
        <v>98</v>
      </c>
      <c r="D83" s="905"/>
      <c r="E83" s="62" t="s">
        <v>96</v>
      </c>
      <c r="F83" s="12"/>
      <c r="G83" s="150"/>
      <c r="H83" s="150"/>
      <c r="AB83" s="178"/>
      <c r="AC83" s="179"/>
      <c r="AQ83" s="104"/>
      <c r="AR83" s="104"/>
      <c r="AS83" s="104"/>
      <c r="AT83" s="104"/>
      <c r="AU83" s="104"/>
      <c r="AV83" s="104"/>
      <c r="AW83" s="104"/>
      <c r="AX83" s="104"/>
      <c r="AY83" s="104"/>
      <c r="AZ83" s="104"/>
    </row>
    <row r="84" spans="1:52" ht="38.25" customHeight="1">
      <c r="B84" s="1355" t="s">
        <v>99</v>
      </c>
      <c r="C84" s="1355"/>
      <c r="D84" s="1355"/>
      <c r="E84" s="1355"/>
      <c r="F84" s="1355"/>
      <c r="G84" s="61"/>
      <c r="H84" s="61"/>
      <c r="AB84" s="178"/>
      <c r="AC84" s="179"/>
      <c r="AQ84" s="104"/>
      <c r="AR84" s="104"/>
      <c r="AS84" s="104"/>
      <c r="AT84" s="104"/>
      <c r="AU84" s="104"/>
      <c r="AV84" s="104"/>
      <c r="AW84" s="104"/>
      <c r="AX84" s="104"/>
      <c r="AY84" s="104"/>
      <c r="AZ84" s="104"/>
    </row>
    <row r="85" spans="1:52" ht="42.75" customHeight="1">
      <c r="A85" s="57">
        <v>7</v>
      </c>
      <c r="B85" s="1355" t="s">
        <v>104</v>
      </c>
      <c r="C85" s="1355"/>
      <c r="D85" s="1355"/>
      <c r="E85" s="1355"/>
      <c r="F85" s="1355"/>
      <c r="G85" s="61"/>
      <c r="H85" s="61"/>
      <c r="AB85" s="178"/>
      <c r="AC85" s="179"/>
      <c r="AQ85" s="104"/>
      <c r="AR85" s="104"/>
      <c r="AS85" s="104"/>
      <c r="AT85" s="104"/>
      <c r="AU85" s="104"/>
      <c r="AV85" s="104"/>
      <c r="AW85" s="104"/>
      <c r="AX85" s="104"/>
      <c r="AY85" s="104"/>
      <c r="AZ85" s="104"/>
    </row>
    <row r="86" spans="1:52" ht="46.5" customHeight="1">
      <c r="A86" s="57">
        <v>8</v>
      </c>
      <c r="B86" s="1355" t="s">
        <v>105</v>
      </c>
      <c r="C86" s="1355"/>
      <c r="D86" s="1355"/>
      <c r="E86" s="1355"/>
      <c r="F86" s="1355"/>
      <c r="G86" s="61"/>
      <c r="H86" s="61"/>
      <c r="AB86" s="178"/>
      <c r="AC86" s="179"/>
      <c r="AQ86" s="104"/>
      <c r="AR86" s="104"/>
      <c r="AS86" s="104"/>
      <c r="AT86" s="104"/>
      <c r="AU86" s="104"/>
      <c r="AV86" s="104"/>
      <c r="AW86" s="104"/>
      <c r="AX86" s="104"/>
      <c r="AY86" s="104"/>
      <c r="AZ86" s="104"/>
    </row>
    <row r="87" spans="1:52" ht="49.5" customHeight="1">
      <c r="A87" s="57">
        <v>9</v>
      </c>
      <c r="B87" s="1355" t="s">
        <v>106</v>
      </c>
      <c r="C87" s="1355"/>
      <c r="D87" s="1355"/>
      <c r="E87" s="1355"/>
      <c r="F87" s="1355"/>
      <c r="G87" s="61"/>
      <c r="H87" s="61"/>
      <c r="AB87" s="178"/>
      <c r="AC87" s="179"/>
      <c r="AQ87" s="104"/>
      <c r="AR87" s="104"/>
      <c r="AS87" s="104"/>
      <c r="AT87" s="104"/>
      <c r="AU87" s="104"/>
      <c r="AV87" s="104"/>
      <c r="AW87" s="104"/>
      <c r="AX87" s="104"/>
      <c r="AY87" s="104"/>
      <c r="AZ87" s="104"/>
    </row>
    <row r="88" spans="1:52" ht="42.75" customHeight="1">
      <c r="A88" s="57">
        <v>10</v>
      </c>
      <c r="B88" s="1355" t="s">
        <v>107</v>
      </c>
      <c r="C88" s="1355"/>
      <c r="D88" s="1355"/>
      <c r="E88" s="1355"/>
      <c r="F88" s="1355"/>
      <c r="G88" s="61"/>
      <c r="H88" s="61"/>
      <c r="AB88" s="178"/>
      <c r="AC88" s="179"/>
      <c r="AQ88" s="104"/>
      <c r="AR88" s="104"/>
      <c r="AS88" s="104"/>
      <c r="AT88" s="104"/>
      <c r="AU88" s="104"/>
      <c r="AV88" s="104"/>
      <c r="AW88" s="104"/>
      <c r="AX88" s="104"/>
      <c r="AY88" s="104"/>
      <c r="AZ88" s="104"/>
    </row>
    <row r="89" spans="1:52" ht="26.25" customHeight="1">
      <c r="A89" s="57">
        <v>11</v>
      </c>
      <c r="B89" s="1355" t="s">
        <v>108</v>
      </c>
      <c r="C89" s="1355"/>
      <c r="D89" s="1355"/>
      <c r="E89" s="1355"/>
      <c r="F89" s="1355"/>
      <c r="G89" s="61"/>
      <c r="H89" s="61"/>
      <c r="AB89" s="178"/>
      <c r="AC89" s="179"/>
      <c r="AQ89" s="104"/>
      <c r="AR89" s="104"/>
      <c r="AS89" s="104"/>
      <c r="AT89" s="104"/>
      <c r="AU89" s="104"/>
      <c r="AV89" s="104"/>
      <c r="AW89" s="104"/>
      <c r="AX89" s="104"/>
      <c r="AY89" s="104"/>
      <c r="AZ89" s="104"/>
    </row>
    <row r="90" spans="1:52" ht="57.75" customHeight="1">
      <c r="A90" s="523">
        <v>12</v>
      </c>
      <c r="B90" s="1375" t="s">
        <v>327</v>
      </c>
      <c r="C90" s="1375"/>
      <c r="D90" s="1375"/>
      <c r="E90" s="1375"/>
      <c r="F90" s="1375"/>
      <c r="K90" s="382">
        <f>'Names of Bidder'!J6</f>
        <v>2</v>
      </c>
      <c r="AB90" s="178"/>
      <c r="AC90" s="179"/>
      <c r="AQ90" s="104"/>
      <c r="AR90" s="104"/>
      <c r="AS90" s="104"/>
      <c r="AT90" s="104"/>
      <c r="AU90" s="104"/>
      <c r="AV90" s="104"/>
      <c r="AW90" s="104"/>
      <c r="AX90" s="104"/>
      <c r="AY90" s="104"/>
      <c r="AZ90" s="104"/>
    </row>
    <row r="91" spans="1:52" ht="63.75" customHeight="1">
      <c r="A91" s="57">
        <v>13</v>
      </c>
      <c r="B91" s="1346" t="s">
        <v>996</v>
      </c>
      <c r="C91" s="1346"/>
      <c r="D91" s="1346"/>
      <c r="E91" s="1346"/>
      <c r="F91" s="1347"/>
      <c r="H91" s="61"/>
      <c r="K91" s="70">
        <f>'Names of Bidder'!J15</f>
        <v>2</v>
      </c>
      <c r="AB91" s="178"/>
      <c r="AC91" s="179"/>
      <c r="AQ91" s="104"/>
      <c r="AR91" s="104"/>
      <c r="AS91" s="104"/>
      <c r="AT91" s="104"/>
      <c r="AU91" s="104"/>
      <c r="AV91" s="104"/>
      <c r="AW91" s="104"/>
      <c r="AX91" s="104"/>
      <c r="AY91" s="104"/>
      <c r="AZ91" s="104"/>
    </row>
    <row r="92" spans="1:52" ht="84" customHeight="1">
      <c r="A92" s="57">
        <v>14</v>
      </c>
      <c r="B92" s="1355" t="s">
        <v>298</v>
      </c>
      <c r="C92" s="1355"/>
      <c r="D92" s="1355"/>
      <c r="E92" s="1355"/>
      <c r="F92" s="1355"/>
      <c r="G92" s="61"/>
      <c r="H92" s="61"/>
      <c r="AB92" s="178"/>
      <c r="AC92" s="179"/>
      <c r="AQ92" s="104"/>
      <c r="AR92" s="104"/>
      <c r="AS92" s="104"/>
      <c r="AT92" s="104"/>
      <c r="AU92" s="104"/>
      <c r="AV92" s="104"/>
      <c r="AW92" s="104"/>
      <c r="AX92" s="104"/>
      <c r="AY92" s="104"/>
      <c r="AZ92" s="104"/>
    </row>
    <row r="93" spans="1:52" ht="14.25" customHeight="1">
      <c r="A93" s="63"/>
      <c r="B93" s="16" t="str">
        <f>IF(ISERROR("Dated this " &amp; AI6 &amp; LOOKUP(AI6,AG1:AG39,AH1:AH39) &amp; " day of " &amp; AI8 &amp; " " &amp;AI9), "", "Dated this " &amp; AI6 &amp; LOOKUP(AI6,AG1:AG39,AH1:AH39) &amp; " day of " &amp; AI8 &amp; " " &amp;AI9)</f>
        <v/>
      </c>
      <c r="E93" s="45"/>
      <c r="F93" s="45"/>
      <c r="G93" s="45"/>
      <c r="H93" s="45"/>
      <c r="AB93" s="178"/>
      <c r="AC93" s="179"/>
      <c r="AQ93" s="104"/>
      <c r="AR93" s="104"/>
      <c r="AS93" s="104"/>
      <c r="AT93" s="104"/>
      <c r="AU93" s="104"/>
      <c r="AV93" s="104"/>
      <c r="AW93" s="104"/>
      <c r="AX93" s="104"/>
      <c r="AY93" s="104"/>
      <c r="AZ93" s="104"/>
    </row>
    <row r="94" spans="1:52" ht="30" customHeight="1">
      <c r="A94" s="63"/>
      <c r="B94" s="25" t="s">
        <v>299</v>
      </c>
      <c r="C94" s="12"/>
      <c r="D94" s="19"/>
      <c r="E94" s="19"/>
      <c r="F94" s="19"/>
      <c r="G94" s="19"/>
      <c r="H94" s="19"/>
      <c r="AB94" s="178"/>
      <c r="AC94" s="179"/>
      <c r="AQ94" s="104"/>
      <c r="AR94" s="104"/>
      <c r="AS94" s="104"/>
      <c r="AT94" s="104"/>
      <c r="AU94" s="104"/>
      <c r="AV94" s="104"/>
      <c r="AW94" s="104"/>
      <c r="AX94" s="104"/>
      <c r="AY94" s="104"/>
      <c r="AZ94" s="104"/>
    </row>
    <row r="95" spans="1:52" ht="15.95" customHeight="1">
      <c r="A95" s="63"/>
      <c r="B95" s="41"/>
      <c r="C95" s="19"/>
      <c r="D95" s="19"/>
      <c r="E95" s="19"/>
      <c r="F95" s="19"/>
      <c r="G95" s="19"/>
      <c r="H95" s="19"/>
      <c r="AB95" s="178"/>
      <c r="AC95" s="179"/>
      <c r="AQ95" s="104"/>
      <c r="AR95" s="104"/>
      <c r="AS95" s="104"/>
      <c r="AT95" s="104"/>
      <c r="AU95" s="104"/>
      <c r="AV95" s="104"/>
      <c r="AW95" s="104"/>
      <c r="AX95" s="104"/>
      <c r="AY95" s="104"/>
      <c r="AZ95" s="104"/>
    </row>
    <row r="96" spans="1:52" ht="21" customHeight="1">
      <c r="A96" s="63"/>
      <c r="B96" s="41"/>
      <c r="C96" s="19"/>
      <c r="D96" s="19"/>
      <c r="F96" s="31" t="s">
        <v>300</v>
      </c>
      <c r="G96" s="31"/>
      <c r="H96" s="31"/>
      <c r="AB96" s="178"/>
      <c r="AC96" s="179"/>
      <c r="AQ96" s="104"/>
      <c r="AR96" s="104"/>
      <c r="AS96" s="104"/>
      <c r="AT96" s="104"/>
      <c r="AU96" s="104"/>
      <c r="AV96" s="104"/>
      <c r="AW96" s="104"/>
      <c r="AX96" s="104"/>
      <c r="AY96" s="104"/>
      <c r="AZ96" s="104"/>
    </row>
    <row r="97" spans="1:52" ht="21" customHeight="1">
      <c r="A97" s="63"/>
      <c r="B97" s="41"/>
      <c r="C97" s="19"/>
      <c r="F97" s="31" t="str">
        <f>"For and on behalf of " &amp; 'Attach 3(JV)'!B9</f>
        <v>For and on behalf of 0</v>
      </c>
      <c r="G97" s="31"/>
      <c r="H97" s="31"/>
      <c r="AB97" s="178"/>
      <c r="AC97" s="179"/>
      <c r="AQ97" s="104"/>
      <c r="AR97" s="104"/>
      <c r="AS97" s="104"/>
      <c r="AT97" s="104"/>
      <c r="AU97" s="104"/>
      <c r="AV97" s="104"/>
      <c r="AW97" s="104"/>
      <c r="AX97" s="104"/>
      <c r="AY97" s="104"/>
      <c r="AZ97" s="104"/>
    </row>
    <row r="98" spans="1:52" ht="27.95" customHeight="1">
      <c r="A98" s="56"/>
      <c r="D98" s="39"/>
      <c r="E98" s="39"/>
      <c r="F98" s="25"/>
      <c r="G98" s="25"/>
      <c r="H98" s="25"/>
      <c r="AQ98" s="104"/>
      <c r="AR98" s="104"/>
      <c r="AS98" s="104"/>
      <c r="AT98" s="104"/>
      <c r="AU98" s="104"/>
      <c r="AV98" s="104"/>
      <c r="AW98" s="104"/>
      <c r="AX98" s="104"/>
      <c r="AY98" s="104"/>
      <c r="AZ98" s="104"/>
    </row>
    <row r="99" spans="1:52" ht="27.95" customHeight="1">
      <c r="A99" s="54" t="s">
        <v>6</v>
      </c>
      <c r="B99" s="23"/>
      <c r="C99" s="126" t="str">
        <f>'Attach 3(JV)'!B24</f>
        <v>--</v>
      </c>
      <c r="E99" s="39" t="s">
        <v>4</v>
      </c>
      <c r="F99" s="385" t="str">
        <f>'Attach 3(JV)'!E24</f>
        <v/>
      </c>
      <c r="G99" s="23"/>
      <c r="H99" s="23"/>
      <c r="AQ99" s="104"/>
      <c r="AR99" s="104"/>
      <c r="AS99" s="104"/>
      <c r="AT99" s="104"/>
      <c r="AU99" s="104"/>
      <c r="AV99" s="104"/>
      <c r="AW99" s="104"/>
      <c r="AX99" s="104"/>
      <c r="AY99" s="104"/>
      <c r="AZ99" s="104"/>
    </row>
    <row r="100" spans="1:52" ht="27.95" customHeight="1">
      <c r="A100" s="54" t="s">
        <v>7</v>
      </c>
      <c r="B100" s="23"/>
      <c r="C100" s="207" t="str">
        <f>'Attach 3(JV)'!B25</f>
        <v/>
      </c>
      <c r="E100" s="39" t="s">
        <v>5</v>
      </c>
      <c r="F100" s="385" t="str">
        <f>'Attach 3(JV)'!E25</f>
        <v/>
      </c>
      <c r="G100" s="23"/>
      <c r="H100" s="23"/>
      <c r="AQ100" s="104"/>
      <c r="AR100" s="104"/>
      <c r="AS100" s="104"/>
      <c r="AT100" s="104"/>
      <c r="AU100" s="104"/>
      <c r="AV100" s="104"/>
      <c r="AW100" s="104"/>
      <c r="AX100" s="104"/>
      <c r="AY100" s="104"/>
      <c r="AZ100" s="104"/>
    </row>
    <row r="101" spans="1:52" ht="27.95" customHeight="1">
      <c r="D101" s="39"/>
      <c r="E101" s="39"/>
      <c r="AQ101" s="104"/>
      <c r="AR101" s="104"/>
      <c r="AS101" s="104"/>
      <c r="AT101" s="104"/>
      <c r="AU101" s="104"/>
      <c r="AV101" s="104"/>
      <c r="AW101" s="104"/>
      <c r="AX101" s="104"/>
      <c r="AY101" s="104"/>
      <c r="AZ101" s="104"/>
    </row>
    <row r="102" spans="1:52" ht="6.75" customHeight="1">
      <c r="A102" s="54"/>
      <c r="B102" s="23"/>
      <c r="C102" s="50"/>
      <c r="E102" s="39"/>
      <c r="AQ102" s="104"/>
      <c r="AR102" s="104"/>
      <c r="AS102" s="104"/>
      <c r="AT102" s="104"/>
      <c r="AU102" s="104"/>
      <c r="AV102" s="104"/>
      <c r="AW102" s="104"/>
      <c r="AX102" s="104"/>
      <c r="AY102" s="104"/>
      <c r="AZ102" s="104"/>
    </row>
    <row r="103" spans="1:52" ht="39.950000000000003" hidden="1" customHeight="1">
      <c r="A103" s="1371" t="s">
        <v>394</v>
      </c>
      <c r="B103" s="1371"/>
      <c r="C103" s="1371"/>
      <c r="D103" s="1371"/>
      <c r="E103" s="1371"/>
      <c r="F103" s="1371"/>
      <c r="AQ103" s="104"/>
      <c r="AR103" s="104"/>
      <c r="AS103" s="104"/>
      <c r="AT103" s="104"/>
      <c r="AU103" s="104"/>
      <c r="AV103" s="104"/>
      <c r="AW103" s="104"/>
      <c r="AX103" s="104"/>
      <c r="AY103" s="104"/>
      <c r="AZ103" s="104"/>
    </row>
    <row r="104" spans="1:52" ht="16.5" customHeight="1">
      <c r="A104" s="1372"/>
      <c r="B104" s="1372"/>
      <c r="D104" s="64"/>
      <c r="E104" s="71"/>
      <c r="F104" s="71"/>
      <c r="G104" s="163"/>
      <c r="AQ104" s="104"/>
      <c r="AR104" s="104"/>
      <c r="AS104" s="104"/>
      <c r="AT104" s="104"/>
      <c r="AU104" s="104"/>
      <c r="AV104" s="104"/>
      <c r="AW104" s="104"/>
      <c r="AX104" s="104"/>
      <c r="AY104" s="104"/>
      <c r="AZ104" s="104"/>
    </row>
    <row r="105" spans="1:52" ht="9.75" customHeight="1">
      <c r="B105" s="31"/>
      <c r="C105" s="50"/>
      <c r="E105" s="31"/>
      <c r="AQ105" s="104"/>
      <c r="AR105" s="104"/>
      <c r="AS105" s="104"/>
      <c r="AT105" s="104"/>
      <c r="AU105" s="104"/>
      <c r="AV105" s="104"/>
      <c r="AW105" s="104"/>
      <c r="AX105" s="104"/>
      <c r="AY105" s="104"/>
      <c r="AZ105" s="104"/>
    </row>
    <row r="106" spans="1:52" ht="27.95" hidden="1" customHeight="1">
      <c r="A106" s="39" t="e">
        <f>IF(AND(H30="JV (Joint Venture)",H31=1), "", "Printed Name :")</f>
        <v>#REF!</v>
      </c>
      <c r="B106" s="1373"/>
      <c r="C106" s="1373"/>
      <c r="E106" s="39" t="s">
        <v>4</v>
      </c>
      <c r="F106" s="209"/>
      <c r="H106" s="233"/>
      <c r="AQ106" s="104"/>
      <c r="AR106" s="104"/>
      <c r="AS106" s="104"/>
      <c r="AT106" s="104"/>
      <c r="AU106" s="104"/>
      <c r="AV106" s="104"/>
      <c r="AW106" s="104"/>
      <c r="AX106" s="104"/>
      <c r="AY106" s="104"/>
      <c r="AZ106" s="104"/>
    </row>
    <row r="107" spans="1:52" ht="27.95" hidden="1" customHeight="1">
      <c r="A107" s="39" t="e">
        <f>IF(AND(H30="JV (Joint Venture)",H31=1), "", "Designation :")</f>
        <v>#REF!</v>
      </c>
      <c r="B107" s="1373"/>
      <c r="C107" s="1373"/>
      <c r="E107" s="39" t="s">
        <v>5</v>
      </c>
      <c r="F107" s="209"/>
      <c r="AQ107" s="104"/>
      <c r="AR107" s="104"/>
      <c r="AS107" s="104"/>
      <c r="AT107" s="104"/>
      <c r="AU107" s="104"/>
      <c r="AV107" s="104"/>
      <c r="AW107" s="104"/>
      <c r="AX107" s="104"/>
      <c r="AY107" s="104"/>
      <c r="AZ107" s="104"/>
    </row>
    <row r="108" spans="1:52" ht="27.95" customHeight="1">
      <c r="B108" s="31"/>
      <c r="C108" s="50"/>
      <c r="E108" s="31"/>
      <c r="AQ108" s="104"/>
      <c r="AR108" s="104"/>
      <c r="AS108" s="104"/>
      <c r="AT108" s="104"/>
      <c r="AU108" s="104"/>
      <c r="AV108" s="104"/>
      <c r="AW108" s="104"/>
      <c r="AX108" s="104"/>
      <c r="AY108" s="104"/>
      <c r="AZ108" s="104"/>
    </row>
    <row r="109" spans="1:52" ht="33" customHeight="1">
      <c r="A109" s="55" t="s">
        <v>127</v>
      </c>
      <c r="B109" s="23"/>
      <c r="C109" s="50"/>
      <c r="E109" s="31"/>
      <c r="F109" s="184"/>
      <c r="AQ109" s="104"/>
      <c r="AR109" s="104"/>
      <c r="AS109" s="104"/>
      <c r="AT109" s="104"/>
      <c r="AU109" s="104"/>
      <c r="AV109" s="104"/>
      <c r="AW109" s="104"/>
      <c r="AX109" s="104"/>
      <c r="AY109" s="104"/>
      <c r="AZ109" s="104"/>
    </row>
    <row r="110" spans="1:52" s="11" customFormat="1" ht="21" customHeight="1">
      <c r="A110" s="1369" t="s">
        <v>170</v>
      </c>
      <c r="B110" s="1369"/>
      <c r="C110" s="1369"/>
      <c r="D110" s="1367"/>
      <c r="E110" s="1367"/>
      <c r="F110" s="1367"/>
      <c r="G110" s="16"/>
      <c r="H110" s="16"/>
      <c r="I110" s="40"/>
      <c r="J110" s="40"/>
      <c r="K110" s="40"/>
      <c r="L110" s="40"/>
      <c r="M110" s="40"/>
      <c r="N110" s="40"/>
      <c r="O110" s="40"/>
      <c r="P110" s="40"/>
      <c r="Q110" s="40"/>
      <c r="R110" s="40"/>
      <c r="S110" s="40"/>
      <c r="T110" s="40"/>
      <c r="U110" s="40"/>
      <c r="V110" s="40"/>
      <c r="W110" s="40"/>
      <c r="X110" s="40"/>
      <c r="Y110" s="40"/>
      <c r="Z110" s="40"/>
      <c r="AA110" s="40"/>
      <c r="AB110" s="43"/>
      <c r="AC110" s="43"/>
      <c r="AD110" s="175"/>
      <c r="AE110" s="175"/>
      <c r="AF110" s="40"/>
      <c r="AG110" s="40"/>
      <c r="AH110" s="40"/>
      <c r="AI110" s="40"/>
      <c r="AJ110" s="40"/>
      <c r="AK110" s="40"/>
      <c r="AL110" s="40"/>
      <c r="AM110" s="40"/>
      <c r="AN110" s="40"/>
      <c r="AO110" s="40"/>
      <c r="AP110" s="40"/>
      <c r="AQ110" s="102"/>
      <c r="AR110" s="102"/>
      <c r="AS110" s="102"/>
      <c r="AT110" s="102"/>
      <c r="AU110" s="102"/>
      <c r="AV110" s="102"/>
      <c r="AW110" s="102"/>
      <c r="AX110" s="102"/>
      <c r="AY110" s="102"/>
      <c r="AZ110" s="102"/>
    </row>
    <row r="111" spans="1:52" s="11" customFormat="1" ht="21" customHeight="1">
      <c r="A111" s="1370"/>
      <c r="B111" s="1370"/>
      <c r="C111" s="1370"/>
      <c r="D111" s="1367"/>
      <c r="E111" s="1367"/>
      <c r="F111" s="1367"/>
      <c r="G111" s="16"/>
      <c r="H111" s="16"/>
      <c r="I111" s="40"/>
      <c r="J111" s="40"/>
      <c r="K111" s="40"/>
      <c r="L111" s="40"/>
      <c r="M111" s="40"/>
      <c r="N111" s="40"/>
      <c r="O111" s="40"/>
      <c r="P111" s="40"/>
      <c r="Q111" s="40"/>
      <c r="R111" s="40"/>
      <c r="S111" s="40"/>
      <c r="T111" s="40"/>
      <c r="U111" s="40"/>
      <c r="V111" s="40"/>
      <c r="W111" s="40"/>
      <c r="X111" s="40"/>
      <c r="Y111" s="40"/>
      <c r="Z111" s="40"/>
      <c r="AA111" s="40"/>
      <c r="AB111" s="43"/>
      <c r="AC111" s="43"/>
      <c r="AD111" s="175"/>
      <c r="AE111" s="175"/>
      <c r="AF111" s="40"/>
      <c r="AG111" s="40"/>
      <c r="AH111" s="40"/>
      <c r="AI111" s="40"/>
      <c r="AJ111" s="40"/>
      <c r="AK111" s="40"/>
      <c r="AL111" s="40"/>
      <c r="AM111" s="40"/>
      <c r="AN111" s="40"/>
      <c r="AO111" s="40"/>
      <c r="AP111" s="40"/>
      <c r="AQ111" s="102"/>
      <c r="AR111" s="102"/>
      <c r="AS111" s="102"/>
      <c r="AT111" s="102"/>
      <c r="AU111" s="102"/>
      <c r="AV111" s="102"/>
      <c r="AW111" s="102"/>
      <c r="AX111" s="102"/>
      <c r="AY111" s="102"/>
      <c r="AZ111" s="102"/>
    </row>
    <row r="112" spans="1:52" s="11" customFormat="1" ht="21" customHeight="1">
      <c r="A112" s="1368"/>
      <c r="B112" s="1368"/>
      <c r="C112" s="1368"/>
      <c r="D112" s="1367"/>
      <c r="E112" s="1367"/>
      <c r="F112" s="1367"/>
      <c r="G112" s="16"/>
      <c r="H112" s="16"/>
      <c r="I112" s="40"/>
      <c r="J112" s="40"/>
      <c r="K112" s="40"/>
      <c r="L112" s="40"/>
      <c r="M112" s="40"/>
      <c r="N112" s="40"/>
      <c r="O112" s="40"/>
      <c r="P112" s="40"/>
      <c r="Q112" s="40"/>
      <c r="R112" s="40"/>
      <c r="S112" s="40"/>
      <c r="T112" s="40"/>
      <c r="U112" s="40"/>
      <c r="V112" s="40"/>
      <c r="W112" s="40"/>
      <c r="X112" s="40"/>
      <c r="Y112" s="40"/>
      <c r="Z112" s="40"/>
      <c r="AA112" s="40"/>
      <c r="AB112" s="43"/>
      <c r="AC112" s="43"/>
      <c r="AD112" s="175"/>
      <c r="AE112" s="175"/>
      <c r="AF112" s="40"/>
      <c r="AG112" s="40"/>
      <c r="AH112" s="40"/>
      <c r="AI112" s="40"/>
      <c r="AJ112" s="40"/>
      <c r="AK112" s="40"/>
      <c r="AL112" s="40"/>
      <c r="AM112" s="40"/>
      <c r="AN112" s="40"/>
      <c r="AO112" s="40"/>
      <c r="AP112" s="40"/>
      <c r="AQ112" s="102"/>
      <c r="AR112" s="102"/>
      <c r="AS112" s="102"/>
      <c r="AT112" s="102"/>
      <c r="AU112" s="102"/>
      <c r="AV112" s="102"/>
      <c r="AW112" s="102"/>
      <c r="AX112" s="102"/>
      <c r="AY112" s="102"/>
      <c r="AZ112" s="102"/>
    </row>
    <row r="113" spans="1:52" s="11" customFormat="1" ht="21" customHeight="1">
      <c r="A113" s="1374" t="s">
        <v>171</v>
      </c>
      <c r="B113" s="1374"/>
      <c r="C113" s="1374"/>
      <c r="D113" s="1367"/>
      <c r="E113" s="1367"/>
      <c r="F113" s="1367"/>
      <c r="G113" s="16"/>
      <c r="H113" s="16"/>
      <c r="I113" s="40"/>
      <c r="J113" s="40"/>
      <c r="K113" s="40"/>
      <c r="L113" s="40"/>
      <c r="M113" s="40"/>
      <c r="N113" s="40"/>
      <c r="O113" s="40"/>
      <c r="P113" s="40"/>
      <c r="Q113" s="40"/>
      <c r="R113" s="40"/>
      <c r="S113" s="40"/>
      <c r="T113" s="40"/>
      <c r="U113" s="40"/>
      <c r="V113" s="40"/>
      <c r="W113" s="40"/>
      <c r="X113" s="40"/>
      <c r="Y113" s="40"/>
      <c r="Z113" s="40"/>
      <c r="AA113" s="40"/>
      <c r="AB113" s="43"/>
      <c r="AC113" s="43"/>
      <c r="AD113" s="175"/>
      <c r="AE113" s="175"/>
      <c r="AF113" s="40"/>
      <c r="AG113" s="40"/>
      <c r="AH113" s="40"/>
      <c r="AI113" s="40"/>
      <c r="AJ113" s="40"/>
      <c r="AK113" s="40"/>
      <c r="AL113" s="40"/>
      <c r="AM113" s="40"/>
      <c r="AN113" s="40"/>
      <c r="AO113" s="40"/>
      <c r="AP113" s="40"/>
      <c r="AQ113" s="102"/>
      <c r="AR113" s="102"/>
      <c r="AS113" s="102"/>
      <c r="AT113" s="102"/>
      <c r="AU113" s="102"/>
      <c r="AV113" s="102"/>
      <c r="AW113" s="102"/>
      <c r="AX113" s="102"/>
      <c r="AY113" s="102"/>
      <c r="AZ113" s="102"/>
    </row>
    <row r="114" spans="1:52" s="11" customFormat="1" ht="21" customHeight="1">
      <c r="A114" s="1374" t="s">
        <v>172</v>
      </c>
      <c r="B114" s="1374"/>
      <c r="C114" s="1374"/>
      <c r="D114" s="1367"/>
      <c r="E114" s="1367"/>
      <c r="F114" s="1367"/>
      <c r="G114" s="16"/>
      <c r="H114" s="16"/>
      <c r="I114" s="40"/>
      <c r="J114" s="40"/>
      <c r="K114" s="40"/>
      <c r="L114" s="40"/>
      <c r="M114" s="40"/>
      <c r="N114" s="40"/>
      <c r="O114" s="40"/>
      <c r="P114" s="40"/>
      <c r="Q114" s="40"/>
      <c r="R114" s="40"/>
      <c r="S114" s="40"/>
      <c r="T114" s="40"/>
      <c r="U114" s="40"/>
      <c r="V114" s="40"/>
      <c r="W114" s="40"/>
      <c r="X114" s="40"/>
      <c r="Y114" s="40"/>
      <c r="Z114" s="40"/>
      <c r="AA114" s="40"/>
      <c r="AB114" s="43"/>
      <c r="AC114" s="43"/>
      <c r="AD114" s="175"/>
      <c r="AE114" s="175"/>
      <c r="AF114" s="40"/>
      <c r="AG114" s="40"/>
      <c r="AH114" s="40"/>
      <c r="AI114" s="40"/>
      <c r="AJ114" s="40"/>
      <c r="AK114" s="40"/>
      <c r="AL114" s="40"/>
      <c r="AM114" s="40"/>
      <c r="AN114" s="40"/>
      <c r="AO114" s="40"/>
      <c r="AP114" s="40"/>
      <c r="AQ114" s="102"/>
      <c r="AR114" s="102"/>
      <c r="AS114" s="102"/>
      <c r="AT114" s="102"/>
      <c r="AU114" s="102"/>
      <c r="AV114" s="102"/>
      <c r="AW114" s="102"/>
      <c r="AX114" s="102"/>
      <c r="AY114" s="102"/>
      <c r="AZ114" s="102"/>
    </row>
    <row r="115" spans="1:52" s="11" customFormat="1" ht="52.5" customHeight="1">
      <c r="A115" s="1374" t="s">
        <v>173</v>
      </c>
      <c r="B115" s="1374"/>
      <c r="C115" s="1374"/>
      <c r="D115" s="1367"/>
      <c r="E115" s="1367"/>
      <c r="F115" s="1367"/>
      <c r="G115" s="64"/>
      <c r="H115" s="64"/>
      <c r="I115" s="40"/>
      <c r="J115" s="40"/>
      <c r="K115" s="40"/>
      <c r="L115" s="40"/>
      <c r="M115" s="40"/>
      <c r="N115" s="40"/>
      <c r="O115" s="40"/>
      <c r="P115" s="40"/>
      <c r="Q115" s="40"/>
      <c r="R115" s="40"/>
      <c r="S115" s="40"/>
      <c r="T115" s="40"/>
      <c r="U115" s="40"/>
      <c r="V115" s="40"/>
      <c r="W115" s="40"/>
      <c r="X115" s="40"/>
      <c r="Y115" s="40"/>
      <c r="Z115" s="40"/>
      <c r="AA115" s="40"/>
      <c r="AB115" s="43"/>
      <c r="AC115" s="43"/>
      <c r="AD115" s="175"/>
      <c r="AE115" s="175"/>
      <c r="AF115" s="40"/>
      <c r="AG115" s="40"/>
      <c r="AH115" s="40"/>
      <c r="AI115" s="40"/>
      <c r="AJ115" s="40"/>
      <c r="AK115" s="40"/>
      <c r="AL115" s="40"/>
      <c r="AM115" s="40"/>
      <c r="AN115" s="40"/>
      <c r="AO115" s="40"/>
      <c r="AP115" s="40"/>
      <c r="AQ115" s="102"/>
      <c r="AR115" s="102"/>
      <c r="AS115" s="102"/>
      <c r="AT115" s="102"/>
      <c r="AU115" s="102"/>
      <c r="AV115" s="102"/>
      <c r="AW115" s="102"/>
      <c r="AX115" s="102"/>
      <c r="AY115" s="102"/>
      <c r="AZ115" s="102"/>
    </row>
    <row r="116" spans="1:52" s="11" customFormat="1" ht="21" customHeight="1">
      <c r="A116" s="1369" t="s">
        <v>174</v>
      </c>
      <c r="B116" s="1369"/>
      <c r="C116" s="1369"/>
      <c r="D116" s="1367"/>
      <c r="E116" s="1367"/>
      <c r="F116" s="1367"/>
      <c r="G116" s="16"/>
      <c r="H116" s="16"/>
      <c r="I116" s="40"/>
      <c r="J116" s="40"/>
      <c r="K116" s="40"/>
      <c r="L116" s="40"/>
      <c r="M116" s="40"/>
      <c r="N116" s="40"/>
      <c r="O116" s="40"/>
      <c r="P116" s="40"/>
      <c r="Q116" s="40"/>
      <c r="R116" s="40"/>
      <c r="S116" s="40"/>
      <c r="T116" s="40"/>
      <c r="U116" s="40"/>
      <c r="V116" s="40"/>
      <c r="W116" s="40"/>
      <c r="X116" s="40"/>
      <c r="Y116" s="40"/>
      <c r="Z116" s="40"/>
      <c r="AA116" s="40"/>
      <c r="AB116" s="43"/>
      <c r="AC116" s="43"/>
      <c r="AD116" s="175"/>
      <c r="AE116" s="175"/>
      <c r="AF116" s="40"/>
      <c r="AG116" s="40"/>
      <c r="AH116" s="40"/>
      <c r="AI116" s="40"/>
      <c r="AJ116" s="40"/>
      <c r="AK116" s="40"/>
      <c r="AL116" s="40"/>
      <c r="AM116" s="40"/>
      <c r="AN116" s="40"/>
      <c r="AO116" s="40"/>
      <c r="AP116" s="40"/>
    </row>
    <row r="117" spans="1:52" s="11" customFormat="1" ht="21" customHeight="1">
      <c r="A117" s="1370"/>
      <c r="B117" s="1370"/>
      <c r="C117" s="1370"/>
      <c r="D117" s="1367"/>
      <c r="E117" s="1367"/>
      <c r="F117" s="1367"/>
      <c r="G117" s="16"/>
      <c r="H117" s="16"/>
      <c r="I117" s="40"/>
      <c r="J117" s="40"/>
      <c r="K117" s="40"/>
      <c r="L117" s="40"/>
      <c r="M117" s="40"/>
      <c r="N117" s="40"/>
      <c r="O117" s="40"/>
      <c r="P117" s="40"/>
      <c r="Q117" s="40"/>
      <c r="R117" s="40"/>
      <c r="S117" s="40"/>
      <c r="T117" s="40"/>
      <c r="U117" s="40"/>
      <c r="V117" s="40"/>
      <c r="W117" s="40"/>
      <c r="X117" s="40"/>
      <c r="Y117" s="40"/>
      <c r="Z117" s="40"/>
      <c r="AA117" s="40"/>
      <c r="AB117" s="43"/>
      <c r="AC117" s="43"/>
      <c r="AD117" s="175"/>
      <c r="AE117" s="175"/>
      <c r="AF117" s="40"/>
      <c r="AG117" s="40"/>
      <c r="AH117" s="40"/>
      <c r="AI117" s="40"/>
      <c r="AJ117" s="40"/>
      <c r="AK117" s="40"/>
      <c r="AL117" s="40"/>
      <c r="AM117" s="40"/>
      <c r="AN117" s="40"/>
      <c r="AO117" s="40"/>
      <c r="AP117" s="40"/>
    </row>
    <row r="118" spans="1:52">
      <c r="A118" s="1368"/>
      <c r="B118" s="1368"/>
      <c r="C118" s="1368"/>
      <c r="D118" s="1367"/>
      <c r="E118" s="1367"/>
      <c r="F118" s="1367"/>
    </row>
    <row r="119" spans="1:52">
      <c r="A119" s="55"/>
      <c r="B119" s="55"/>
      <c r="C119" s="55"/>
      <c r="D119" s="94"/>
      <c r="E119" s="94"/>
      <c r="F119" s="94"/>
    </row>
    <row r="120" spans="1:52" ht="47.25" customHeight="1">
      <c r="A120" s="1208" t="str">
        <f>H120&amp;I120&amp;J120</f>
        <v/>
      </c>
      <c r="B120" s="1208"/>
      <c r="C120" s="1208"/>
      <c r="D120" s="1208"/>
      <c r="E120" s="1208"/>
      <c r="F120" s="1208"/>
      <c r="H120" s="215"/>
      <c r="I120" s="216"/>
      <c r="J120" s="216"/>
    </row>
  </sheetData>
  <sheetProtection password="EE0B" sheet="1" formatColumns="0" formatRows="0" selectLockedCells="1"/>
  <dataConsolidate/>
  <customSheetViews>
    <customSheetView guid="{CF80F8D9-734F-48B9-B011-9E684644282F}" showPageBreaks="1" showGridLines="0" fitToPage="1" printArea="1" hiddenRows="1" hiddenColumns="1" view="pageBreakPreview">
      <selection activeCell="B92" sqref="B92:F92"/>
      <rowBreaks count="1" manualBreakCount="1">
        <brk id="93" max="9" man="1"/>
      </rowBreaks>
      <pageMargins left="0.59" right="0.46" top="0.59055118110236204" bottom="0.59055118110236204" header="0.35433070866141703" footer="0.35433070866141703"/>
      <pageSetup scale="78" fitToHeight="5" orientation="portrait" r:id="rId1"/>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2"/>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9"/>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8"/>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8"/>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5"/>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84">
      <selection activeCell="D25" sqref="D25:F25"/>
      <rowBreaks count="1" manualBreakCount="1">
        <brk id="92" max="9" man="1"/>
      </rowBreaks>
      <pageMargins left="0.59" right="0.46" top="0.59055118110236204" bottom="0.59055118110236204" header="0.35433070866141703" footer="0.35433070866141703"/>
      <pageSetup scale="54" fitToHeight="5"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D02EE5CF-A0EA-4C5E-BAEE-CBCAF1C246EF}" showPageBreaks="1" showGridLines="0" fitToPage="1" printArea="1" hiddenRows="1" hiddenColumns="1" view="pageBreakPreview">
      <selection activeCell="B92" sqref="B92:F92"/>
      <rowBreaks count="1" manualBreakCount="1">
        <brk id="93" max="9" man="1"/>
      </rowBreaks>
      <pageMargins left="0.59" right="0.46" top="0.59055118110236204" bottom="0.59055118110236204" header="0.35433070866141703" footer="0.35433070866141703"/>
      <pageSetup scale="78" fitToHeight="5" orientation="portrait" r:id="rId38"/>
      <headerFooter alignWithMargins="0">
        <oddFooter>&amp;R&amp;"Book Antiqua,Bold"&amp;8 Page &amp;P of &amp;N</oddFooter>
      </headerFooter>
    </customSheetView>
  </customSheetViews>
  <mergeCells count="123">
    <mergeCell ref="B92:F92"/>
    <mergeCell ref="B87:F87"/>
    <mergeCell ref="B84:F84"/>
    <mergeCell ref="B85:F85"/>
    <mergeCell ref="D48:F48"/>
    <mergeCell ref="B68:F68"/>
    <mergeCell ref="B60:F60"/>
    <mergeCell ref="B61:F61"/>
    <mergeCell ref="B62:F62"/>
    <mergeCell ref="B63:F63"/>
    <mergeCell ref="B50:C50"/>
    <mergeCell ref="B70:F70"/>
    <mergeCell ref="B69:F69"/>
    <mergeCell ref="D51:F51"/>
    <mergeCell ref="B57:C57"/>
    <mergeCell ref="B58:C58"/>
    <mergeCell ref="D57:F57"/>
    <mergeCell ref="D58:F58"/>
    <mergeCell ref="A120:F120"/>
    <mergeCell ref="A114:C114"/>
    <mergeCell ref="D114:F114"/>
    <mergeCell ref="A115:C115"/>
    <mergeCell ref="D115:F115"/>
    <mergeCell ref="D112:F112"/>
    <mergeCell ref="A112:C112"/>
    <mergeCell ref="B53:C53"/>
    <mergeCell ref="B54:C54"/>
    <mergeCell ref="D53:F53"/>
    <mergeCell ref="D54:F54"/>
    <mergeCell ref="B55:C55"/>
    <mergeCell ref="D55:F55"/>
    <mergeCell ref="B56:C56"/>
    <mergeCell ref="D56:F56"/>
    <mergeCell ref="B86:F86"/>
    <mergeCell ref="B66:F66"/>
    <mergeCell ref="B67:F67"/>
    <mergeCell ref="A111:C111"/>
    <mergeCell ref="D113:F113"/>
    <mergeCell ref="D111:F111"/>
    <mergeCell ref="A113:C113"/>
    <mergeCell ref="B107:C107"/>
    <mergeCell ref="B90:F90"/>
    <mergeCell ref="B18:F18"/>
    <mergeCell ref="D116:F116"/>
    <mergeCell ref="A118:C118"/>
    <mergeCell ref="D118:F118"/>
    <mergeCell ref="B88:F88"/>
    <mergeCell ref="A116:C116"/>
    <mergeCell ref="A117:C117"/>
    <mergeCell ref="D117:F117"/>
    <mergeCell ref="A103:F103"/>
    <mergeCell ref="A104:B104"/>
    <mergeCell ref="B106:C106"/>
    <mergeCell ref="A110:C110"/>
    <mergeCell ref="D110:F110"/>
    <mergeCell ref="B89:F89"/>
    <mergeCell ref="B64:F64"/>
    <mergeCell ref="D50:F50"/>
    <mergeCell ref="B51:C51"/>
    <mergeCell ref="B65:F65"/>
    <mergeCell ref="D45:F45"/>
    <mergeCell ref="B45:C45"/>
    <mergeCell ref="B52:C52"/>
    <mergeCell ref="B59:F59"/>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1:F91"/>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3:D83"/>
    <mergeCell ref="B49:C49"/>
    <mergeCell ref="D49:F49"/>
    <mergeCell ref="D44:F44"/>
    <mergeCell ref="B15:F15"/>
    <mergeCell ref="D30:F30"/>
    <mergeCell ref="B21:C21"/>
  </mergeCells>
  <conditionalFormatting sqref="Z29">
    <cfRule type="expression" dxfId="10" priority="21" stopIfTrue="1">
      <formula>"if(right($I$21,1)=""."")"</formula>
    </cfRule>
  </conditionalFormatting>
  <conditionalFormatting sqref="H31">
    <cfRule type="expression" dxfId="9" priority="20" stopIfTrue="1">
      <formula>$G$31="Not Applicable"</formula>
    </cfRule>
  </conditionalFormatting>
  <conditionalFormatting sqref="D30:F30 H30:H31">
    <cfRule type="expression" dxfId="8" priority="19" stopIfTrue="1">
      <formula>$H$30="Sole Bidder"</formula>
    </cfRule>
  </conditionalFormatting>
  <conditionalFormatting sqref="F106:F107">
    <cfRule type="expression" dxfId="7" priority="18" stopIfTrue="1">
      <formula>$E$106=""</formula>
    </cfRule>
  </conditionalFormatting>
  <conditionalFormatting sqref="D31:F31">
    <cfRule type="expression" dxfId="6" priority="16" stopIfTrue="1">
      <formula>$G$31="No"</formula>
    </cfRule>
  </conditionalFormatting>
  <conditionalFormatting sqref="A103:F108">
    <cfRule type="expression" dxfId="5" priority="13">
      <formula>$H$30="Sole Bidder"</formula>
    </cfRule>
  </conditionalFormatting>
  <conditionalFormatting sqref="B106:C106">
    <cfRule type="expression" dxfId="4" priority="11">
      <formula>$A$106=""</formula>
    </cfRule>
  </conditionalFormatting>
  <conditionalFormatting sqref="B107:C107">
    <cfRule type="expression" dxfId="3" priority="10">
      <formula>$A$107=""</formula>
    </cfRule>
  </conditionalFormatting>
  <conditionalFormatting sqref="D23:F25">
    <cfRule type="expression" dxfId="2" priority="1">
      <formula>$K$91=1</formula>
    </cfRule>
    <cfRule type="expression" dxfId="1" priority="3">
      <formula>$K$93=2</formula>
    </cfRule>
  </conditionalFormatting>
  <conditionalFormatting sqref="B90:F90">
    <cfRule type="expression" dxfId="0" priority="36" stopIfTrue="1">
      <formula>$K$90=2</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78" fitToHeight="5" orientation="portrait" r:id="rId39"/>
  <headerFooter alignWithMargins="0">
    <oddFooter>&amp;R&amp;"Book Antiqua,Bold"&amp;8 Page &amp;P of &amp;N</oddFooter>
  </headerFooter>
  <rowBreaks count="1" manualBreakCount="1">
    <brk id="93" max="9" man="1"/>
  </rowBreaks>
  <drawing r:id="rId4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23" customWidth="1"/>
    <col min="2" max="2" width="11.85546875" style="123" customWidth="1"/>
    <col min="3" max="16384" width="9.140625" style="123"/>
  </cols>
  <sheetData>
    <row r="1" spans="1:4" s="122" customFormat="1" ht="30" customHeight="1">
      <c r="A1" s="1377">
        <f>'Bid Form 1st Envelope '!I21</f>
        <v>0</v>
      </c>
      <c r="B1" s="1377"/>
    </row>
    <row r="2" spans="1:4" s="122" customFormat="1" ht="30" customHeight="1"/>
    <row r="3" spans="1:4">
      <c r="A3" s="122"/>
    </row>
    <row r="4" spans="1:4">
      <c r="A4" s="157" t="str">
        <f>IF(OR((A1&gt;9999999999),(A1&lt;0)),"Invalid Entry - More than 1000 crore OR -ve value",IF(A1=0, "Rs. Zero Only ",+CONCATENATE("Rs. ", B11,D11,B10,D10,B9,D9,B8,D8,B7,D7,B6," Only")))</f>
        <v xml:space="preserve">Rs. Zero Only </v>
      </c>
    </row>
    <row r="5" spans="1:4">
      <c r="A5" s="122"/>
    </row>
    <row r="6" spans="1:4">
      <c r="A6" s="158">
        <f>-INT(A1/100)*100+ROUND(A1,0)</f>
        <v>0</v>
      </c>
      <c r="B6" s="123" t="str">
        <f t="shared" ref="B6:B11" si="0">IF(A6=0,"",LOOKUP(A6,$A$13:$A$112,$B$13:$B$112))</f>
        <v/>
      </c>
      <c r="D6" s="157"/>
    </row>
    <row r="7" spans="1:4">
      <c r="A7" s="158">
        <f>-INT(A1/1000)*10+INT(A1/100)</f>
        <v>0</v>
      </c>
      <c r="B7" s="123" t="str">
        <f t="shared" si="0"/>
        <v/>
      </c>
      <c r="D7" s="157" t="str">
        <f>+IF(B7="",""," Hundred ")</f>
        <v/>
      </c>
    </row>
    <row r="8" spans="1:4">
      <c r="A8" s="158">
        <f>-INT(A1/100000)*100+INT(A1/1000)</f>
        <v>0</v>
      </c>
      <c r="B8" s="123" t="str">
        <f t="shared" si="0"/>
        <v/>
      </c>
      <c r="D8" s="157" t="str">
        <f>IF((B8=""),IF(C8="",""," Thousand ")," Thousand ")</f>
        <v/>
      </c>
    </row>
    <row r="9" spans="1:4">
      <c r="A9" s="158">
        <f>-INT(A1/10000000)*100+INT(A1/100000)</f>
        <v>0</v>
      </c>
      <c r="B9" s="123" t="str">
        <f t="shared" si="0"/>
        <v/>
      </c>
      <c r="D9" s="157" t="str">
        <f>IF((B9=""),IF(C9="",""," Lac ")," Lac ")</f>
        <v/>
      </c>
    </row>
    <row r="10" spans="1:4">
      <c r="A10" s="158">
        <f>-INT(A1/1000000000)*100+INT(A1/10000000)</f>
        <v>0</v>
      </c>
      <c r="B10" s="159" t="str">
        <f t="shared" si="0"/>
        <v/>
      </c>
      <c r="D10" s="157" t="str">
        <f>IF((B10=""),IF(C10="",""," Crore ")," Crore ")</f>
        <v/>
      </c>
    </row>
    <row r="11" spans="1:4">
      <c r="A11" s="160">
        <f>-INT(A1/10000000000)*1000+INT(A1/1000000000)</f>
        <v>0</v>
      </c>
      <c r="B11" s="159" t="str">
        <f t="shared" si="0"/>
        <v/>
      </c>
      <c r="D11" s="157" t="str">
        <f>IF((B11=""),IF(C11="",""," Hundred ")," Hundred ")</f>
        <v/>
      </c>
    </row>
    <row r="13" spans="1:4">
      <c r="A13" s="161">
        <v>1</v>
      </c>
      <c r="B13" s="162" t="s">
        <v>182</v>
      </c>
    </row>
    <row r="14" spans="1:4">
      <c r="A14" s="161">
        <v>2</v>
      </c>
      <c r="B14" s="162" t="s">
        <v>183</v>
      </c>
    </row>
    <row r="15" spans="1:4">
      <c r="A15" s="161">
        <v>3</v>
      </c>
      <c r="B15" s="162" t="s">
        <v>184</v>
      </c>
    </row>
    <row r="16" spans="1:4">
      <c r="A16" s="161">
        <v>4</v>
      </c>
      <c r="B16" s="162" t="s">
        <v>185</v>
      </c>
    </row>
    <row r="17" spans="1:2">
      <c r="A17" s="161">
        <v>5</v>
      </c>
      <c r="B17" s="162" t="s">
        <v>186</v>
      </c>
    </row>
    <row r="18" spans="1:2">
      <c r="A18" s="161">
        <v>6</v>
      </c>
      <c r="B18" s="162" t="s">
        <v>187</v>
      </c>
    </row>
    <row r="19" spans="1:2">
      <c r="A19" s="161">
        <v>7</v>
      </c>
      <c r="B19" s="162" t="s">
        <v>188</v>
      </c>
    </row>
    <row r="20" spans="1:2">
      <c r="A20" s="161">
        <v>8</v>
      </c>
      <c r="B20" s="162" t="s">
        <v>189</v>
      </c>
    </row>
    <row r="21" spans="1:2">
      <c r="A21" s="161">
        <v>9</v>
      </c>
      <c r="B21" s="162" t="s">
        <v>190</v>
      </c>
    </row>
    <row r="22" spans="1:2">
      <c r="A22" s="161">
        <v>10</v>
      </c>
      <c r="B22" s="162" t="s">
        <v>191</v>
      </c>
    </row>
    <row r="23" spans="1:2">
      <c r="A23" s="161">
        <v>11</v>
      </c>
      <c r="B23" s="162" t="s">
        <v>192</v>
      </c>
    </row>
    <row r="24" spans="1:2">
      <c r="A24" s="161">
        <v>12</v>
      </c>
      <c r="B24" s="162" t="s">
        <v>193</v>
      </c>
    </row>
    <row r="25" spans="1:2">
      <c r="A25" s="161">
        <v>13</v>
      </c>
      <c r="B25" s="162" t="s">
        <v>194</v>
      </c>
    </row>
    <row r="26" spans="1:2">
      <c r="A26" s="161">
        <v>14</v>
      </c>
      <c r="B26" s="162" t="s">
        <v>195</v>
      </c>
    </row>
    <row r="27" spans="1:2">
      <c r="A27" s="161">
        <v>15</v>
      </c>
      <c r="B27" s="162" t="s">
        <v>196</v>
      </c>
    </row>
    <row r="28" spans="1:2">
      <c r="A28" s="161">
        <v>16</v>
      </c>
      <c r="B28" s="162" t="s">
        <v>197</v>
      </c>
    </row>
    <row r="29" spans="1:2">
      <c r="A29" s="161">
        <v>17</v>
      </c>
      <c r="B29" s="162" t="s">
        <v>198</v>
      </c>
    </row>
    <row r="30" spans="1:2">
      <c r="A30" s="161">
        <v>18</v>
      </c>
      <c r="B30" s="162" t="s">
        <v>199</v>
      </c>
    </row>
    <row r="31" spans="1:2">
      <c r="A31" s="161">
        <v>19</v>
      </c>
      <c r="B31" s="162" t="s">
        <v>200</v>
      </c>
    </row>
    <row r="32" spans="1:2">
      <c r="A32" s="161">
        <v>20</v>
      </c>
      <c r="B32" s="162" t="s">
        <v>201</v>
      </c>
    </row>
    <row r="33" spans="1:2">
      <c r="A33" s="161">
        <v>21</v>
      </c>
      <c r="B33" s="162" t="s">
        <v>202</v>
      </c>
    </row>
    <row r="34" spans="1:2">
      <c r="A34" s="161">
        <v>22</v>
      </c>
      <c r="B34" s="162" t="s">
        <v>203</v>
      </c>
    </row>
    <row r="35" spans="1:2">
      <c r="A35" s="161">
        <v>23</v>
      </c>
      <c r="B35" s="162" t="s">
        <v>204</v>
      </c>
    </row>
    <row r="36" spans="1:2">
      <c r="A36" s="161">
        <v>24</v>
      </c>
      <c r="B36" s="162" t="s">
        <v>205</v>
      </c>
    </row>
    <row r="37" spans="1:2">
      <c r="A37" s="161">
        <v>25</v>
      </c>
      <c r="B37" s="162" t="s">
        <v>206</v>
      </c>
    </row>
    <row r="38" spans="1:2">
      <c r="A38" s="161">
        <v>26</v>
      </c>
      <c r="B38" s="162" t="s">
        <v>207</v>
      </c>
    </row>
    <row r="39" spans="1:2">
      <c r="A39" s="161">
        <v>27</v>
      </c>
      <c r="B39" s="162" t="s">
        <v>208</v>
      </c>
    </row>
    <row r="40" spans="1:2">
      <c r="A40" s="161">
        <v>28</v>
      </c>
      <c r="B40" s="162" t="s">
        <v>209</v>
      </c>
    </row>
    <row r="41" spans="1:2">
      <c r="A41" s="161">
        <v>29</v>
      </c>
      <c r="B41" s="162" t="s">
        <v>210</v>
      </c>
    </row>
    <row r="42" spans="1:2">
      <c r="A42" s="161">
        <v>30</v>
      </c>
      <c r="B42" s="162" t="s">
        <v>211</v>
      </c>
    </row>
    <row r="43" spans="1:2">
      <c r="A43" s="161">
        <v>31</v>
      </c>
      <c r="B43" s="162" t="s">
        <v>212</v>
      </c>
    </row>
    <row r="44" spans="1:2">
      <c r="A44" s="161">
        <v>32</v>
      </c>
      <c r="B44" s="162" t="s">
        <v>213</v>
      </c>
    </row>
    <row r="45" spans="1:2">
      <c r="A45" s="161">
        <v>33</v>
      </c>
      <c r="B45" s="162" t="s">
        <v>214</v>
      </c>
    </row>
    <row r="46" spans="1:2">
      <c r="A46" s="161">
        <v>34</v>
      </c>
      <c r="B46" s="162" t="s">
        <v>215</v>
      </c>
    </row>
    <row r="47" spans="1:2">
      <c r="A47" s="161">
        <v>35</v>
      </c>
      <c r="B47" s="162" t="s">
        <v>10</v>
      </c>
    </row>
    <row r="48" spans="1:2">
      <c r="A48" s="161">
        <v>36</v>
      </c>
      <c r="B48" s="162" t="s">
        <v>216</v>
      </c>
    </row>
    <row r="49" spans="1:2">
      <c r="A49" s="161">
        <v>37</v>
      </c>
      <c r="B49" s="162" t="s">
        <v>217</v>
      </c>
    </row>
    <row r="50" spans="1:2">
      <c r="A50" s="161">
        <v>38</v>
      </c>
      <c r="B50" s="162" t="s">
        <v>218</v>
      </c>
    </row>
    <row r="51" spans="1:2">
      <c r="A51" s="161">
        <v>39</v>
      </c>
      <c r="B51" s="162" t="s">
        <v>219</v>
      </c>
    </row>
    <row r="52" spans="1:2">
      <c r="A52" s="161">
        <v>40</v>
      </c>
      <c r="B52" s="162" t="s">
        <v>220</v>
      </c>
    </row>
    <row r="53" spans="1:2">
      <c r="A53" s="161">
        <v>41</v>
      </c>
      <c r="B53" s="162" t="s">
        <v>221</v>
      </c>
    </row>
    <row r="54" spans="1:2">
      <c r="A54" s="161">
        <v>42</v>
      </c>
      <c r="B54" s="162" t="s">
        <v>222</v>
      </c>
    </row>
    <row r="55" spans="1:2">
      <c r="A55" s="161">
        <v>43</v>
      </c>
      <c r="B55" s="162" t="s">
        <v>223</v>
      </c>
    </row>
    <row r="56" spans="1:2">
      <c r="A56" s="161">
        <v>44</v>
      </c>
      <c r="B56" s="162" t="s">
        <v>224</v>
      </c>
    </row>
    <row r="57" spans="1:2">
      <c r="A57" s="161">
        <v>45</v>
      </c>
      <c r="B57" s="162" t="s">
        <v>225</v>
      </c>
    </row>
    <row r="58" spans="1:2">
      <c r="A58" s="161">
        <v>46</v>
      </c>
      <c r="B58" s="162" t="s">
        <v>226</v>
      </c>
    </row>
    <row r="59" spans="1:2">
      <c r="A59" s="161">
        <v>47</v>
      </c>
      <c r="B59" s="162" t="s">
        <v>227</v>
      </c>
    </row>
    <row r="60" spans="1:2">
      <c r="A60" s="161">
        <v>48</v>
      </c>
      <c r="B60" s="162" t="s">
        <v>228</v>
      </c>
    </row>
    <row r="61" spans="1:2">
      <c r="A61" s="161">
        <v>49</v>
      </c>
      <c r="B61" s="162" t="s">
        <v>229</v>
      </c>
    </row>
    <row r="62" spans="1:2">
      <c r="A62" s="161">
        <v>50</v>
      </c>
      <c r="B62" s="162" t="s">
        <v>230</v>
      </c>
    </row>
    <row r="63" spans="1:2">
      <c r="A63" s="161">
        <v>51</v>
      </c>
      <c r="B63" s="162" t="s">
        <v>231</v>
      </c>
    </row>
    <row r="64" spans="1:2">
      <c r="A64" s="161">
        <v>52</v>
      </c>
      <c r="B64" s="162" t="s">
        <v>232</v>
      </c>
    </row>
    <row r="65" spans="1:2">
      <c r="A65" s="161">
        <v>53</v>
      </c>
      <c r="B65" s="162" t="s">
        <v>233</v>
      </c>
    </row>
    <row r="66" spans="1:2">
      <c r="A66" s="161">
        <v>54</v>
      </c>
      <c r="B66" s="162" t="s">
        <v>234</v>
      </c>
    </row>
    <row r="67" spans="1:2">
      <c r="A67" s="161">
        <v>55</v>
      </c>
      <c r="B67" s="162" t="s">
        <v>235</v>
      </c>
    </row>
    <row r="68" spans="1:2">
      <c r="A68" s="161">
        <v>56</v>
      </c>
      <c r="B68" s="162" t="s">
        <v>236</v>
      </c>
    </row>
    <row r="69" spans="1:2">
      <c r="A69" s="161">
        <v>57</v>
      </c>
      <c r="B69" s="162" t="s">
        <v>237</v>
      </c>
    </row>
    <row r="70" spans="1:2">
      <c r="A70" s="161">
        <v>58</v>
      </c>
      <c r="B70" s="162" t="s">
        <v>238</v>
      </c>
    </row>
    <row r="71" spans="1:2">
      <c r="A71" s="161">
        <v>59</v>
      </c>
      <c r="B71" s="162" t="s">
        <v>239</v>
      </c>
    </row>
    <row r="72" spans="1:2">
      <c r="A72" s="161">
        <v>60</v>
      </c>
      <c r="B72" s="162" t="s">
        <v>240</v>
      </c>
    </row>
    <row r="73" spans="1:2">
      <c r="A73" s="161">
        <v>61</v>
      </c>
      <c r="B73" s="162" t="s">
        <v>241</v>
      </c>
    </row>
    <row r="74" spans="1:2">
      <c r="A74" s="161">
        <v>62</v>
      </c>
      <c r="B74" s="162" t="s">
        <v>242</v>
      </c>
    </row>
    <row r="75" spans="1:2">
      <c r="A75" s="161">
        <v>63</v>
      </c>
      <c r="B75" s="162" t="s">
        <v>243</v>
      </c>
    </row>
    <row r="76" spans="1:2">
      <c r="A76" s="161">
        <v>64</v>
      </c>
      <c r="B76" s="162" t="s">
        <v>244</v>
      </c>
    </row>
    <row r="77" spans="1:2">
      <c r="A77" s="161">
        <v>65</v>
      </c>
      <c r="B77" s="162" t="s">
        <v>245</v>
      </c>
    </row>
    <row r="78" spans="1:2">
      <c r="A78" s="161">
        <v>66</v>
      </c>
      <c r="B78" s="162" t="s">
        <v>246</v>
      </c>
    </row>
    <row r="79" spans="1:2">
      <c r="A79" s="161">
        <v>67</v>
      </c>
      <c r="B79" s="162" t="s">
        <v>247</v>
      </c>
    </row>
    <row r="80" spans="1:2">
      <c r="A80" s="161">
        <v>68</v>
      </c>
      <c r="B80" s="162" t="s">
        <v>248</v>
      </c>
    </row>
    <row r="81" spans="1:2">
      <c r="A81" s="161">
        <v>69</v>
      </c>
      <c r="B81" s="162" t="s">
        <v>249</v>
      </c>
    </row>
    <row r="82" spans="1:2">
      <c r="A82" s="161">
        <v>70</v>
      </c>
      <c r="B82" s="162" t="s">
        <v>250</v>
      </c>
    </row>
    <row r="83" spans="1:2">
      <c r="A83" s="161">
        <v>71</v>
      </c>
      <c r="B83" s="162" t="s">
        <v>251</v>
      </c>
    </row>
    <row r="84" spans="1:2">
      <c r="A84" s="161">
        <v>72</v>
      </c>
      <c r="B84" s="162" t="s">
        <v>252</v>
      </c>
    </row>
    <row r="85" spans="1:2">
      <c r="A85" s="161">
        <v>73</v>
      </c>
      <c r="B85" s="162" t="s">
        <v>253</v>
      </c>
    </row>
    <row r="86" spans="1:2">
      <c r="A86" s="161">
        <v>74</v>
      </c>
      <c r="B86" s="162" t="s">
        <v>254</v>
      </c>
    </row>
    <row r="87" spans="1:2">
      <c r="A87" s="161">
        <v>75</v>
      </c>
      <c r="B87" s="162" t="s">
        <v>255</v>
      </c>
    </row>
    <row r="88" spans="1:2">
      <c r="A88" s="161">
        <v>76</v>
      </c>
      <c r="B88" s="162" t="s">
        <v>256</v>
      </c>
    </row>
    <row r="89" spans="1:2">
      <c r="A89" s="161">
        <v>77</v>
      </c>
      <c r="B89" s="162" t="s">
        <v>257</v>
      </c>
    </row>
    <row r="90" spans="1:2">
      <c r="A90" s="161">
        <v>78</v>
      </c>
      <c r="B90" s="162" t="s">
        <v>258</v>
      </c>
    </row>
    <row r="91" spans="1:2">
      <c r="A91" s="161">
        <v>79</v>
      </c>
      <c r="B91" s="162" t="s">
        <v>259</v>
      </c>
    </row>
    <row r="92" spans="1:2">
      <c r="A92" s="161">
        <v>80</v>
      </c>
      <c r="B92" s="162" t="s">
        <v>260</v>
      </c>
    </row>
    <row r="93" spans="1:2">
      <c r="A93" s="161">
        <v>81</v>
      </c>
      <c r="B93" s="162" t="s">
        <v>261</v>
      </c>
    </row>
    <row r="94" spans="1:2">
      <c r="A94" s="161">
        <v>82</v>
      </c>
      <c r="B94" s="162" t="s">
        <v>262</v>
      </c>
    </row>
    <row r="95" spans="1:2">
      <c r="A95" s="161">
        <v>83</v>
      </c>
      <c r="B95" s="162" t="s">
        <v>263</v>
      </c>
    </row>
    <row r="96" spans="1:2">
      <c r="A96" s="161">
        <v>84</v>
      </c>
      <c r="B96" s="162" t="s">
        <v>264</v>
      </c>
    </row>
    <row r="97" spans="1:2">
      <c r="A97" s="161">
        <v>85</v>
      </c>
      <c r="B97" s="162" t="s">
        <v>265</v>
      </c>
    </row>
    <row r="98" spans="1:2">
      <c r="A98" s="161">
        <v>86</v>
      </c>
      <c r="B98" s="162" t="s">
        <v>266</v>
      </c>
    </row>
    <row r="99" spans="1:2">
      <c r="A99" s="161">
        <v>87</v>
      </c>
      <c r="B99" s="162" t="s">
        <v>267</v>
      </c>
    </row>
    <row r="100" spans="1:2">
      <c r="A100" s="161">
        <v>88</v>
      </c>
      <c r="B100" s="162" t="s">
        <v>268</v>
      </c>
    </row>
    <row r="101" spans="1:2">
      <c r="A101" s="161">
        <v>89</v>
      </c>
      <c r="B101" s="162" t="s">
        <v>269</v>
      </c>
    </row>
    <row r="102" spans="1:2">
      <c r="A102" s="161">
        <v>90</v>
      </c>
      <c r="B102" s="162" t="s">
        <v>270</v>
      </c>
    </row>
    <row r="103" spans="1:2">
      <c r="A103" s="161">
        <v>91</v>
      </c>
      <c r="B103" s="162" t="s">
        <v>271</v>
      </c>
    </row>
    <row r="104" spans="1:2">
      <c r="A104" s="161">
        <v>92</v>
      </c>
      <c r="B104" s="162" t="s">
        <v>272</v>
      </c>
    </row>
    <row r="105" spans="1:2">
      <c r="A105" s="161">
        <v>93</v>
      </c>
      <c r="B105" s="162" t="s">
        <v>273</v>
      </c>
    </row>
    <row r="106" spans="1:2">
      <c r="A106" s="161">
        <v>94</v>
      </c>
      <c r="B106" s="162" t="s">
        <v>274</v>
      </c>
    </row>
    <row r="107" spans="1:2">
      <c r="A107" s="161">
        <v>95</v>
      </c>
      <c r="B107" s="162" t="s">
        <v>275</v>
      </c>
    </row>
    <row r="108" spans="1:2">
      <c r="A108" s="161">
        <v>96</v>
      </c>
      <c r="B108" s="162" t="s">
        <v>276</v>
      </c>
    </row>
    <row r="109" spans="1:2">
      <c r="A109" s="161">
        <v>97</v>
      </c>
      <c r="B109" s="162" t="s">
        <v>277</v>
      </c>
    </row>
    <row r="110" spans="1:2">
      <c r="A110" s="161">
        <v>98</v>
      </c>
      <c r="B110" s="162" t="s">
        <v>278</v>
      </c>
    </row>
    <row r="111" spans="1:2">
      <c r="A111" s="161">
        <v>99</v>
      </c>
      <c r="B111" s="162" t="s">
        <v>279</v>
      </c>
    </row>
    <row r="112" spans="1:2">
      <c r="A112" s="161">
        <v>100</v>
      </c>
      <c r="B112" s="162" t="s">
        <v>280</v>
      </c>
    </row>
  </sheetData>
  <sheetProtection password="8F0B" sheet="1" objects="1" scenarios="1" selectLockedCells="1" selectUnlockedCells="1"/>
  <customSheetViews>
    <customSheetView guid="{CF80F8D9-734F-48B9-B011-9E684644282F}" state="hidden">
      <selection activeCell="A4" sqref="A4"/>
      <pageMargins left="0.75" right="0.75" top="1" bottom="1" header="0.5" footer="0.5"/>
      <pageSetup orientation="portrait" r:id="rId1"/>
      <headerFooter alignWithMargins="0"/>
    </customSheetView>
    <customSheetView guid="{9CD72AD0-8BDA-437F-A784-A667464C809C}" state="hidden">
      <selection activeCell="A4" sqref="A4"/>
      <pageMargins left="0.75" right="0.75" top="1" bottom="1" header="0.5" footer="0.5"/>
      <pageSetup orientation="portrait" r:id="rId2"/>
      <headerFooter alignWithMargins="0"/>
    </customSheetView>
    <customSheetView guid="{757C3C2F-C668-4CD7-806B-CA71CC57DCC1}" state="hidden">
      <selection activeCell="A4" sqref="A4"/>
      <pageMargins left="0.75" right="0.75" top="1" bottom="1" header="0.5" footer="0.5"/>
      <pageSetup orientation="portrait" r:id="rId3"/>
      <headerFooter alignWithMargins="0"/>
    </customSheetView>
    <customSheetView guid="{696D4A13-5E44-4B16-B107-EB70ABB06CBE}" state="hidden">
      <selection activeCell="A4" sqref="A4"/>
      <pageMargins left="0.75" right="0.75" top="1" bottom="1" header="0.5" footer="0.5"/>
      <pageSetup orientation="portrait" r:id="rId4"/>
      <headerFooter alignWithMargins="0"/>
    </customSheetView>
    <customSheetView guid="{5476C51C-4037-4B28-A818-10D7CDF0C66A}" state="hidden">
      <selection activeCell="A4" sqref="A4"/>
      <pageMargins left="0.75" right="0.75" top="1" bottom="1" header="0.5" footer="0.5"/>
      <pageSetup orientation="portrait" r:id="rId5"/>
      <headerFooter alignWithMargins="0"/>
    </customSheetView>
    <customSheetView guid="{273BBCBD-8F12-4445-A7CA-FDA7C67AE3D5}" state="hidden">
      <selection activeCell="A4" sqref="A4"/>
      <pageMargins left="0.75" right="0.75" top="1" bottom="1" header="0.5" footer="0.5"/>
      <pageSetup orientation="portrait" r:id="rId6"/>
      <headerFooter alignWithMargins="0"/>
    </customSheetView>
    <customSheetView guid="{27CB7082-4FAB-46F1-8968-11E3E4A629B2}" state="hidden">
      <selection activeCell="A4" sqref="A4"/>
      <pageMargins left="0.75" right="0.75" top="1" bottom="1" header="0.5" footer="0.5"/>
      <pageSetup orientation="portrait" r:id="rId7"/>
      <headerFooter alignWithMargins="0"/>
    </customSheetView>
    <customSheetView guid="{CDF7C778-C53B-45C7-952D-968F867FB204}" state="hidden">
      <selection activeCell="A4" sqref="A4"/>
      <pageMargins left="0.75" right="0.75" top="1" bottom="1" header="0.5" footer="0.5"/>
      <pageSetup orientation="portrait" r:id="rId8"/>
      <headerFooter alignWithMargins="0"/>
    </customSheetView>
    <customSheetView guid="{2CF6F19D-227C-4840-A9E1-6C944B0145DB}" state="hidden">
      <selection activeCell="A4" sqref="A4"/>
      <pageMargins left="0.75" right="0.75" top="1" bottom="1" header="0.5" footer="0.5"/>
      <pageSetup orientation="portrait" r:id="rId9"/>
      <headerFooter alignWithMargins="0"/>
    </customSheetView>
    <customSheetView guid="{E51D3662-FFCE-4FD6-A590-7DDC9E38C41F}" state="hidden">
      <selection activeCell="A4" sqref="A4"/>
      <pageMargins left="0.75" right="0.75" top="1" bottom="1" header="0.5" footer="0.5"/>
      <pageSetup orientation="portrait" r:id="rId10"/>
      <headerFooter alignWithMargins="0"/>
    </customSheetView>
    <customSheetView guid="{CB7992C9-ABA5-4C7D-8C49-1E1D8E8875C7}" state="hidden">
      <selection activeCell="A4" sqref="A4"/>
      <pageMargins left="0.75" right="0.75" top="1" bottom="1" header="0.5" footer="0.5"/>
      <pageSetup orientation="portrait" r:id="rId11"/>
      <headerFooter alignWithMargins="0"/>
    </customSheetView>
    <customSheetView guid="{97C0FC0E-800C-45C9-895E-E91A3F1ADBA4}" state="hidden">
      <selection activeCell="A4" sqref="A4"/>
      <pageMargins left="0.75" right="0.75" top="1" bottom="1" header="0.5" footer="0.5"/>
      <pageSetup orientation="portrait" r:id="rId12"/>
      <headerFooter alignWithMargins="0"/>
    </customSheetView>
    <customSheetView guid="{15A19D23-A9FD-4FC1-B7B0-F2D16BDFC729}" state="hidden">
      <selection activeCell="A4" sqref="A4"/>
      <pageMargins left="0.75" right="0.75" top="1" bottom="1" header="0.5" footer="0.5"/>
      <pageSetup orientation="portrait" r:id="rId13"/>
      <headerFooter alignWithMargins="0"/>
    </customSheetView>
    <customSheetView guid="{C5EDD9E3-0801-4479-8600-A80B0FCFDF0B}" state="hidden">
      <selection activeCell="A4" sqref="A4"/>
      <pageMargins left="0.75" right="0.75" top="1" bottom="1" header="0.5" footer="0.5"/>
      <pageSetup orientation="portrait" r:id="rId14"/>
      <headerFooter alignWithMargins="0"/>
    </customSheetView>
    <customSheetView guid="{FE4EC9C4-31B9-4D40-8323-5B16C3BC840F}"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494F6778-23FE-4AAC-B37D-6C7543FC13B9}" state="hidden">
      <selection activeCell="A4" sqref="A4"/>
      <pageMargins left="0.75" right="0.75" top="1" bottom="1" header="0.5" footer="0.5"/>
      <pageSetup orientation="portrait" r:id="rId17"/>
      <headerFooter alignWithMargins="0"/>
    </customSheetView>
    <customSheetView guid="{43BCBF1E-CDCF-4541-8D79-87EDCECBC1FD}" state="hidden">
      <selection activeCell="A4" sqref="A4"/>
      <pageMargins left="0.75" right="0.75" top="1" bottom="1" header="0.5" footer="0.5"/>
      <pageSetup orientation="portrait" r:id="rId18"/>
      <headerFooter alignWithMargins="0"/>
    </customSheetView>
    <customSheetView guid="{7A9EA6D6-4DDF-43D9-92E6-C6AFAD14E266}" state="hidden">
      <selection activeCell="A4" sqref="A4"/>
      <pageMargins left="0.75" right="0.75" top="1" bottom="1" header="0.5" footer="0.5"/>
      <pageSetup orientation="portrait" r:id="rId19"/>
      <headerFooter alignWithMargins="0"/>
    </customSheetView>
    <customSheetView guid="{DC28ED1E-3E35-4094-9C2B-5C0A1C1D459C}" state="hidden">
      <selection activeCell="A4" sqref="A4"/>
      <pageMargins left="0.75" right="0.75" top="1" bottom="1" header="0.5" footer="0.5"/>
      <pageSetup orientation="portrait" r:id="rId20"/>
      <headerFooter alignWithMargins="0"/>
    </customSheetView>
    <customSheetView guid="{240327DD-375F-45D4-BA52-89AFD79FE6A1}" state="hidden">
      <selection activeCell="A4" sqref="A4"/>
      <pageMargins left="0.75" right="0.75" top="1" bottom="1" header="0.5" footer="0.5"/>
      <pageSetup orientation="portrait" r:id="rId21"/>
      <headerFooter alignWithMargins="0"/>
    </customSheetView>
    <customSheetView guid="{477F7E43-D393-45BA-B99B-D838E4629B5D}" state="hidden">
      <selection activeCell="A4" sqref="A4"/>
      <pageMargins left="0.75" right="0.75" top="1" bottom="1" header="0.5" footer="0.5"/>
      <pageSetup orientation="portrait" r:id="rId22"/>
      <headerFooter alignWithMargins="0"/>
    </customSheetView>
    <customSheetView guid="{8E3ED18F-7B8F-4A1C-969D-A70DC3B696C3}" state="hidden">
      <selection activeCell="A4" sqref="A4"/>
      <pageMargins left="0.75" right="0.75" top="1" bottom="1" header="0.5" footer="0.5"/>
      <pageSetup orientation="portrait" r:id="rId23"/>
      <headerFooter alignWithMargins="0"/>
    </customSheetView>
    <customSheetView guid="{38BECF6E-1A53-4F98-87B9-44F2C5F77E08}" state="hidden">
      <selection activeCell="A4" sqref="A4"/>
      <pageMargins left="0.75" right="0.75" top="1" bottom="1" header="0.5" footer="0.5"/>
      <pageSetup orientation="portrait" r:id="rId24"/>
      <headerFooter alignWithMargins="0"/>
    </customSheetView>
    <customSheetView guid="{340562B9-6CEE-4962-8D7D-CA1C6778F52C}" state="hidden">
      <selection activeCell="A4" sqref="A4"/>
      <pageMargins left="0.75" right="0.75" top="1" bottom="1" header="0.5" footer="0.5"/>
      <pageSetup orientation="portrait" r:id="rId25"/>
      <headerFooter alignWithMargins="0"/>
    </customSheetView>
    <customSheetView guid="{82E8A0F5-0020-4355-95CF-28601763A783}" state="hidden">
      <selection activeCell="A4" sqref="A4"/>
      <pageMargins left="0.75" right="0.75" top="1" bottom="1" header="0.5" footer="0.5"/>
      <pageSetup orientation="portrait" r:id="rId26"/>
      <headerFooter alignWithMargins="0"/>
    </customSheetView>
    <customSheetView guid="{05855B4F-D61E-4C97-B759-B2F96767F6F8}" state="hidden">
      <selection activeCell="A4" sqref="A4"/>
      <pageMargins left="0.75" right="0.75" top="1" bottom="1" header="0.5" footer="0.5"/>
      <pageSetup orientation="portrait" r:id="rId27"/>
      <headerFooter alignWithMargins="0"/>
    </customSheetView>
    <customSheetView guid="{A8583C01-5E6A-4469-ADCA-440E12AA8084}" state="hidden">
      <selection activeCell="A4" sqref="A4"/>
      <pageMargins left="0.75" right="0.75" top="1" bottom="1" header="0.5" footer="0.5"/>
      <pageSetup orientation="portrait" r:id="rId28"/>
      <headerFooter alignWithMargins="0"/>
    </customSheetView>
    <customSheetView guid="{3836A67F-51F8-4B52-B51D-937DC398CD1F}" state="hidden">
      <selection activeCell="A4" sqref="A4"/>
      <pageMargins left="0.75" right="0.75" top="1" bottom="1" header="0.5" footer="0.5"/>
      <pageSetup orientation="portrait" r:id="rId29"/>
      <headerFooter alignWithMargins="0"/>
    </customSheetView>
    <customSheetView guid="{F8DC905B-04E9-41D7-B695-0DB8D092215B}" state="hidden">
      <selection activeCell="A4" sqref="A4"/>
      <pageMargins left="0.75" right="0.75" top="1" bottom="1" header="0.5" footer="0.5"/>
      <pageSetup orientation="portrait" r:id="rId30"/>
      <headerFooter alignWithMargins="0"/>
    </customSheetView>
    <customSheetView guid="{067EF7EF-2552-42C0-8B2F-9338A16B73EB}" state="hidden">
      <selection activeCell="A4" sqref="A4"/>
      <pageMargins left="0.75" right="0.75" top="1" bottom="1" header="0.5" footer="0.5"/>
      <pageSetup orientation="portrait" r:id="rId31"/>
      <headerFooter alignWithMargins="0"/>
    </customSheetView>
    <customSheetView guid="{869B0F9C-77A4-468D-A350-EA35CAE357D9}" state="hidden">
      <selection activeCell="A4" sqref="A4"/>
      <pageMargins left="0.75" right="0.75" top="1" bottom="1" header="0.5" footer="0.5"/>
      <pageSetup orientation="portrait" r:id="rId32"/>
      <headerFooter alignWithMargins="0"/>
    </customSheetView>
    <customSheetView guid="{5D67CA2D-8BB3-4F00-894F-4872C1BBE88F}" state="hidden">
      <selection activeCell="A4" sqref="A4"/>
      <pageMargins left="0.75" right="0.75" top="1" bottom="1" header="0.5" footer="0.5"/>
      <pageSetup orientation="portrait" r:id="rId33"/>
      <headerFooter alignWithMargins="0"/>
    </customSheetView>
    <customSheetView guid="{B9DDBA10-9BB0-4D91-9619-C113F75B2489}" state="hidden">
      <selection activeCell="A4" sqref="A4"/>
      <pageMargins left="0.75" right="0.75" top="1" bottom="1" header="0.5" footer="0.5"/>
      <pageSetup orientation="portrait" r:id="rId34"/>
      <headerFooter alignWithMargins="0"/>
    </customSheetView>
    <customSheetView guid="{F0C5A243-1ADF-42BF-85A0-B6506A13618B}" state="hidden">
      <selection activeCell="A4" sqref="A4"/>
      <pageMargins left="0.75" right="0.75" top="1" bottom="1" header="0.5" footer="0.5"/>
      <pageSetup orientation="portrait" r:id="rId35"/>
      <headerFooter alignWithMargins="0"/>
    </customSheetView>
    <customSheetView guid="{4B898AE2-7356-489E-882D-EC3B09CB95AA}" state="hidden">
      <selection activeCell="A4" sqref="A4"/>
      <pageMargins left="0.75" right="0.75" top="1" bottom="1" header="0.5" footer="0.5"/>
      <pageSetup orientation="portrait" r:id="rId36"/>
      <headerFooter alignWithMargins="0"/>
    </customSheetView>
    <customSheetView guid="{DBB6855E-D634-47BF-8EAD-2479D63E426E}" state="hidden">
      <selection activeCell="A4" sqref="A4"/>
      <pageMargins left="0.75" right="0.75" top="1" bottom="1" header="0.5" footer="0.5"/>
      <pageSetup orientation="portrait" r:id="rId37"/>
      <headerFooter alignWithMargins="0"/>
    </customSheetView>
    <customSheetView guid="{D02EE5CF-A0EA-4C5E-BAEE-CBCAF1C246EF}" state="hidden">
      <selection activeCell="A4" sqref="A4"/>
      <pageMargins left="0.75" right="0.75" top="1" bottom="1" header="0.5" footer="0.5"/>
      <pageSetup orientation="portrait" r:id="rId38"/>
      <headerFooter alignWithMargins="0"/>
    </customSheetView>
  </customSheetViews>
  <mergeCells count="1">
    <mergeCell ref="A1:B1"/>
  </mergeCells>
  <pageMargins left="0.75" right="0.75" top="1" bottom="1" header="0.5" footer="0.5"/>
  <pageSetup orientation="portrait" r:id="rId3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F36" sqref="F36"/>
    </sheetView>
  </sheetViews>
  <sheetFormatPr defaultColWidth="9.140625" defaultRowHeight="16.5"/>
  <cols>
    <col min="1" max="1" width="9.140625" style="338" customWidth="1"/>
    <col min="2" max="2" width="33" style="339" customWidth="1"/>
    <col min="3" max="3" width="11.7109375" style="339" customWidth="1"/>
    <col min="4" max="5" width="6.42578125" style="339" customWidth="1"/>
    <col min="6" max="6" width="6.42578125" style="351" customWidth="1"/>
    <col min="7" max="7" width="39" style="351" customWidth="1"/>
    <col min="8" max="8" width="11.85546875" style="351" hidden="1" customWidth="1"/>
    <col min="9" max="9" width="20.28515625" style="351" hidden="1" customWidth="1"/>
    <col min="10" max="13" width="11.85546875" style="351" hidden="1" customWidth="1"/>
    <col min="14" max="14" width="11.85546875" style="351" customWidth="1"/>
    <col min="15" max="15" width="11.85546875" style="351" hidden="1" customWidth="1"/>
    <col min="16" max="25" width="11.85546875" style="351" customWidth="1"/>
    <col min="26" max="26" width="9.140625" style="338" customWidth="1"/>
    <col min="27" max="27" width="15.28515625" style="338" hidden="1" customWidth="1"/>
    <col min="28" max="28" width="0" style="338" hidden="1" customWidth="1"/>
    <col min="29" max="16384" width="9.140625" style="338"/>
  </cols>
  <sheetData>
    <row r="1" spans="2:29" s="335" customFormat="1" ht="94.5" customHeight="1">
      <c r="B1" s="781" t="str">
        <f>Basic!B1</f>
        <v>765 kV Transformer Package TR01 for 6x500 MVA, 765/400/33 kV, 1 Phase Transformers at KPS3 S/S associated with establishment of Khavda Pooling Station-3 (KPS3) in Khavda RE Park.</v>
      </c>
      <c r="C1" s="782"/>
      <c r="D1" s="782"/>
      <c r="E1" s="782"/>
      <c r="F1" s="782"/>
      <c r="G1" s="782"/>
      <c r="H1" s="336"/>
      <c r="I1" s="336"/>
      <c r="J1" s="336"/>
      <c r="K1" s="336"/>
      <c r="L1" s="336"/>
      <c r="M1" s="336"/>
      <c r="N1" s="336"/>
      <c r="O1" s="336"/>
      <c r="P1" s="336"/>
      <c r="Q1" s="336"/>
      <c r="R1" s="336"/>
      <c r="S1" s="336"/>
      <c r="T1" s="336"/>
      <c r="U1" s="336"/>
      <c r="V1" s="336"/>
      <c r="W1" s="336"/>
      <c r="X1" s="336"/>
      <c r="Y1" s="336"/>
      <c r="AA1" s="337"/>
      <c r="AB1" s="337"/>
      <c r="AC1" s="337"/>
    </row>
    <row r="2" spans="2:29" ht="15.75" customHeight="1">
      <c r="B2" s="804" t="str">
        <f>Basic!B3</f>
        <v>CC/T/W-TR/DOM/A04/23/02780</v>
      </c>
      <c r="C2" s="804"/>
      <c r="D2" s="804"/>
      <c r="E2" s="804"/>
      <c r="F2" s="804"/>
      <c r="G2" s="804"/>
      <c r="H2" s="339"/>
      <c r="I2" s="339"/>
      <c r="J2" s="339"/>
      <c r="K2" s="339"/>
      <c r="L2" s="339"/>
      <c r="M2" s="339"/>
      <c r="N2" s="339"/>
      <c r="O2" s="339"/>
      <c r="P2" s="339"/>
      <c r="Q2" s="339"/>
      <c r="R2" s="339"/>
      <c r="S2" s="339"/>
      <c r="T2" s="339"/>
      <c r="U2" s="339"/>
      <c r="V2" s="339"/>
      <c r="W2" s="339"/>
      <c r="X2" s="339"/>
      <c r="Y2" s="339"/>
      <c r="AA2" s="338" t="s">
        <v>540</v>
      </c>
      <c r="AB2" s="340">
        <v>1</v>
      </c>
      <c r="AC2" s="341"/>
    </row>
    <row r="3" spans="2:29" ht="12" customHeight="1">
      <c r="B3" s="342"/>
      <c r="C3" s="342"/>
      <c r="D3" s="342"/>
      <c r="E3" s="342"/>
      <c r="F3" s="339"/>
      <c r="G3" s="339"/>
      <c r="H3" s="339"/>
      <c r="I3" s="339"/>
      <c r="J3" s="339"/>
      <c r="K3" s="339"/>
      <c r="L3" s="339"/>
      <c r="M3" s="343" t="s">
        <v>537</v>
      </c>
      <c r="N3" s="339"/>
      <c r="O3" s="339"/>
      <c r="P3" s="339"/>
      <c r="Q3" s="339"/>
      <c r="R3" s="339"/>
      <c r="S3" s="339"/>
      <c r="T3" s="339"/>
      <c r="U3" s="339"/>
      <c r="V3" s="339"/>
      <c r="W3" s="339"/>
      <c r="X3" s="339"/>
      <c r="Y3" s="339"/>
      <c r="AA3" s="338" t="s">
        <v>541</v>
      </c>
      <c r="AB3" s="340" t="s">
        <v>9</v>
      </c>
      <c r="AC3" s="341"/>
    </row>
    <row r="4" spans="2:29" ht="20.100000000000001" customHeight="1">
      <c r="B4" s="805" t="s">
        <v>165</v>
      </c>
      <c r="C4" s="805"/>
      <c r="D4" s="805"/>
      <c r="E4" s="805"/>
      <c r="F4" s="805"/>
      <c r="G4" s="805"/>
      <c r="H4" s="339"/>
      <c r="I4" s="339"/>
      <c r="J4" s="339"/>
      <c r="K4" s="339"/>
      <c r="L4" s="339"/>
      <c r="M4" s="343" t="s">
        <v>474</v>
      </c>
      <c r="N4" s="339"/>
      <c r="O4" s="339"/>
      <c r="P4" s="339"/>
      <c r="Q4" s="339"/>
      <c r="R4" s="339"/>
      <c r="S4" s="339"/>
      <c r="T4" s="339"/>
      <c r="U4" s="339"/>
      <c r="V4" s="339"/>
      <c r="W4" s="339"/>
      <c r="X4" s="339"/>
      <c r="Y4" s="339"/>
      <c r="AB4" s="340"/>
      <c r="AC4" s="341"/>
    </row>
    <row r="5" spans="2:29" ht="12" customHeight="1">
      <c r="B5" s="344"/>
      <c r="C5" s="344"/>
      <c r="F5" s="339"/>
      <c r="G5" s="339"/>
      <c r="H5" s="339"/>
      <c r="I5" s="339"/>
      <c r="J5" s="339"/>
      <c r="K5" s="339"/>
      <c r="L5" s="339"/>
      <c r="M5" s="339"/>
      <c r="N5" s="339"/>
      <c r="O5" s="339"/>
      <c r="P5" s="339"/>
      <c r="Q5" s="339"/>
      <c r="R5" s="339"/>
      <c r="S5" s="339"/>
      <c r="T5" s="339"/>
      <c r="U5" s="339"/>
      <c r="V5" s="339"/>
      <c r="W5" s="339"/>
      <c r="X5" s="339"/>
      <c r="Y5" s="339"/>
      <c r="AA5" s="341"/>
      <c r="AB5" s="341"/>
      <c r="AC5" s="341"/>
    </row>
    <row r="6" spans="2:29" s="335" customFormat="1" ht="43.5" hidden="1" customHeight="1">
      <c r="B6" s="345" t="s">
        <v>161</v>
      </c>
      <c r="C6" s="346"/>
      <c r="D6" s="806" t="s">
        <v>540</v>
      </c>
      <c r="E6" s="807"/>
      <c r="F6" s="807"/>
      <c r="G6" s="808"/>
      <c r="H6" s="347"/>
      <c r="I6" s="380" t="str">
        <f>D6</f>
        <v>Sole Bidder</v>
      </c>
      <c r="J6" s="381">
        <f>IF(I6="JV (Joint Venture)",1,2)</f>
        <v>2</v>
      </c>
      <c r="K6" s="347"/>
      <c r="L6" s="347"/>
      <c r="M6" s="347"/>
      <c r="N6" s="347"/>
      <c r="O6" s="347"/>
      <c r="P6" s="347"/>
      <c r="Q6" s="347"/>
      <c r="R6" s="347"/>
      <c r="S6" s="347"/>
      <c r="U6" s="347"/>
      <c r="V6" s="347"/>
      <c r="W6" s="347"/>
      <c r="X6" s="347"/>
      <c r="Y6" s="347"/>
      <c r="AA6" s="349">
        <f>IF(D6= "Sole Bidder", 0, D7)</f>
        <v>0</v>
      </c>
      <c r="AB6" s="337"/>
      <c r="AC6" s="337"/>
    </row>
    <row r="7" spans="2:29" ht="50.1" hidden="1" customHeight="1">
      <c r="B7" s="345" t="str">
        <f>IF(D6= "JV (Joint Venture)", "Total Nos. of  Partners in the JV [excluding the Lead Partner]", "")</f>
        <v/>
      </c>
      <c r="C7" s="350"/>
      <c r="D7" s="809">
        <v>1</v>
      </c>
      <c r="E7" s="810"/>
      <c r="F7" s="810"/>
      <c r="G7" s="811"/>
      <c r="I7" s="380"/>
      <c r="J7" s="380"/>
      <c r="AA7" s="341"/>
      <c r="AB7" s="341"/>
      <c r="AC7" s="341"/>
    </row>
    <row r="8" spans="2:29" ht="12" customHeight="1">
      <c r="B8" s="344"/>
      <c r="C8" s="344"/>
      <c r="F8" s="339"/>
      <c r="G8" s="339"/>
      <c r="H8" s="339"/>
      <c r="I8" s="339"/>
      <c r="J8" s="339"/>
      <c r="K8" s="339"/>
      <c r="L8" s="339"/>
      <c r="M8" s="339"/>
      <c r="N8" s="339"/>
      <c r="O8" s="339"/>
      <c r="P8" s="339"/>
      <c r="Q8" s="339"/>
      <c r="R8" s="339"/>
      <c r="S8" s="339"/>
      <c r="T8" s="339"/>
      <c r="U8" s="339"/>
      <c r="V8" s="339"/>
      <c r="W8" s="339"/>
      <c r="X8" s="339"/>
      <c r="Y8" s="339"/>
      <c r="AA8" s="341"/>
      <c r="AB8" s="341"/>
      <c r="AC8" s="341"/>
    </row>
    <row r="9" spans="2:29" ht="12" customHeight="1">
      <c r="B9" s="344"/>
      <c r="C9" s="344"/>
      <c r="F9" s="339"/>
      <c r="G9" s="339"/>
      <c r="H9" s="339"/>
      <c r="I9" s="339"/>
      <c r="J9" s="339"/>
      <c r="K9" s="339"/>
      <c r="L9" s="339"/>
      <c r="M9" s="339"/>
      <c r="N9" s="339"/>
      <c r="O9" s="339"/>
      <c r="P9" s="339"/>
      <c r="Q9" s="339"/>
      <c r="R9" s="339"/>
      <c r="S9" s="339"/>
      <c r="T9" s="339"/>
      <c r="U9" s="339"/>
      <c r="V9" s="339"/>
      <c r="W9" s="339"/>
      <c r="X9" s="339"/>
      <c r="Y9" s="339"/>
      <c r="AA9" s="341"/>
      <c r="AB9" s="341"/>
      <c r="AC9" s="341"/>
    </row>
    <row r="10" spans="2:29" ht="30" customHeight="1">
      <c r="B10" s="333" t="s">
        <v>701</v>
      </c>
      <c r="C10" s="352"/>
      <c r="D10" s="801"/>
      <c r="E10" s="802"/>
      <c r="F10" s="802"/>
      <c r="G10" s="803"/>
      <c r="H10" s="339"/>
      <c r="I10" s="339"/>
      <c r="J10" s="339"/>
      <c r="K10" s="339"/>
      <c r="L10" s="339"/>
      <c r="M10" s="339"/>
      <c r="N10" s="339"/>
      <c r="O10" s="339"/>
      <c r="P10" s="339"/>
      <c r="Q10" s="339"/>
      <c r="R10" s="339"/>
      <c r="S10" s="339"/>
      <c r="T10" s="339"/>
      <c r="U10" s="339"/>
      <c r="V10" s="339"/>
      <c r="W10" s="339"/>
      <c r="X10" s="339"/>
      <c r="Y10" s="339"/>
      <c r="AA10" s="341"/>
      <c r="AB10" s="341"/>
      <c r="AC10" s="341"/>
    </row>
    <row r="11" spans="2:29" ht="29.25" customHeight="1">
      <c r="B11" s="334" t="s">
        <v>702</v>
      </c>
      <c r="C11" s="353"/>
      <c r="D11" s="801"/>
      <c r="E11" s="802"/>
      <c r="F11" s="802"/>
      <c r="G11" s="803"/>
      <c r="H11" s="339"/>
      <c r="I11" s="339"/>
      <c r="J11" s="339"/>
      <c r="K11" s="339"/>
      <c r="L11" s="339"/>
      <c r="M11" s="339"/>
      <c r="N11" s="339"/>
      <c r="O11" s="339"/>
      <c r="P11" s="339"/>
      <c r="Q11" s="339"/>
      <c r="R11" s="339"/>
      <c r="S11" s="339"/>
      <c r="T11" s="339"/>
      <c r="U11" s="339"/>
      <c r="V11" s="339"/>
      <c r="W11" s="339"/>
      <c r="X11" s="339"/>
      <c r="Y11" s="339"/>
      <c r="AA11" s="341"/>
      <c r="AB11" s="341"/>
      <c r="AC11" s="341"/>
    </row>
    <row r="12" spans="2:29" ht="30.75" customHeight="1">
      <c r="B12" s="354"/>
      <c r="C12" s="355"/>
      <c r="D12" s="801"/>
      <c r="E12" s="802"/>
      <c r="F12" s="802"/>
      <c r="G12" s="803"/>
      <c r="H12" s="339"/>
      <c r="I12" s="339"/>
      <c r="J12" s="339"/>
      <c r="K12" s="339"/>
      <c r="L12" s="339"/>
      <c r="M12" s="339"/>
      <c r="N12" s="339"/>
      <c r="O12" s="339"/>
      <c r="P12" s="339"/>
      <c r="Q12" s="339"/>
      <c r="R12" s="339"/>
      <c r="S12" s="339"/>
      <c r="T12" s="339"/>
      <c r="U12" s="339"/>
      <c r="V12" s="339"/>
      <c r="W12" s="339"/>
      <c r="X12" s="339"/>
      <c r="Y12" s="339"/>
      <c r="AA12" s="341"/>
      <c r="AB12" s="341"/>
      <c r="AC12" s="341"/>
    </row>
    <row r="13" spans="2:29" ht="32.25" customHeight="1">
      <c r="B13" s="356"/>
      <c r="C13" s="357"/>
      <c r="D13" s="801"/>
      <c r="E13" s="802"/>
      <c r="F13" s="802"/>
      <c r="G13" s="803"/>
      <c r="H13" s="339"/>
      <c r="I13" s="339"/>
      <c r="J13" s="339"/>
      <c r="K13" s="339"/>
      <c r="L13" s="339"/>
      <c r="M13" s="339"/>
      <c r="N13" s="339"/>
      <c r="O13" s="339"/>
      <c r="P13" s="339"/>
      <c r="Q13" s="339"/>
      <c r="R13" s="339"/>
      <c r="S13" s="339"/>
      <c r="T13" s="339"/>
      <c r="U13" s="339"/>
      <c r="V13" s="339"/>
      <c r="W13" s="339"/>
      <c r="X13" s="339"/>
      <c r="Y13" s="339"/>
      <c r="AA13" s="341"/>
      <c r="AB13" s="341"/>
      <c r="AC13" s="341"/>
    </row>
    <row r="14" spans="2:29" ht="12" customHeight="1">
      <c r="B14" s="344"/>
      <c r="C14" s="344"/>
      <c r="F14" s="339"/>
      <c r="G14" s="339"/>
      <c r="H14" s="339"/>
      <c r="I14" s="339"/>
      <c r="J14" s="339"/>
      <c r="K14" s="339"/>
      <c r="L14" s="339"/>
      <c r="M14" s="339"/>
      <c r="N14" s="339"/>
      <c r="O14" s="339"/>
      <c r="P14" s="339"/>
      <c r="Q14" s="339"/>
      <c r="R14" s="339"/>
      <c r="S14" s="339"/>
      <c r="T14" s="339"/>
      <c r="U14" s="339"/>
      <c r="V14" s="339"/>
      <c r="W14" s="339"/>
      <c r="X14" s="339"/>
      <c r="Y14" s="339"/>
      <c r="AA14" s="341"/>
      <c r="AB14" s="341"/>
      <c r="AC14" s="341"/>
    </row>
    <row r="15" spans="2:29" ht="36" customHeight="1">
      <c r="B15" s="812" t="s">
        <v>542</v>
      </c>
      <c r="C15" s="812"/>
      <c r="D15" s="813"/>
      <c r="E15" s="813"/>
      <c r="F15" s="813"/>
      <c r="G15" s="813"/>
      <c r="I15" s="380">
        <f>D15</f>
        <v>0</v>
      </c>
      <c r="J15" s="381">
        <f>IF(I15="No",1,2)</f>
        <v>2</v>
      </c>
      <c r="K15" s="348">
        <f>IF(J15="No",1,2)</f>
        <v>2</v>
      </c>
      <c r="L15" s="351">
        <f>IF(AND(D6="JV (Joint Venture)",D7=1),1,0)</f>
        <v>0</v>
      </c>
      <c r="O15" s="351">
        <v>2019</v>
      </c>
    </row>
    <row r="16" spans="2:29" ht="30.75" customHeight="1">
      <c r="B16" s="368" t="s">
        <v>545</v>
      </c>
      <c r="C16" s="369"/>
      <c r="D16" s="801"/>
      <c r="E16" s="802"/>
      <c r="F16" s="802"/>
      <c r="G16" s="803"/>
      <c r="I16" s="380"/>
      <c r="J16" s="381"/>
      <c r="K16" s="348"/>
      <c r="O16" s="351">
        <v>2020</v>
      </c>
    </row>
    <row r="17" spans="2:29" ht="12" customHeight="1">
      <c r="B17" s="344"/>
      <c r="C17" s="344"/>
      <c r="F17" s="339"/>
      <c r="G17" s="339"/>
      <c r="H17" s="339"/>
      <c r="I17" s="339"/>
      <c r="J17" s="339"/>
      <c r="K17" s="339"/>
      <c r="L17" s="339"/>
      <c r="M17" s="339"/>
      <c r="N17" s="339"/>
      <c r="O17" s="339"/>
      <c r="P17" s="339"/>
      <c r="Q17" s="339"/>
      <c r="R17" s="339"/>
      <c r="S17" s="339"/>
      <c r="T17" s="339"/>
      <c r="U17" s="339"/>
      <c r="V17" s="339"/>
      <c r="W17" s="339"/>
      <c r="X17" s="339"/>
      <c r="Y17" s="339"/>
      <c r="AA17" s="341"/>
      <c r="AB17" s="341"/>
      <c r="AC17" s="341"/>
    </row>
    <row r="18" spans="2:29" ht="24.75" customHeight="1">
      <c r="B18" s="333" t="s">
        <v>928</v>
      </c>
      <c r="C18" s="352"/>
      <c r="D18" s="801"/>
      <c r="E18" s="802"/>
      <c r="F18" s="802"/>
      <c r="G18" s="803"/>
      <c r="I18" s="380"/>
      <c r="J18" s="380"/>
    </row>
    <row r="19" spans="2:29" ht="21" customHeight="1">
      <c r="B19" s="334" t="s">
        <v>703</v>
      </c>
      <c r="C19" s="353"/>
      <c r="D19" s="801"/>
      <c r="E19" s="802"/>
      <c r="F19" s="802"/>
      <c r="G19" s="803"/>
      <c r="I19" s="380"/>
      <c r="J19" s="380"/>
    </row>
    <row r="20" spans="2:29" ht="21" customHeight="1">
      <c r="B20" s="354" t="s">
        <v>704</v>
      </c>
      <c r="C20" s="355"/>
      <c r="D20" s="801"/>
      <c r="E20" s="802"/>
      <c r="F20" s="802"/>
      <c r="G20" s="803"/>
      <c r="I20" s="380"/>
      <c r="J20" s="380"/>
    </row>
    <row r="21" spans="2:29" ht="21.75" customHeight="1">
      <c r="B21" s="356" t="s">
        <v>705</v>
      </c>
      <c r="C21" s="357"/>
      <c r="D21" s="801"/>
      <c r="E21" s="802"/>
      <c r="F21" s="802"/>
      <c r="G21" s="803"/>
      <c r="I21" s="380" t="s">
        <v>547</v>
      </c>
      <c r="J21" s="380">
        <f>D15</f>
        <v>0</v>
      </c>
    </row>
    <row r="22" spans="2:29" ht="20.100000000000001" customHeight="1"/>
    <row r="23" spans="2:29" ht="20.100000000000001" hidden="1" customHeight="1">
      <c r="B23" s="333" t="str">
        <f>IF(D7=1, "Name of other Partner","Name of other Partner - 1")</f>
        <v>Name of other Partner</v>
      </c>
      <c r="C23" s="352"/>
      <c r="D23" s="801" t="s">
        <v>549</v>
      </c>
      <c r="E23" s="802"/>
      <c r="F23" s="802"/>
      <c r="G23" s="803"/>
    </row>
    <row r="24" spans="2:29" ht="20.100000000000001" hidden="1" customHeight="1">
      <c r="B24" s="334" t="str">
        <f>IF(D7=1, "Address of other Partner","Address of other Partner - 1")</f>
        <v>Address of other Partner</v>
      </c>
      <c r="C24" s="353"/>
      <c r="D24" s="801" t="s">
        <v>551</v>
      </c>
      <c r="E24" s="802"/>
      <c r="F24" s="802"/>
      <c r="G24" s="803"/>
    </row>
    <row r="25" spans="2:29" ht="20.100000000000001" hidden="1" customHeight="1">
      <c r="B25" s="354"/>
      <c r="C25" s="355"/>
      <c r="D25" s="801" t="s">
        <v>548</v>
      </c>
      <c r="E25" s="802"/>
      <c r="F25" s="802"/>
      <c r="G25" s="803"/>
    </row>
    <row r="26" spans="2:29" ht="20.100000000000001" hidden="1" customHeight="1">
      <c r="B26" s="356"/>
      <c r="C26" s="357"/>
      <c r="D26" s="801"/>
      <c r="E26" s="802"/>
      <c r="F26" s="802"/>
      <c r="G26" s="803"/>
    </row>
    <row r="27" spans="2:29" ht="20.100000000000001" customHeight="1"/>
    <row r="28" spans="2:29" ht="20.100000000000001" hidden="1" customHeight="1">
      <c r="B28" s="333" t="s">
        <v>538</v>
      </c>
      <c r="C28" s="352"/>
      <c r="D28" s="801"/>
      <c r="E28" s="802"/>
      <c r="F28" s="802"/>
      <c r="G28" s="803"/>
    </row>
    <row r="29" spans="2:29" ht="20.100000000000001" hidden="1" customHeight="1">
      <c r="B29" s="334" t="s">
        <v>539</v>
      </c>
      <c r="C29" s="353"/>
      <c r="D29" s="801"/>
      <c r="E29" s="802"/>
      <c r="F29" s="802"/>
      <c r="G29" s="803"/>
    </row>
    <row r="30" spans="2:29" ht="20.100000000000001" hidden="1" customHeight="1">
      <c r="B30" s="354"/>
      <c r="C30" s="355"/>
      <c r="D30" s="801"/>
      <c r="E30" s="802"/>
      <c r="F30" s="802"/>
      <c r="G30" s="803"/>
    </row>
    <row r="31" spans="2:29" ht="20.100000000000001" hidden="1" customHeight="1">
      <c r="B31" s="356"/>
      <c r="C31" s="357"/>
      <c r="D31" s="801"/>
      <c r="E31" s="802"/>
      <c r="F31" s="802"/>
      <c r="G31" s="803"/>
    </row>
    <row r="32" spans="2:29" ht="20.100000000000001" customHeight="1"/>
    <row r="33" spans="2:25" ht="21" customHeight="1">
      <c r="B33" s="358" t="s">
        <v>166</v>
      </c>
      <c r="C33" s="359"/>
      <c r="D33" s="801"/>
      <c r="E33" s="802"/>
      <c r="F33" s="802"/>
      <c r="G33" s="803"/>
    </row>
    <row r="34" spans="2:25" ht="21" customHeight="1">
      <c r="B34" s="358" t="s">
        <v>167</v>
      </c>
      <c r="C34" s="359"/>
      <c r="D34" s="801"/>
      <c r="E34" s="802"/>
      <c r="F34" s="802"/>
      <c r="G34" s="803"/>
    </row>
    <row r="35" spans="2:25" ht="21" customHeight="1">
      <c r="B35" s="360"/>
      <c r="C35" s="360"/>
      <c r="D35" s="360"/>
    </row>
    <row r="36" spans="2:25" s="335" customFormat="1" ht="21" customHeight="1">
      <c r="B36" s="358" t="s">
        <v>543</v>
      </c>
      <c r="C36" s="359"/>
      <c r="D36" s="361"/>
      <c r="E36" s="362"/>
      <c r="F36" s="361"/>
      <c r="G36" s="363"/>
      <c r="H36" s="364">
        <f>IF(E36="Feb",29,IF(OR(E36="Apr", E36="Jun", E36="Sep", E36="Nov"),30,31))</f>
        <v>31</v>
      </c>
      <c r="I36" s="339"/>
      <c r="J36" s="339"/>
      <c r="K36" s="339"/>
      <c r="L36" s="339"/>
      <c r="M36" s="339"/>
      <c r="N36" s="339"/>
      <c r="O36" s="339"/>
      <c r="P36" s="339"/>
      <c r="Q36" s="339"/>
      <c r="R36" s="339"/>
      <c r="S36" s="339"/>
      <c r="T36" s="339"/>
      <c r="U36" s="339"/>
      <c r="V36" s="339"/>
      <c r="W36" s="339"/>
      <c r="X36" s="339"/>
      <c r="Y36" s="339"/>
    </row>
    <row r="37" spans="2:25" ht="21" customHeight="1">
      <c r="B37" s="358" t="s">
        <v>544</v>
      </c>
      <c r="C37" s="359"/>
      <c r="D37" s="367"/>
      <c r="E37" s="365"/>
      <c r="F37" s="365"/>
      <c r="G37" s="366"/>
    </row>
    <row r="38" spans="2:25">
      <c r="E38" s="351"/>
    </row>
  </sheetData>
  <sheetProtection password="EE0B" sheet="1" formatColumns="0" formatRows="0" selectLockedCells="1"/>
  <customSheetViews>
    <customSheetView guid="{CF80F8D9-734F-48B9-B011-9E684644282F}" showPageBreaks="1" showGridLines="0" printArea="1" hiddenRows="1" hiddenColumns="1" view="pageBreakPreview">
      <selection activeCell="F36" sqref="F36"/>
      <pageMargins left="0.75" right="0.75" top="0.69" bottom="0.7" header="0.4" footer="0.37"/>
      <pageSetup scale="96" orientation="portrait" r:id="rId1"/>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2"/>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3"/>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4"/>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5"/>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6"/>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7"/>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8"/>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0"/>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1"/>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2"/>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3"/>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4"/>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5"/>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6"/>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17"/>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18"/>
      <headerFooter alignWithMargins="0"/>
    </customSheetView>
    <customSheetView guid="{4B898AE2-7356-489E-882D-EC3B09CB95AA}" scale="115" showPageBreaks="1" showGridLines="0" printArea="1" hiddenRows="1" hiddenColumns="1" view="pageBreakPreview">
      <selection activeCell="D37" sqref="D37"/>
      <pageMargins left="0.75" right="0.75" top="0.69" bottom="0.7" header="0.4" footer="0.37"/>
      <pageSetup scale="96" orientation="portrait" r:id="rId19"/>
      <headerFooter alignWithMargins="0"/>
    </customSheetView>
    <customSheetView guid="{DBB6855E-D634-47BF-8EAD-2479D63E426E}" showPageBreaks="1" showGridLines="0" printArea="1" hiddenRows="1" hiddenColumns="1" view="pageBreakPreview" topLeftCell="A14">
      <selection activeCell="F36" sqref="F36"/>
      <pageMargins left="0.75" right="0.75" top="0.69" bottom="0.7" header="0.4" footer="0.37"/>
      <pageSetup scale="96" orientation="portrait" r:id="rId20"/>
      <headerFooter alignWithMargins="0"/>
    </customSheetView>
    <customSheetView guid="{D02EE5CF-A0EA-4C5E-BAEE-CBCAF1C246EF}" showPageBreaks="1" showGridLines="0" printArea="1" hiddenRows="1" hiddenColumns="1" view="pageBreakPreview">
      <selection activeCell="F36" sqref="F36"/>
      <pageMargins left="0.75" right="0.75" top="0.69" bottom="0.7" header="0.4" footer="0.37"/>
      <pageSetup scale="96" orientation="portrait" r:id="rId21"/>
      <headerFooter alignWithMargins="0"/>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97" priority="3">
      <formula>$AA$6&lt;2</formula>
    </cfRule>
  </conditionalFormatting>
  <conditionalFormatting sqref="B23:C26">
    <cfRule type="expression" dxfId="96" priority="4">
      <formula>$AA$6&lt;1</formula>
    </cfRule>
  </conditionalFormatting>
  <conditionalFormatting sqref="B7:G7">
    <cfRule type="expression" dxfId="95" priority="5">
      <formula>$D$6="Sole Bidder"</formula>
    </cfRule>
  </conditionalFormatting>
  <conditionalFormatting sqref="D23:G31">
    <cfRule type="expression" dxfId="94" priority="2" stopIfTrue="1">
      <formula>$D$6="Sole Bidder"</formula>
    </cfRule>
  </conditionalFormatting>
  <conditionalFormatting sqref="D28:G31">
    <cfRule type="expression" dxfId="93" priority="1">
      <formula>$L$15=1</formula>
    </cfRule>
  </conditionalFormatting>
  <dataValidations count="7">
    <dataValidation type="list"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2"/>
  <headerFooter alignWithMargins="0"/>
  <drawing r:id="rId2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CF80F8D9-734F-48B9-B011-9E684644282F}"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 guid="{F0C5A243-1ADF-42BF-85A0-B6506A13618B}" state="hidden">
      <pageMargins left="0.7" right="0.7" top="0.75" bottom="0.75" header="0.3" footer="0.3"/>
    </customSheetView>
    <customSheetView guid="{4B898AE2-7356-489E-882D-EC3B09CB95AA}" state="hidden">
      <pageMargins left="0.7" right="0.7" top="0.75" bottom="0.75" header="0.3" footer="0.3"/>
    </customSheetView>
    <customSheetView guid="{DBB6855E-D634-47BF-8EAD-2479D63E426E}" state="hidden">
      <pageMargins left="0.7" right="0.7" top="0.75" bottom="0.75" header="0.3" footer="0.3"/>
    </customSheetView>
    <customSheetView guid="{D02EE5CF-A0EA-4C5E-BAEE-CBCAF1C246EF}"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5" zoomScale="110" zoomScaleSheetLayoutView="110" workbookViewId="0">
      <selection activeCell="A22" sqref="A22:E22"/>
    </sheetView>
  </sheetViews>
  <sheetFormatPr defaultColWidth="9.140625" defaultRowHeight="16.5"/>
  <cols>
    <col min="1" max="1" width="12.140625" style="16" customWidth="1"/>
    <col min="2" max="2" width="15.7109375" style="16" customWidth="1"/>
    <col min="3" max="3" width="11.42578125" style="16" customWidth="1"/>
    <col min="4" max="4" width="27.140625" style="16" customWidth="1"/>
    <col min="5" max="5" width="52.85546875" style="16" customWidth="1"/>
    <col min="6" max="6" width="12.85546875" style="16" customWidth="1"/>
    <col min="7" max="7" width="9.7109375" style="16" hidden="1" customWidth="1"/>
    <col min="8" max="8" width="18" style="16" hidden="1" customWidth="1"/>
    <col min="9" max="25" width="9.7109375" style="16" customWidth="1"/>
    <col min="26" max="26" width="18" style="102" customWidth="1"/>
    <col min="27" max="28" width="9.140625" style="11"/>
    <col min="29" max="16384" width="9.140625" style="12"/>
  </cols>
  <sheetData>
    <row r="1" spans="1:46" ht="27" customHeight="1">
      <c r="A1" s="814" t="str">
        <f>Basic!A3&amp;Basic!B3</f>
        <v>Specification No. :CC/T/W-TR/DOM/A04/23/02780</v>
      </c>
      <c r="B1" s="814"/>
      <c r="C1" s="814"/>
      <c r="D1" s="814"/>
      <c r="E1" s="272" t="str">
        <f>"Attachment-3(JV) " &amp; AT1</f>
        <v xml:space="preserve">Attachment-3(JV) </v>
      </c>
      <c r="F1" s="51"/>
      <c r="G1" s="51"/>
      <c r="H1" s="51"/>
      <c r="I1" s="51"/>
      <c r="J1" s="51"/>
      <c r="K1" s="51"/>
      <c r="L1" s="51"/>
      <c r="M1" s="51"/>
      <c r="N1" s="51"/>
      <c r="O1" s="51"/>
      <c r="P1" s="51"/>
      <c r="Q1" s="51"/>
      <c r="R1" s="51"/>
      <c r="S1" s="51"/>
      <c r="T1" s="51"/>
      <c r="U1" s="51"/>
      <c r="V1" s="51"/>
      <c r="W1" s="51"/>
      <c r="X1" s="51"/>
      <c r="Y1" s="51"/>
      <c r="Z1" s="105" t="str">
        <f>'Names of Bidder'!D6</f>
        <v>Sole Bidder</v>
      </c>
      <c r="AT1" s="104"/>
    </row>
    <row r="2" spans="1:46" ht="10.5" customHeight="1">
      <c r="Z2" s="105">
        <f>'Names of Bidder'!G6</f>
        <v>0</v>
      </c>
    </row>
    <row r="3" spans="1:46" ht="75" customHeight="1">
      <c r="A3" s="781" t="str">
        <f>Basic!B1</f>
        <v>765 kV Transformer Package TR01 for 6x500 MVA, 765/400/33 kV, 1 Phase Transformers at KPS3 S/S associated with establishment of Khavda Pooling Station-3 (KPS3) in Khavda RE Park.</v>
      </c>
      <c r="B3" s="782"/>
      <c r="C3" s="782"/>
      <c r="D3" s="782"/>
      <c r="E3" s="782"/>
      <c r="F3" s="52"/>
      <c r="G3" s="52"/>
      <c r="H3" s="52"/>
      <c r="I3" s="52"/>
      <c r="J3" s="52"/>
      <c r="K3" s="52"/>
      <c r="L3" s="52"/>
      <c r="M3" s="52"/>
      <c r="N3" s="52"/>
      <c r="O3" s="52"/>
      <c r="P3" s="52"/>
      <c r="Q3" s="52"/>
      <c r="R3" s="52"/>
      <c r="S3" s="52"/>
      <c r="T3" s="52"/>
      <c r="U3" s="52"/>
      <c r="V3" s="52"/>
      <c r="W3" s="52"/>
      <c r="X3" s="52"/>
      <c r="Y3" s="52"/>
      <c r="Z3" s="106"/>
      <c r="AA3" s="14"/>
      <c r="AB3" s="13"/>
    </row>
    <row r="4" spans="1:46" ht="20.100000000000001" customHeight="1">
      <c r="A4" s="15"/>
      <c r="AB4" s="17"/>
      <c r="AC4" s="2"/>
    </row>
    <row r="5" spans="1:46" ht="20.100000000000001" customHeight="1">
      <c r="A5" s="815" t="s">
        <v>336</v>
      </c>
      <c r="B5" s="815"/>
      <c r="C5" s="815"/>
      <c r="D5" s="815"/>
      <c r="E5" s="815"/>
      <c r="F5" s="15"/>
      <c r="G5" s="15"/>
      <c r="H5" s="15"/>
      <c r="I5" s="15"/>
      <c r="J5" s="15"/>
      <c r="K5" s="15"/>
      <c r="L5" s="15"/>
      <c r="M5" s="15"/>
      <c r="N5" s="15"/>
      <c r="O5" s="15"/>
      <c r="P5" s="15"/>
      <c r="Q5" s="15"/>
      <c r="R5" s="15"/>
      <c r="S5" s="15"/>
      <c r="T5" s="15"/>
      <c r="U5" s="15"/>
      <c r="V5" s="15"/>
      <c r="W5" s="15"/>
      <c r="X5" s="15"/>
      <c r="Y5" s="15"/>
      <c r="Z5" s="107"/>
      <c r="AB5" s="17"/>
      <c r="AC5" s="2"/>
    </row>
    <row r="6" spans="1:46" ht="20.100000000000001" customHeight="1">
      <c r="A6" s="19"/>
      <c r="AB6" s="17"/>
      <c r="AC6" s="2"/>
    </row>
    <row r="7" spans="1:46" ht="20.100000000000001" customHeight="1">
      <c r="A7" s="20" t="str">
        <f>"Bidder’s Name and Address  :"</f>
        <v>Bidder’s Name and Address  :</v>
      </c>
      <c r="E7" s="5" t="s">
        <v>341</v>
      </c>
      <c r="F7" s="5"/>
      <c r="G7" s="5"/>
      <c r="H7" s="5"/>
      <c r="I7" s="5"/>
      <c r="J7" s="5"/>
      <c r="K7" s="5"/>
      <c r="L7" s="5"/>
      <c r="M7" s="5"/>
      <c r="N7" s="5"/>
      <c r="O7" s="5"/>
      <c r="P7" s="5"/>
      <c r="Q7" s="5"/>
      <c r="R7" s="5"/>
      <c r="S7" s="5"/>
      <c r="T7" s="5"/>
      <c r="U7" s="5"/>
      <c r="V7" s="5"/>
      <c r="W7" s="5"/>
      <c r="X7" s="5"/>
      <c r="Y7" s="5"/>
      <c r="AB7" s="17"/>
      <c r="AC7" s="2"/>
    </row>
    <row r="8" spans="1:46" ht="36" customHeight="1">
      <c r="A8" s="821" t="str">
        <f>IF('Names of Bidder'!D6= "JV (Joint Venture)", "JV of " &amp; Z8, "")</f>
        <v/>
      </c>
      <c r="B8" s="821"/>
      <c r="C8" s="821"/>
      <c r="D8" s="821"/>
      <c r="E8" s="3" t="s">
        <v>343</v>
      </c>
      <c r="F8" s="5"/>
      <c r="G8" s="5"/>
      <c r="I8" s="5"/>
      <c r="J8" s="5"/>
      <c r="K8" s="5"/>
      <c r="L8" s="5"/>
      <c r="M8" s="5"/>
      <c r="N8" s="5"/>
      <c r="O8" s="5"/>
      <c r="P8" s="5"/>
      <c r="Q8" s="5"/>
      <c r="R8" s="5"/>
      <c r="S8" s="5"/>
      <c r="T8" s="5"/>
      <c r="U8" s="5"/>
      <c r="V8" s="5"/>
      <c r="W8" s="5"/>
      <c r="X8" s="5"/>
      <c r="Y8" s="5"/>
      <c r="Z8" s="108" t="str">
        <f>IF('Names of Bidder'!D7=1,'Names of Bidder'!D18&amp;" &amp; "&amp;'Names of Bidder'!D23,IF('Names of Bidder'!D7="2 or More",'Names of Bidder'!D18&amp;" , "&amp;'Names of Bidder'!D23&amp;" &amp; "&amp;'Names of Bidder'!D28,""))</f>
        <v xml:space="preserve"> &amp; Ram Lal</v>
      </c>
      <c r="AB8" s="17"/>
      <c r="AC8" s="2"/>
    </row>
    <row r="9" spans="1:46" ht="20.100000000000001" customHeight="1">
      <c r="A9" s="4" t="s">
        <v>342</v>
      </c>
      <c r="B9" s="817">
        <f>'Names of Bidder'!D10</f>
        <v>0</v>
      </c>
      <c r="C9" s="817"/>
      <c r="D9" s="817"/>
      <c r="E9" s="3" t="s">
        <v>345</v>
      </c>
      <c r="F9" s="3"/>
      <c r="G9" s="3"/>
      <c r="H9" s="3"/>
      <c r="I9" s="3"/>
      <c r="J9" s="3"/>
      <c r="K9" s="3"/>
      <c r="L9" s="3"/>
      <c r="M9" s="3"/>
      <c r="N9" s="3"/>
      <c r="O9" s="3"/>
      <c r="P9" s="3"/>
      <c r="Q9" s="3"/>
      <c r="R9" s="3"/>
      <c r="S9" s="3"/>
      <c r="T9" s="3"/>
      <c r="U9" s="3"/>
      <c r="V9" s="3"/>
      <c r="W9" s="3"/>
      <c r="X9" s="3"/>
      <c r="Y9" s="3"/>
      <c r="AB9" s="17"/>
      <c r="AC9" s="2"/>
    </row>
    <row r="10" spans="1:46" ht="20.100000000000001" customHeight="1">
      <c r="A10" s="4" t="s">
        <v>344</v>
      </c>
      <c r="B10" s="818">
        <f>'Names of Bidder'!D11</f>
        <v>0</v>
      </c>
      <c r="C10" s="818"/>
      <c r="D10" s="818"/>
      <c r="E10" s="3" t="s">
        <v>176</v>
      </c>
      <c r="F10" s="3"/>
      <c r="G10" s="3"/>
      <c r="H10" s="3"/>
      <c r="I10" s="3"/>
      <c r="J10" s="3"/>
      <c r="K10" s="3"/>
      <c r="L10" s="3"/>
      <c r="M10" s="3"/>
      <c r="N10" s="3"/>
      <c r="O10" s="3"/>
      <c r="P10" s="3"/>
      <c r="Q10" s="3"/>
      <c r="R10" s="3"/>
      <c r="S10" s="3"/>
      <c r="T10" s="3"/>
      <c r="U10" s="3"/>
      <c r="V10" s="3"/>
      <c r="W10" s="3"/>
      <c r="X10" s="3"/>
      <c r="Y10" s="3"/>
      <c r="AB10" s="17"/>
      <c r="AC10" s="2"/>
    </row>
    <row r="11" spans="1:46" ht="20.100000000000001" customHeight="1">
      <c r="B11" s="818">
        <f>'Names of Bidder'!D12</f>
        <v>0</v>
      </c>
      <c r="C11" s="818"/>
      <c r="D11" s="818"/>
      <c r="E11" s="3" t="s">
        <v>346</v>
      </c>
      <c r="F11" s="3"/>
      <c r="G11" s="3"/>
      <c r="H11" s="3"/>
      <c r="I11" s="3"/>
      <c r="J11" s="3"/>
      <c r="K11" s="3"/>
      <c r="L11" s="3"/>
      <c r="M11" s="3"/>
      <c r="N11" s="3"/>
      <c r="O11" s="3"/>
      <c r="P11" s="3"/>
      <c r="Q11" s="3"/>
      <c r="R11" s="3"/>
      <c r="S11" s="3"/>
      <c r="T11" s="3"/>
      <c r="U11" s="3"/>
      <c r="V11" s="3"/>
      <c r="W11" s="3"/>
      <c r="X11" s="3"/>
      <c r="Y11" s="3"/>
    </row>
    <row r="12" spans="1:46" ht="20.100000000000001" customHeight="1">
      <c r="A12" s="19"/>
      <c r="B12" s="818">
        <f>'Names of Bidder'!D13</f>
        <v>0</v>
      </c>
      <c r="C12" s="818"/>
      <c r="D12" s="818"/>
      <c r="E12" s="3"/>
      <c r="F12" s="3"/>
      <c r="G12" s="3"/>
      <c r="H12" s="3"/>
      <c r="I12" s="3"/>
      <c r="J12" s="3"/>
      <c r="K12" s="3"/>
      <c r="L12" s="3"/>
      <c r="M12" s="3"/>
      <c r="N12" s="3"/>
      <c r="O12" s="3"/>
      <c r="P12" s="3"/>
      <c r="Q12" s="3"/>
      <c r="R12" s="3"/>
      <c r="S12" s="3"/>
      <c r="T12" s="3"/>
      <c r="U12" s="3"/>
      <c r="V12" s="3"/>
      <c r="W12" s="3"/>
      <c r="X12" s="3"/>
      <c r="Y12" s="3"/>
    </row>
    <row r="13" spans="1:46" ht="9.9499999999999993" customHeight="1">
      <c r="A13" s="19"/>
      <c r="B13" s="90"/>
      <c r="C13" s="90"/>
      <c r="D13" s="90"/>
      <c r="E13" s="12"/>
      <c r="F13" s="3"/>
      <c r="G13" s="3"/>
      <c r="H13" s="3"/>
      <c r="I13" s="3"/>
      <c r="J13" s="3"/>
      <c r="K13" s="3"/>
      <c r="L13" s="3"/>
      <c r="M13" s="3"/>
      <c r="N13" s="3"/>
      <c r="O13" s="3"/>
      <c r="P13" s="3"/>
      <c r="Q13" s="3"/>
      <c r="R13" s="3"/>
      <c r="S13" s="3"/>
      <c r="T13" s="3"/>
      <c r="U13" s="3"/>
      <c r="V13" s="3"/>
      <c r="W13" s="3"/>
      <c r="X13" s="3"/>
      <c r="Y13" s="3"/>
    </row>
    <row r="14" spans="1:46" ht="20.100000000000001" customHeight="1">
      <c r="A14" s="819" t="str">
        <f>IF('Names of Bidder'!D6="Sole Bidder", "This Attachment is Not Applicable", "")</f>
        <v>This Attachment is Not Applicable</v>
      </c>
      <c r="B14" s="819"/>
      <c r="C14" s="819"/>
      <c r="D14" s="819"/>
      <c r="E14" s="819"/>
      <c r="F14" s="3"/>
      <c r="G14" s="3"/>
      <c r="H14" s="3"/>
      <c r="I14" s="3"/>
      <c r="J14" s="3"/>
      <c r="K14" s="3"/>
      <c r="L14" s="3"/>
      <c r="M14" s="3"/>
      <c r="N14" s="3"/>
      <c r="O14" s="3"/>
      <c r="P14" s="3"/>
      <c r="Q14" s="3"/>
      <c r="R14" s="3"/>
      <c r="S14" s="3"/>
      <c r="T14" s="3"/>
      <c r="U14" s="3"/>
      <c r="V14" s="3"/>
      <c r="W14" s="3"/>
      <c r="X14" s="3"/>
      <c r="Y14" s="3"/>
    </row>
    <row r="15" spans="1:46" ht="20.100000000000001" customHeight="1">
      <c r="A15" s="20" t="s">
        <v>168</v>
      </c>
      <c r="B15" s="90"/>
      <c r="C15" s="90"/>
      <c r="D15" s="90"/>
      <c r="E15" s="3"/>
      <c r="F15" s="3"/>
      <c r="G15" s="3"/>
      <c r="H15" s="3"/>
      <c r="I15" s="3"/>
      <c r="J15" s="3"/>
      <c r="K15" s="3"/>
      <c r="L15" s="3"/>
      <c r="M15" s="3"/>
      <c r="N15" s="3"/>
      <c r="O15" s="3"/>
      <c r="P15" s="3"/>
      <c r="Q15" s="3"/>
      <c r="R15" s="3"/>
      <c r="S15" s="3"/>
      <c r="T15" s="3"/>
      <c r="U15" s="3"/>
      <c r="V15" s="3"/>
      <c r="W15" s="3"/>
      <c r="X15" s="3"/>
      <c r="Y15" s="3"/>
    </row>
    <row r="16" spans="1:46" ht="20.100000000000001" customHeight="1">
      <c r="A16" s="20"/>
      <c r="B16" s="820" t="str">
        <f>IF(Z2=1,"Other Partner",IF(Z2="2 or More","Other Partner-1",""))</f>
        <v/>
      </c>
      <c r="C16" s="820"/>
      <c r="D16" s="820"/>
      <c r="E16" s="93" t="str">
        <f>IF(Z2="2 or More", "Other Partner-2", "")</f>
        <v/>
      </c>
      <c r="F16" s="3"/>
      <c r="G16" s="3"/>
      <c r="H16" s="3"/>
      <c r="I16" s="3"/>
      <c r="J16" s="3"/>
      <c r="K16" s="3"/>
      <c r="L16" s="3"/>
      <c r="M16" s="3"/>
      <c r="N16" s="3"/>
      <c r="O16" s="3"/>
      <c r="P16" s="3"/>
      <c r="Q16" s="3"/>
      <c r="R16" s="3"/>
      <c r="S16" s="3"/>
      <c r="T16" s="3"/>
      <c r="U16" s="3"/>
      <c r="V16" s="3"/>
      <c r="W16" s="3"/>
      <c r="X16" s="3"/>
      <c r="Y16" s="3"/>
    </row>
    <row r="17" spans="1:28" ht="20.100000000000001" customHeight="1">
      <c r="A17" s="4" t="s">
        <v>342</v>
      </c>
      <c r="B17" s="818" t="str">
        <f>IF('Names of Bidder'!D23=0, "", 'Names of Bidder'!D23)</f>
        <v>Ram Lal</v>
      </c>
      <c r="C17" s="818"/>
      <c r="D17" s="818"/>
      <c r="E17" s="202" t="str">
        <f>IF($Z$2="2 or More", IF(#REF!=0, "",#REF!), "")</f>
        <v/>
      </c>
      <c r="F17" s="3"/>
      <c r="G17" s="3"/>
      <c r="H17" s="3"/>
      <c r="I17" s="3"/>
      <c r="J17" s="3"/>
      <c r="K17" s="3"/>
      <c r="L17" s="3"/>
      <c r="M17" s="3"/>
      <c r="N17" s="3"/>
      <c r="O17" s="3"/>
      <c r="P17" s="3"/>
      <c r="Q17" s="3"/>
      <c r="R17" s="3"/>
      <c r="S17" s="3"/>
      <c r="T17" s="3"/>
      <c r="U17" s="3"/>
      <c r="V17" s="3"/>
      <c r="W17" s="3"/>
      <c r="X17" s="3"/>
      <c r="Y17" s="3"/>
    </row>
    <row r="18" spans="1:28" ht="20.100000000000001" customHeight="1">
      <c r="A18" s="4" t="s">
        <v>344</v>
      </c>
      <c r="B18" s="818" t="str">
        <f>IF('Names of Bidder'!D24=0, "", 'Names of Bidder'!D24)</f>
        <v>G5</v>
      </c>
      <c r="C18" s="818"/>
      <c r="D18" s="818"/>
      <c r="E18" s="202" t="str">
        <f>IF($Z$2="2 or More", IF(#REF!=0, "",#REF!), "")</f>
        <v/>
      </c>
      <c r="F18" s="3"/>
      <c r="G18" s="3"/>
      <c r="H18" s="3"/>
      <c r="I18" s="3"/>
      <c r="J18" s="3"/>
      <c r="K18" s="3"/>
      <c r="L18" s="3"/>
      <c r="M18" s="3"/>
      <c r="N18" s="3"/>
      <c r="O18" s="3"/>
      <c r="P18" s="3"/>
      <c r="Q18" s="3"/>
      <c r="R18" s="3"/>
      <c r="S18" s="3"/>
      <c r="T18" s="3"/>
      <c r="U18" s="3"/>
      <c r="V18" s="3"/>
      <c r="W18" s="3"/>
      <c r="X18" s="3"/>
      <c r="Y18" s="3"/>
    </row>
    <row r="19" spans="1:28" ht="20.100000000000001" customHeight="1">
      <c r="A19" s="19"/>
      <c r="B19" s="818" t="str">
        <f>IF('Names of Bidder'!D25=0, "", 'Names of Bidder'!D25)</f>
        <v>Gurgaon</v>
      </c>
      <c r="C19" s="818"/>
      <c r="D19" s="818"/>
      <c r="E19" s="202" t="str">
        <f>IF($Z$2="2 or More", IF(#REF!=0, "",#REF!), "")</f>
        <v/>
      </c>
      <c r="AA19" s="3"/>
    </row>
    <row r="20" spans="1:28" ht="20.100000000000001" customHeight="1">
      <c r="A20" s="19"/>
      <c r="B20" s="818" t="str">
        <f>IF('Names of Bidder'!D26=0, "", 'Names of Bidder'!D26)</f>
        <v/>
      </c>
      <c r="C20" s="818"/>
      <c r="D20" s="818"/>
      <c r="E20" s="202" t="str">
        <f>IF($Z$2="2 or More", IF(#REF!=0, "",#REF!), "")</f>
        <v/>
      </c>
      <c r="AA20" s="3"/>
    </row>
    <row r="21" spans="1:28" ht="20.100000000000001" customHeight="1">
      <c r="A21" s="16" t="s">
        <v>337</v>
      </c>
    </row>
    <row r="22" spans="1:28" ht="84" customHeight="1">
      <c r="A22" s="816" t="s">
        <v>546</v>
      </c>
      <c r="B22" s="816"/>
      <c r="C22" s="816"/>
      <c r="D22" s="816"/>
      <c r="E22" s="816"/>
      <c r="F22" s="19"/>
      <c r="G22" s="19"/>
      <c r="H22" s="19" t="str">
        <f>'Names of Bidder'!D6</f>
        <v>Sole Bidder</v>
      </c>
      <c r="I22" s="19"/>
      <c r="J22" s="19"/>
      <c r="K22" s="19"/>
      <c r="L22" s="19"/>
      <c r="M22" s="19"/>
      <c r="N22" s="19"/>
      <c r="O22" s="19"/>
      <c r="P22" s="19"/>
      <c r="Q22" s="19"/>
      <c r="R22" s="19"/>
      <c r="S22" s="19"/>
      <c r="T22" s="19"/>
      <c r="U22" s="19"/>
      <c r="V22" s="19"/>
      <c r="W22" s="19"/>
      <c r="X22" s="19"/>
      <c r="Y22" s="19"/>
      <c r="Z22" s="109"/>
      <c r="AA22" s="21"/>
      <c r="AB22" s="21"/>
    </row>
    <row r="23" spans="1:28" ht="33" customHeight="1">
      <c r="D23" s="24"/>
    </row>
    <row r="24" spans="1:28" ht="33" customHeight="1">
      <c r="A24" s="23" t="s">
        <v>6</v>
      </c>
      <c r="B24" s="50" t="str">
        <f>'Names of Bidder'!D36&amp;"-"&amp; 'Names of Bidder'!E36&amp;"-" &amp;'Names of Bidder'!F36</f>
        <v>--</v>
      </c>
      <c r="C24" s="20"/>
      <c r="D24" s="24" t="s">
        <v>4</v>
      </c>
      <c r="E24" s="201" t="str">
        <f>IF('Names of Bidder'!D33=0, "", 'Names of Bidder'!D33)</f>
        <v/>
      </c>
      <c r="F24" s="20"/>
      <c r="G24" s="20"/>
      <c r="H24" s="20"/>
      <c r="I24" s="20"/>
      <c r="J24" s="20"/>
      <c r="K24" s="20"/>
      <c r="L24" s="20"/>
      <c r="M24" s="20"/>
      <c r="N24" s="20"/>
      <c r="O24" s="20"/>
      <c r="P24" s="20"/>
      <c r="Q24" s="20"/>
      <c r="R24" s="20"/>
      <c r="S24" s="20"/>
      <c r="T24" s="20"/>
      <c r="U24" s="20"/>
      <c r="V24" s="20"/>
      <c r="W24" s="20"/>
      <c r="X24" s="20"/>
      <c r="Y24" s="20"/>
      <c r="AA24" s="11">
        <f>Basic!B4</f>
        <v>0</v>
      </c>
    </row>
    <row r="25" spans="1:28" ht="33" customHeight="1">
      <c r="A25" s="23" t="s">
        <v>7</v>
      </c>
      <c r="B25" s="201" t="str">
        <f>IF('Names of Bidder'!D37=0, "", 'Names of Bidder'!D37)</f>
        <v/>
      </c>
      <c r="C25" s="20"/>
      <c r="D25" s="24" t="s">
        <v>5</v>
      </c>
      <c r="E25" s="201" t="str">
        <f>IF('Names of Bidder'!D34=0, "", 'Names of Bidder'!D34)</f>
        <v/>
      </c>
      <c r="F25" s="26"/>
      <c r="G25" s="26"/>
      <c r="H25" s="26"/>
      <c r="I25" s="26"/>
      <c r="J25" s="26"/>
      <c r="K25" s="26"/>
      <c r="L25" s="26"/>
      <c r="M25" s="26"/>
      <c r="N25" s="26"/>
      <c r="O25" s="26"/>
      <c r="P25" s="26"/>
      <c r="Q25" s="26"/>
      <c r="R25" s="26"/>
      <c r="S25" s="26"/>
      <c r="T25" s="26"/>
      <c r="U25" s="26"/>
      <c r="V25" s="26"/>
      <c r="W25" s="26"/>
      <c r="X25" s="26"/>
      <c r="Y25" s="26"/>
      <c r="AA25" s="11">
        <f>Basic!B5</f>
        <v>18</v>
      </c>
    </row>
    <row r="26" spans="1:28" ht="33" customHeight="1">
      <c r="C26" s="20"/>
      <c r="D26" s="24"/>
      <c r="F26" s="26"/>
      <c r="G26" s="26"/>
      <c r="H26" s="26"/>
      <c r="I26" s="26"/>
      <c r="J26" s="26"/>
      <c r="K26" s="26"/>
      <c r="L26" s="26"/>
      <c r="M26" s="26"/>
      <c r="N26" s="26"/>
      <c r="O26" s="26"/>
      <c r="P26" s="26"/>
      <c r="Q26" s="26"/>
      <c r="R26" s="26"/>
      <c r="S26" s="26"/>
      <c r="T26" s="26"/>
      <c r="U26" s="26"/>
      <c r="V26" s="26"/>
      <c r="W26" s="26"/>
      <c r="X26" s="26"/>
      <c r="Y26" s="26"/>
    </row>
    <row r="27" spans="1:28" ht="33" customHeight="1">
      <c r="A27" s="20"/>
      <c r="C27" s="20"/>
      <c r="E27" s="20"/>
      <c r="F27" s="20"/>
      <c r="G27" s="20"/>
      <c r="H27" s="20"/>
      <c r="I27" s="20"/>
      <c r="J27" s="20"/>
      <c r="K27" s="20"/>
      <c r="L27" s="20"/>
      <c r="M27" s="20"/>
      <c r="N27" s="20"/>
      <c r="O27" s="20"/>
      <c r="P27" s="20"/>
      <c r="Q27" s="20"/>
      <c r="R27" s="20"/>
      <c r="S27" s="20"/>
      <c r="T27" s="20"/>
      <c r="U27" s="20"/>
      <c r="V27" s="20"/>
      <c r="W27" s="20"/>
      <c r="X27" s="20"/>
      <c r="Y27" s="2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CF80F8D9-734F-48B9-B011-9E684644282F}" scale="110" showPageBreaks="1" showGridLines="0" fitToPage="1" printArea="1" hiddenColumns="1" view="pageBreakPreview" topLeftCell="A7">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2"/>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4"/>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8"/>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5"/>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0"/>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0"/>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1"/>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3"/>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7"/>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39"/>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4">
      <selection activeCell="A22" sqref="A22:E22"/>
      <pageMargins left="0.75" right="0.63" top="0.57999999999999996" bottom="0.6" header="0.34" footer="0.35"/>
      <pageSetup scale="85" orientation="portrait" r:id="rId40"/>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D02EE5CF-A0EA-4C5E-BAEE-CBCAF1C246EF}" scale="110" showPageBreaks="1" showGridLines="0" fitToPage="1" printArea="1" hiddenColumns="1" view="pageBreakPreview" topLeftCell="A7">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2" priority="1" stopIfTrue="1">
      <formula>$Z$2=0</formula>
    </cfRule>
  </conditionalFormatting>
  <conditionalFormatting sqref="A22">
    <cfRule type="expression" dxfId="91" priority="2" stopIfTrue="1">
      <formula>$H$22="Sole Bidder"</formula>
    </cfRule>
  </conditionalFormatting>
  <pageMargins left="0.75" right="0.63" top="0.57999999999999996" bottom="0.6" header="0.34" footer="0.35"/>
  <pageSetup scale="85" orientation="portrait" r:id="rId43"/>
  <headerFooter alignWithMargins="0">
    <oddFooter>&amp;R&amp;"Book Antiqua,Bold"&amp;8 Page &amp;P of &amp;N</oddFooter>
  </headerFooter>
  <drawing r:id="rId4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zoomScale="130" zoomScaleNormal="100" zoomScaleSheetLayoutView="130" workbookViewId="0">
      <selection activeCell="D15" sqref="D15"/>
    </sheetView>
  </sheetViews>
  <sheetFormatPr defaultColWidth="9.140625" defaultRowHeight="15.75"/>
  <cols>
    <col min="1" max="1" width="14.28515625" style="282" customWidth="1"/>
    <col min="2" max="2" width="13.85546875" style="282" customWidth="1"/>
    <col min="3" max="3" width="11.42578125" style="282" customWidth="1"/>
    <col min="4" max="4" width="27.85546875" style="282" customWidth="1"/>
    <col min="5" max="5" width="14.42578125" style="282" customWidth="1"/>
    <col min="6" max="6" width="29" style="282" customWidth="1"/>
    <col min="7" max="7" width="16.42578125" style="282" customWidth="1"/>
    <col min="8" max="8" width="13.28515625" style="282" customWidth="1"/>
    <col min="9" max="9" width="25.7109375" style="282" customWidth="1"/>
    <col min="10" max="10" width="10.5703125" style="282" hidden="1" customWidth="1"/>
    <col min="11" max="11" width="10.28515625" style="282" hidden="1" customWidth="1"/>
    <col min="12" max="12" width="11.85546875" style="282" hidden="1" customWidth="1"/>
    <col min="13" max="13" width="34.5703125" style="282" hidden="1" customWidth="1"/>
    <col min="14" max="14" width="10.42578125" style="282" hidden="1" customWidth="1"/>
    <col min="15" max="15" width="11.42578125" style="282" hidden="1" customWidth="1"/>
    <col min="16" max="16" width="10.7109375" style="282" hidden="1" customWidth="1"/>
    <col min="17" max="17" width="13.7109375" style="282" hidden="1" customWidth="1"/>
    <col min="18" max="20" width="0" style="282" hidden="1" customWidth="1"/>
    <col min="21" max="21" width="13.5703125" style="282" hidden="1" customWidth="1"/>
    <col min="22" max="28" width="0" style="282" hidden="1" customWidth="1"/>
    <col min="29" max="16384" width="9.140625" style="282"/>
  </cols>
  <sheetData>
    <row r="1" spans="1:9" ht="24" customHeight="1">
      <c r="A1" s="315" t="str">
        <f>Basic!A3&amp;Basic!B3</f>
        <v>Specification No. :CC/T/W-TR/DOM/A04/23/02780</v>
      </c>
      <c r="B1" s="331"/>
      <c r="C1" s="331"/>
      <c r="D1" s="331"/>
      <c r="E1" s="331"/>
      <c r="F1" s="331"/>
      <c r="G1" s="331"/>
      <c r="H1" s="280"/>
      <c r="I1" s="280" t="s">
        <v>699</v>
      </c>
    </row>
    <row r="2" spans="1:9" ht="15.75" customHeight="1"/>
    <row r="3" spans="1:9" ht="85.5" customHeight="1">
      <c r="A3" s="1028" t="str">
        <f>Basic!B1</f>
        <v>765 kV Transformer Package TR01 for 6x500 MVA, 765/400/33 kV, 1 Phase Transformers at KPS3 S/S associated with establishment of Khavda Pooling Station-3 (KPS3) in Khavda RE Park.</v>
      </c>
      <c r="B3" s="1028"/>
      <c r="C3" s="1028"/>
      <c r="D3" s="1028"/>
      <c r="E3" s="1028"/>
      <c r="F3" s="1028"/>
      <c r="G3" s="1028"/>
      <c r="H3" s="1028"/>
      <c r="I3" s="1028"/>
    </row>
    <row r="5" spans="1:9" ht="21.75" customHeight="1">
      <c r="A5" s="1029" t="s">
        <v>347</v>
      </c>
      <c r="B5" s="1029"/>
      <c r="C5" s="1029"/>
      <c r="D5" s="1029"/>
      <c r="E5" s="1029"/>
      <c r="F5" s="1029"/>
      <c r="G5" s="1029"/>
      <c r="H5" s="1029"/>
      <c r="I5" s="1029"/>
    </row>
    <row r="7" spans="1:9" ht="16.5">
      <c r="A7" s="287" t="str">
        <f>'[11]Attach 3(JV)'!A7:D7</f>
        <v>Bidder’s Name and Address (Lead Partner of) :</v>
      </c>
      <c r="F7" s="289"/>
      <c r="H7" s="311" t="str">
        <f>'[11]Attach 3(JV)'!E7</f>
        <v>To:</v>
      </c>
    </row>
    <row r="8" spans="1:9" ht="32.25" customHeight="1">
      <c r="A8" s="1030" t="str">
        <f>IF('Names of Bidder'!D6= "JV (Joint Venture)", "JV of " &amp; Z8, "")</f>
        <v/>
      </c>
      <c r="B8" s="1030"/>
      <c r="C8" s="1030"/>
      <c r="D8" s="1030"/>
      <c r="F8" s="395"/>
      <c r="H8" s="313" t="str">
        <f>'[11]Attach 3(JV)'!E8</f>
        <v>Contract Services</v>
      </c>
    </row>
    <row r="9" spans="1:9" ht="18" customHeight="1">
      <c r="A9" s="287" t="s">
        <v>565</v>
      </c>
      <c r="B9" s="1031">
        <f>'Attach 3(JV)'!B9:D9</f>
        <v>0</v>
      </c>
      <c r="C9" s="1031"/>
      <c r="F9" s="395"/>
      <c r="H9" s="313" t="str">
        <f>'[11]Attach 3(JV)'!E9</f>
        <v>Power Grid Corporation of India Ltd.,</v>
      </c>
    </row>
    <row r="10" spans="1:9" ht="18" customHeight="1">
      <c r="A10" s="287" t="s">
        <v>566</v>
      </c>
      <c r="B10" s="1027">
        <f>'Attach 3(JV)'!B10:D10</f>
        <v>0</v>
      </c>
      <c r="C10" s="1027"/>
      <c r="F10" s="395"/>
      <c r="H10" s="313" t="str">
        <f>'[11]Attach 3(JV)'!E10</f>
        <v>"Saudamini", Plot No. 2, Sector 29</v>
      </c>
    </row>
    <row r="11" spans="1:9" ht="17.25" customHeight="1">
      <c r="B11" s="1027">
        <f>'Attach 3(JV)'!B11:D11</f>
        <v>0</v>
      </c>
      <c r="C11" s="1027"/>
      <c r="F11" s="395"/>
      <c r="H11" s="313" t="str">
        <f>'[11]Attach 3(JV)'!E11</f>
        <v>Gurgaon (Haryana) - 122001</v>
      </c>
    </row>
    <row r="12" spans="1:9" ht="18" customHeight="1">
      <c r="B12" s="1027">
        <f>'Attach 3(JV)'!B12:D12</f>
        <v>0</v>
      </c>
      <c r="C12" s="1027"/>
    </row>
    <row r="13" spans="1:9">
      <c r="B13" s="1027" t="str">
        <f>IF('Names of Bidder'!D22=0, "", 'Names of Bidder'!D22)</f>
        <v/>
      </c>
      <c r="C13" s="1027"/>
    </row>
    <row r="14" spans="1:9">
      <c r="A14" s="282" t="s">
        <v>337</v>
      </c>
    </row>
    <row r="16" spans="1:9" ht="66" customHeight="1">
      <c r="A16" s="955" t="s">
        <v>567</v>
      </c>
      <c r="B16" s="955"/>
      <c r="C16" s="955"/>
      <c r="D16" s="955"/>
      <c r="E16" s="955"/>
      <c r="F16" s="955"/>
      <c r="G16" s="955"/>
      <c r="H16" s="955"/>
      <c r="I16" s="955"/>
    </row>
    <row r="17" spans="1:13" ht="9.75" customHeight="1"/>
    <row r="18" spans="1:13" ht="14.25" customHeight="1">
      <c r="A18" s="396" t="s">
        <v>568</v>
      </c>
      <c r="B18" s="955" t="s">
        <v>569</v>
      </c>
      <c r="C18" s="955"/>
      <c r="D18" s="955"/>
      <c r="E18" s="955"/>
      <c r="F18" s="955"/>
      <c r="M18" s="397"/>
    </row>
    <row r="19" spans="1:13" ht="17.25" hidden="1" customHeight="1">
      <c r="A19" s="396" t="s">
        <v>568</v>
      </c>
      <c r="B19" s="955" t="s">
        <v>570</v>
      </c>
      <c r="C19" s="955"/>
      <c r="D19" s="955"/>
      <c r="E19" s="955"/>
      <c r="F19" s="955"/>
      <c r="G19" s="955"/>
      <c r="H19" s="955"/>
      <c r="M19" s="397"/>
    </row>
    <row r="20" spans="1:13" ht="16.5" hidden="1">
      <c r="A20" s="398" t="s">
        <v>17</v>
      </c>
      <c r="B20" s="1026" t="e">
        <f>'[11]Name of Bidder'!C13</f>
        <v>#REF!</v>
      </c>
      <c r="C20" s="1026"/>
      <c r="D20" s="1026"/>
      <c r="E20" s="1026"/>
      <c r="F20" s="1026"/>
      <c r="G20" s="1026"/>
      <c r="H20" s="1026"/>
      <c r="M20" s="327">
        <f>'[11]Name of Bidder'!F6</f>
        <v>2</v>
      </c>
    </row>
    <row r="21" spans="1:13" ht="16.5" hidden="1">
      <c r="A21" s="398" t="s">
        <v>26</v>
      </c>
      <c r="B21" s="1026" t="e">
        <f>'[11]Name of Bidder'!C18</f>
        <v>#REF!</v>
      </c>
      <c r="C21" s="1026"/>
      <c r="D21" s="1026"/>
      <c r="E21" s="1026"/>
      <c r="F21" s="1026"/>
      <c r="G21" s="1026"/>
      <c r="H21" s="1026"/>
      <c r="M21" s="327" t="str">
        <f>'[11]Name of Bidder'!F8</f>
        <v>2 or more</v>
      </c>
    </row>
    <row r="22" spans="1:13" ht="17.25" hidden="1" customHeight="1">
      <c r="A22" s="398" t="s">
        <v>469</v>
      </c>
      <c r="B22" s="1026" t="e">
        <f>'[11]Name of Bidder'!C23</f>
        <v>#REF!</v>
      </c>
      <c r="C22" s="1026"/>
      <c r="D22" s="1026"/>
      <c r="E22" s="1026"/>
      <c r="F22" s="1026"/>
      <c r="G22" s="1026"/>
      <c r="H22" s="1026"/>
      <c r="I22" s="330"/>
    </row>
    <row r="23" spans="1:13" ht="15.75" hidden="1" customHeight="1">
      <c r="B23" s="399" t="s">
        <v>571</v>
      </c>
    </row>
    <row r="24" spans="1:13" ht="10.5" customHeight="1">
      <c r="A24" s="400"/>
    </row>
    <row r="25" spans="1:13" ht="25.5" hidden="1" customHeight="1">
      <c r="A25" s="955" t="s">
        <v>572</v>
      </c>
      <c r="B25" s="955"/>
      <c r="C25" s="955"/>
      <c r="D25" s="955"/>
      <c r="E25" s="955"/>
      <c r="F25" s="955"/>
      <c r="G25" s="955"/>
      <c r="H25" s="955"/>
    </row>
    <row r="26" spans="1:13" ht="31.5" customHeight="1">
      <c r="A26" s="945" t="s">
        <v>573</v>
      </c>
      <c r="B26" s="945"/>
      <c r="C26" s="945"/>
      <c r="D26" s="945"/>
      <c r="E26" s="945"/>
      <c r="F26" s="945"/>
      <c r="G26" s="945"/>
      <c r="H26" s="945"/>
      <c r="I26" s="330"/>
    </row>
    <row r="27" spans="1:13" ht="26.25" customHeight="1">
      <c r="A27" s="401" t="s">
        <v>574</v>
      </c>
      <c r="B27" s="945" t="s">
        <v>575</v>
      </c>
      <c r="C27" s="945"/>
      <c r="D27" s="945"/>
      <c r="E27" s="945"/>
      <c r="F27" s="945"/>
      <c r="G27" s="945"/>
      <c r="H27" s="945"/>
      <c r="I27" s="330"/>
    </row>
    <row r="28" spans="1:13" ht="26.25" customHeight="1">
      <c r="A28" s="402" t="s">
        <v>412</v>
      </c>
      <c r="B28" s="1019" t="s">
        <v>576</v>
      </c>
      <c r="C28" s="1019"/>
      <c r="D28" s="1019"/>
      <c r="E28" s="1019"/>
      <c r="F28" s="1019"/>
      <c r="G28" s="1019"/>
      <c r="H28" s="1019"/>
    </row>
    <row r="29" spans="1:13" ht="26.25" customHeight="1">
      <c r="A29" s="402" t="s">
        <v>414</v>
      </c>
      <c r="B29" s="1019" t="s">
        <v>577</v>
      </c>
      <c r="C29" s="1019"/>
      <c r="D29" s="1019"/>
      <c r="E29" s="1019"/>
      <c r="F29" s="1019"/>
      <c r="G29" s="1019"/>
      <c r="H29" s="1019"/>
    </row>
    <row r="30" spans="1:13" ht="41.25" customHeight="1">
      <c r="A30" s="402" t="s">
        <v>415</v>
      </c>
      <c r="B30" s="1019" t="s">
        <v>578</v>
      </c>
      <c r="C30" s="1019"/>
      <c r="D30" s="1019"/>
      <c r="E30" s="1019"/>
      <c r="F30" s="1019"/>
      <c r="G30" s="1019"/>
      <c r="H30" s="1019"/>
    </row>
    <row r="31" spans="1:13" ht="9.75" customHeight="1">
      <c r="A31" s="402"/>
      <c r="B31" s="330"/>
      <c r="C31" s="330"/>
      <c r="D31" s="330"/>
      <c r="E31" s="330"/>
      <c r="F31" s="330"/>
      <c r="G31" s="330"/>
      <c r="H31" s="330"/>
      <c r="I31" s="330"/>
    </row>
    <row r="32" spans="1:13" ht="25.5" customHeight="1">
      <c r="A32" s="401" t="s">
        <v>579</v>
      </c>
      <c r="B32" s="1020" t="s">
        <v>580</v>
      </c>
      <c r="C32" s="1020"/>
      <c r="D32" s="1020"/>
      <c r="E32" s="1020"/>
      <c r="F32" s="1020"/>
      <c r="G32" s="1020"/>
      <c r="H32" s="1020"/>
      <c r="I32" s="330"/>
    </row>
    <row r="33" spans="1:9" ht="22.5" customHeight="1">
      <c r="A33" s="402" t="s">
        <v>412</v>
      </c>
      <c r="B33" s="945" t="s">
        <v>581</v>
      </c>
      <c r="C33" s="945"/>
      <c r="D33" s="945"/>
      <c r="E33" s="945"/>
      <c r="F33" s="945"/>
      <c r="G33" s="945"/>
      <c r="H33" s="945"/>
      <c r="I33" s="330"/>
    </row>
    <row r="34" spans="1:9" ht="24.75" hidden="1" customHeight="1">
      <c r="A34" s="402" t="s">
        <v>414</v>
      </c>
      <c r="B34" s="945" t="s">
        <v>582</v>
      </c>
      <c r="C34" s="945"/>
      <c r="D34" s="945"/>
      <c r="E34" s="945"/>
      <c r="F34" s="945"/>
      <c r="G34" s="945"/>
      <c r="H34" s="945"/>
      <c r="I34" s="330"/>
    </row>
    <row r="35" spans="1:9" ht="12" customHeight="1">
      <c r="A35" s="330"/>
      <c r="B35" s="330"/>
      <c r="C35" s="330"/>
      <c r="D35" s="330"/>
      <c r="E35" s="330"/>
      <c r="F35" s="330"/>
      <c r="G35" s="330"/>
      <c r="H35" s="330"/>
      <c r="I35" s="330"/>
    </row>
    <row r="36" spans="1:9" s="405" customFormat="1" ht="24.75" customHeight="1">
      <c r="A36" s="403" t="s">
        <v>583</v>
      </c>
      <c r="B36" s="1021" t="s">
        <v>584</v>
      </c>
      <c r="C36" s="1021"/>
      <c r="D36" s="1021"/>
      <c r="E36" s="1021"/>
      <c r="F36" s="1021"/>
      <c r="G36" s="1021"/>
      <c r="H36" s="1021"/>
      <c r="I36" s="404"/>
    </row>
    <row r="37" spans="1:9" ht="24" customHeight="1">
      <c r="A37" s="330"/>
      <c r="B37" s="1020" t="s">
        <v>585</v>
      </c>
      <c r="C37" s="1020"/>
      <c r="D37" s="1020"/>
      <c r="E37" s="1020"/>
      <c r="F37" s="1020"/>
      <c r="G37" s="1020"/>
      <c r="H37" s="1020"/>
      <c r="I37" s="330"/>
    </row>
    <row r="38" spans="1:9" ht="54" customHeight="1">
      <c r="A38" s="330"/>
      <c r="B38" s="945" t="s">
        <v>586</v>
      </c>
      <c r="C38" s="945"/>
      <c r="D38" s="945"/>
      <c r="E38" s="945"/>
      <c r="F38" s="945"/>
      <c r="G38" s="945"/>
      <c r="H38" s="945"/>
      <c r="I38" s="330"/>
    </row>
    <row r="39" spans="1:9" ht="15.75" customHeight="1">
      <c r="A39" s="849" t="s">
        <v>587</v>
      </c>
      <c r="B39" s="851" t="s">
        <v>588</v>
      </c>
      <c r="C39" s="853"/>
      <c r="D39" s="1025" t="s">
        <v>589</v>
      </c>
      <c r="E39" s="1025"/>
      <c r="F39" s="1025"/>
      <c r="G39" s="330"/>
      <c r="H39" s="330"/>
    </row>
    <row r="40" spans="1:9" ht="19.5" customHeight="1">
      <c r="A40" s="1022"/>
      <c r="B40" s="1023"/>
      <c r="C40" s="1024"/>
      <c r="D40" s="1025"/>
      <c r="E40" s="1025"/>
      <c r="F40" s="1025"/>
      <c r="G40" s="330"/>
      <c r="H40" s="330"/>
      <c r="I40" s="330"/>
    </row>
    <row r="41" spans="1:9" ht="20.25" customHeight="1">
      <c r="A41" s="850"/>
      <c r="B41" s="827"/>
      <c r="C41" s="829"/>
      <c r="D41" s="1025"/>
      <c r="E41" s="1025"/>
      <c r="F41" s="1025"/>
      <c r="G41" s="330"/>
      <c r="H41" s="330"/>
      <c r="I41" s="330"/>
    </row>
    <row r="42" spans="1:9" ht="30.75" customHeight="1">
      <c r="A42" s="408">
        <v>1</v>
      </c>
      <c r="B42" s="998" t="s">
        <v>590</v>
      </c>
      <c r="C42" s="998"/>
      <c r="D42" s="855" t="str">
        <f>IF('Names of Bidder'!D18=0, "", 'Names of Bidder'!D18)</f>
        <v/>
      </c>
      <c r="E42" s="856"/>
      <c r="F42" s="857"/>
      <c r="G42" s="330"/>
      <c r="H42" s="330"/>
      <c r="I42" s="330"/>
    </row>
    <row r="43" spans="1:9" ht="22.5" customHeight="1">
      <c r="A43" s="1012">
        <v>2</v>
      </c>
      <c r="B43" s="1015" t="s">
        <v>591</v>
      </c>
      <c r="C43" s="859"/>
      <c r="D43" s="824"/>
      <c r="E43" s="825"/>
      <c r="F43" s="826"/>
      <c r="G43" s="330"/>
      <c r="H43" s="330"/>
      <c r="I43" s="330"/>
    </row>
    <row r="44" spans="1:9" ht="22.5" customHeight="1">
      <c r="A44" s="1013"/>
      <c r="B44" s="1016"/>
      <c r="C44" s="842"/>
      <c r="D44" s="824"/>
      <c r="E44" s="825"/>
      <c r="F44" s="826"/>
      <c r="G44" s="330"/>
      <c r="H44" s="330"/>
      <c r="I44" s="330"/>
    </row>
    <row r="45" spans="1:9" ht="21.75" customHeight="1">
      <c r="A45" s="1014"/>
      <c r="B45" s="1017"/>
      <c r="C45" s="1018"/>
      <c r="D45" s="824"/>
      <c r="E45" s="825"/>
      <c r="F45" s="826"/>
      <c r="G45" s="330"/>
      <c r="H45" s="330"/>
      <c r="I45" s="330"/>
    </row>
    <row r="46" spans="1:9" ht="18.75" customHeight="1">
      <c r="A46" s="408">
        <v>3</v>
      </c>
      <c r="B46" s="998" t="s">
        <v>592</v>
      </c>
      <c r="C46" s="998"/>
      <c r="D46" s="824"/>
      <c r="E46" s="825"/>
      <c r="F46" s="826"/>
      <c r="G46" s="330"/>
      <c r="H46" s="330"/>
      <c r="I46" s="330"/>
    </row>
    <row r="47" spans="1:9" ht="20.25" customHeight="1">
      <c r="A47" s="408">
        <v>4</v>
      </c>
      <c r="B47" s="998" t="s">
        <v>593</v>
      </c>
      <c r="C47" s="998"/>
      <c r="D47" s="824"/>
      <c r="E47" s="825"/>
      <c r="F47" s="826"/>
      <c r="G47" s="330"/>
      <c r="H47" s="330"/>
      <c r="I47" s="330"/>
    </row>
    <row r="48" spans="1:9" ht="19.5" customHeight="1">
      <c r="A48" s="409">
        <v>5</v>
      </c>
      <c r="B48" s="998" t="s">
        <v>594</v>
      </c>
      <c r="C48" s="998"/>
      <c r="D48" s="824"/>
      <c r="E48" s="825"/>
      <c r="F48" s="826"/>
      <c r="G48" s="330"/>
      <c r="H48" s="330"/>
    </row>
    <row r="49" spans="1:10" ht="51.75" customHeight="1">
      <c r="A49" s="408">
        <v>6</v>
      </c>
      <c r="B49" s="998" t="s">
        <v>595</v>
      </c>
      <c r="C49" s="998"/>
      <c r="D49" s="824"/>
      <c r="E49" s="825"/>
      <c r="F49" s="826"/>
      <c r="G49" s="330"/>
      <c r="H49" s="330"/>
      <c r="I49" s="330"/>
    </row>
    <row r="50" spans="1:10" ht="49.5" customHeight="1">
      <c r="A50" s="408">
        <v>7</v>
      </c>
      <c r="B50" s="998" t="s">
        <v>596</v>
      </c>
      <c r="C50" s="998"/>
      <c r="D50" s="824"/>
      <c r="E50" s="825"/>
      <c r="F50" s="826"/>
      <c r="G50" s="330"/>
      <c r="H50" s="330"/>
      <c r="I50" s="330"/>
    </row>
    <row r="51" spans="1:10" ht="24" customHeight="1">
      <c r="A51" s="408">
        <v>8</v>
      </c>
      <c r="B51" s="998" t="s">
        <v>597</v>
      </c>
      <c r="C51" s="998"/>
      <c r="D51" s="824"/>
      <c r="E51" s="825"/>
      <c r="F51" s="826"/>
      <c r="G51" s="330"/>
      <c r="H51" s="330"/>
      <c r="I51" s="330"/>
    </row>
    <row r="52" spans="1:10" ht="22.5" customHeight="1">
      <c r="A52" s="410"/>
      <c r="B52" s="411" t="s">
        <v>598</v>
      </c>
      <c r="C52" s="412"/>
      <c r="D52" s="824"/>
      <c r="E52" s="825"/>
      <c r="F52" s="826"/>
      <c r="G52" s="330"/>
      <c r="H52" s="330"/>
      <c r="I52" s="330"/>
    </row>
    <row r="53" spans="1:10" ht="24.75" customHeight="1">
      <c r="A53" s="410"/>
      <c r="B53" s="411" t="s">
        <v>599</v>
      </c>
      <c r="C53" s="412"/>
      <c r="D53" s="824"/>
      <c r="E53" s="825"/>
      <c r="F53" s="826"/>
      <c r="G53" s="330"/>
      <c r="H53" s="330"/>
      <c r="I53" s="330"/>
    </row>
    <row r="54" spans="1:10" ht="22.5" customHeight="1">
      <c r="A54" s="413"/>
      <c r="B54" s="411" t="s">
        <v>600</v>
      </c>
      <c r="C54" s="414"/>
      <c r="D54" s="824"/>
      <c r="E54" s="825"/>
      <c r="F54" s="826"/>
      <c r="G54" s="330"/>
      <c r="H54" s="330"/>
    </row>
    <row r="55" spans="1:10" ht="13.5" customHeight="1">
      <c r="A55" s="330"/>
      <c r="B55" s="330"/>
      <c r="C55" s="330"/>
      <c r="D55" s="330"/>
      <c r="E55" s="330"/>
      <c r="F55" s="330"/>
      <c r="G55" s="330"/>
      <c r="H55" s="330"/>
      <c r="I55" s="330"/>
    </row>
    <row r="56" spans="1:10" s="378" customFormat="1" ht="47.25" customHeight="1">
      <c r="A56" s="408">
        <v>9</v>
      </c>
      <c r="B56" s="1007" t="s">
        <v>601</v>
      </c>
      <c r="C56" s="1008"/>
      <c r="D56" s="1008"/>
      <c r="E56" s="1008"/>
      <c r="F56" s="1009"/>
      <c r="G56" s="415" t="s">
        <v>474</v>
      </c>
      <c r="H56" s="416"/>
      <c r="I56" s="46"/>
      <c r="J56" s="46"/>
    </row>
    <row r="57" spans="1:10" s="378" customFormat="1" ht="42" customHeight="1">
      <c r="A57" s="408">
        <v>10</v>
      </c>
      <c r="B57" s="1007" t="s">
        <v>602</v>
      </c>
      <c r="C57" s="1008"/>
      <c r="D57" s="1008"/>
      <c r="E57" s="1008"/>
      <c r="F57" s="1009"/>
      <c r="G57" s="415"/>
      <c r="H57" s="416"/>
      <c r="I57" s="46"/>
      <c r="J57" s="46"/>
    </row>
    <row r="58" spans="1:10" s="378" customFormat="1" ht="12" customHeight="1">
      <c r="A58" s="46"/>
      <c r="B58" s="46"/>
      <c r="C58" s="46"/>
      <c r="D58" s="46"/>
      <c r="E58" s="46"/>
      <c r="F58" s="46"/>
      <c r="G58" s="46"/>
      <c r="H58" s="46"/>
      <c r="I58" s="46"/>
      <c r="J58" s="46"/>
    </row>
    <row r="59" spans="1:10" s="378" customFormat="1" ht="12" customHeight="1">
      <c r="A59" s="46"/>
      <c r="B59" s="46"/>
      <c r="C59" s="46"/>
      <c r="D59" s="46"/>
      <c r="E59" s="46"/>
      <c r="F59" s="46"/>
      <c r="G59" s="46"/>
      <c r="H59" s="46"/>
      <c r="I59" s="46"/>
      <c r="J59" s="46"/>
    </row>
    <row r="60" spans="1:10" s="378" customFormat="1" ht="24" customHeight="1">
      <c r="A60" s="417">
        <v>2</v>
      </c>
      <c r="B60" s="1010" t="s">
        <v>603</v>
      </c>
      <c r="C60" s="1010"/>
      <c r="D60" s="1010"/>
      <c r="E60" s="1010"/>
      <c r="F60" s="1010"/>
      <c r="G60" s="1010"/>
      <c r="H60" s="1010"/>
      <c r="I60" s="1010"/>
      <c r="J60" s="46"/>
    </row>
    <row r="61" spans="1:10" s="378" customFormat="1" ht="16.5">
      <c r="A61" s="46"/>
      <c r="B61" s="46"/>
      <c r="C61" s="46"/>
      <c r="D61" s="46"/>
      <c r="E61" s="46"/>
      <c r="F61" s="46"/>
      <c r="G61" s="46"/>
      <c r="H61" s="46"/>
      <c r="I61" s="46"/>
      <c r="J61" s="46"/>
    </row>
    <row r="62" spans="1:10" s="378" customFormat="1" ht="24.75" customHeight="1">
      <c r="A62" s="418" t="s">
        <v>604</v>
      </c>
      <c r="B62" s="1011" t="s">
        <v>605</v>
      </c>
      <c r="C62" s="1011"/>
      <c r="D62" s="1011"/>
      <c r="E62" s="1011"/>
      <c r="F62" s="1011"/>
      <c r="G62" s="1011"/>
      <c r="H62" s="1011"/>
      <c r="I62" s="1011"/>
      <c r="J62" s="46"/>
    </row>
    <row r="63" spans="1:10" s="378" customFormat="1" ht="10.5" customHeight="1">
      <c r="A63" s="46"/>
      <c r="B63" s="46"/>
      <c r="C63" s="46"/>
      <c r="D63" s="46"/>
      <c r="E63" s="46"/>
      <c r="F63" s="46"/>
      <c r="G63" s="46"/>
      <c r="H63" s="46"/>
      <c r="I63" s="46"/>
      <c r="J63" s="46"/>
    </row>
    <row r="64" spans="1:10" s="378" customFormat="1" ht="75" customHeight="1">
      <c r="A64" s="419" t="s">
        <v>606</v>
      </c>
      <c r="B64" s="1005" t="s">
        <v>707</v>
      </c>
      <c r="C64" s="1005"/>
      <c r="D64" s="1005"/>
      <c r="E64" s="1005"/>
      <c r="F64" s="1005"/>
      <c r="G64" s="1005"/>
      <c r="H64" s="1005"/>
      <c r="I64" s="1005"/>
    </row>
    <row r="65" spans="1:189" s="378" customFormat="1" ht="192.75" customHeight="1">
      <c r="A65" s="419" t="s">
        <v>607</v>
      </c>
      <c r="B65" s="1006" t="s">
        <v>706</v>
      </c>
      <c r="C65" s="1006"/>
      <c r="D65" s="1006"/>
      <c r="E65" s="1006"/>
      <c r="F65" s="1006"/>
      <c r="G65" s="1006"/>
      <c r="H65" s="1006"/>
      <c r="I65" s="1006"/>
      <c r="J65" s="46"/>
    </row>
    <row r="66" spans="1:189" s="378" customFormat="1" ht="213" customHeight="1">
      <c r="A66" s="419" t="s">
        <v>700</v>
      </c>
      <c r="B66" s="1006" t="s">
        <v>708</v>
      </c>
      <c r="C66" s="1006"/>
      <c r="D66" s="1006"/>
      <c r="E66" s="1006"/>
      <c r="F66" s="1006"/>
      <c r="G66" s="1006"/>
      <c r="H66" s="1006"/>
      <c r="I66" s="1006"/>
      <c r="J66" s="46"/>
    </row>
    <row r="67" spans="1:189" s="378" customFormat="1" ht="60" customHeight="1">
      <c r="A67" s="419"/>
      <c r="B67" s="1006" t="s">
        <v>784</v>
      </c>
      <c r="C67" s="1006"/>
      <c r="D67" s="1006"/>
      <c r="E67" s="1006"/>
      <c r="F67" s="1006"/>
      <c r="G67" s="1006"/>
      <c r="H67" s="1006"/>
      <c r="I67" s="1006"/>
      <c r="J67" s="46"/>
    </row>
    <row r="68" spans="1:189" s="378" customFormat="1" ht="24.75" customHeight="1">
      <c r="A68" s="419"/>
      <c r="B68" s="1006" t="s">
        <v>709</v>
      </c>
      <c r="C68" s="1006"/>
      <c r="D68" s="1006"/>
      <c r="E68" s="1006"/>
      <c r="F68" s="1006"/>
      <c r="G68" s="1006"/>
      <c r="H68" s="1006"/>
      <c r="I68" s="1006"/>
      <c r="J68" s="46"/>
    </row>
    <row r="69" spans="1:189" s="378" customFormat="1" ht="16.5">
      <c r="A69" s="46"/>
      <c r="B69" s="46"/>
      <c r="C69" s="46"/>
      <c r="D69" s="46"/>
      <c r="E69" s="46"/>
      <c r="F69" s="46"/>
      <c r="G69" s="46"/>
      <c r="H69" s="46"/>
      <c r="I69" s="46"/>
      <c r="J69" s="46"/>
    </row>
    <row r="70" spans="1:189" s="378" customFormat="1" ht="57" customHeight="1">
      <c r="A70" s="419" t="s">
        <v>710</v>
      </c>
      <c r="B70" s="1001" t="s">
        <v>608</v>
      </c>
      <c r="C70" s="1001"/>
      <c r="D70" s="1001"/>
      <c r="E70" s="1001"/>
      <c r="F70" s="1001"/>
      <c r="G70" s="1001"/>
      <c r="H70" s="1001"/>
      <c r="I70" s="1001"/>
      <c r="J70" s="46"/>
    </row>
    <row r="71" spans="1:189" s="378" customFormat="1" ht="41.25" customHeight="1">
      <c r="B71" s="1001" t="s">
        <v>609</v>
      </c>
      <c r="C71" s="1001"/>
      <c r="D71" s="1001"/>
      <c r="E71" s="1001"/>
      <c r="F71" s="1001"/>
      <c r="G71" s="1001"/>
      <c r="H71" s="1001"/>
      <c r="I71" s="1001"/>
    </row>
    <row r="72" spans="1:189" s="378" customFormat="1" ht="16.5" customHeight="1">
      <c r="B72" s="542"/>
      <c r="C72" s="542"/>
      <c r="D72" s="542"/>
      <c r="E72" s="542"/>
      <c r="F72" s="542"/>
      <c r="G72" s="542"/>
      <c r="H72" s="542"/>
      <c r="I72" s="542"/>
    </row>
    <row r="73" spans="1:189" s="378" customFormat="1" ht="41.25" customHeight="1">
      <c r="A73" s="545">
        <v>2.2000000000000002</v>
      </c>
      <c r="B73" s="1003" t="s">
        <v>711</v>
      </c>
      <c r="C73" s="1003"/>
      <c r="D73" s="1003"/>
      <c r="E73" s="1003"/>
      <c r="F73" s="1003"/>
      <c r="G73" s="1003"/>
      <c r="H73" s="1003"/>
      <c r="I73" s="1003"/>
    </row>
    <row r="74" spans="1:189" s="378" customFormat="1" ht="41.25" customHeight="1">
      <c r="A74" s="545" t="s">
        <v>712</v>
      </c>
      <c r="B74" s="1004" t="s">
        <v>713</v>
      </c>
      <c r="C74" s="1004"/>
      <c r="D74" s="1004"/>
      <c r="E74" s="1004"/>
      <c r="F74" s="1004"/>
      <c r="G74" s="887"/>
      <c r="H74" s="910"/>
      <c r="I74" s="910"/>
    </row>
    <row r="75" spans="1:189" s="378" customFormat="1" ht="16.5" customHeight="1">
      <c r="B75" s="542"/>
      <c r="C75" s="542"/>
      <c r="D75" s="542"/>
      <c r="E75" s="542"/>
      <c r="F75" s="542"/>
      <c r="G75" s="542"/>
      <c r="H75" s="542"/>
      <c r="I75" s="542"/>
    </row>
    <row r="76" spans="1:189" s="549" customFormat="1" ht="24" customHeight="1">
      <c r="A76" s="921">
        <v>2.2999999999999998</v>
      </c>
      <c r="B76" s="907" t="s">
        <v>714</v>
      </c>
      <c r="C76" s="907"/>
      <c r="D76" s="907"/>
      <c r="E76" s="907"/>
      <c r="F76" s="907"/>
      <c r="G76" s="907"/>
      <c r="H76" s="907"/>
      <c r="I76" s="907"/>
      <c r="AB76" s="580"/>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c r="BA76" s="378"/>
      <c r="BB76" s="378"/>
      <c r="BC76" s="378"/>
      <c r="BD76" s="378"/>
      <c r="BE76" s="378"/>
      <c r="BF76" s="378"/>
      <c r="BG76" s="378"/>
      <c r="BH76" s="378"/>
      <c r="BI76" s="378"/>
      <c r="BJ76" s="378"/>
      <c r="BK76" s="378"/>
      <c r="BL76" s="378"/>
      <c r="BM76" s="378"/>
      <c r="BN76" s="378"/>
      <c r="BO76" s="378"/>
      <c r="BP76" s="378"/>
      <c r="BQ76" s="378"/>
      <c r="BR76" s="378"/>
      <c r="BS76" s="378"/>
      <c r="BT76" s="378"/>
      <c r="BU76" s="378"/>
      <c r="BV76" s="378"/>
      <c r="BW76" s="378"/>
      <c r="BX76" s="378"/>
      <c r="BY76" s="378"/>
      <c r="BZ76" s="378"/>
      <c r="CA76" s="378"/>
      <c r="CB76" s="378"/>
      <c r="CC76" s="378"/>
      <c r="CD76" s="378"/>
      <c r="CE76" s="378"/>
      <c r="CF76" s="378"/>
      <c r="CG76" s="378"/>
      <c r="CH76" s="378"/>
      <c r="CI76" s="378"/>
      <c r="CJ76" s="378"/>
      <c r="CK76" s="378"/>
      <c r="CL76" s="378"/>
      <c r="CM76" s="378"/>
      <c r="CN76" s="378"/>
      <c r="CO76" s="378"/>
      <c r="CP76" s="378"/>
      <c r="CQ76" s="378"/>
      <c r="CR76" s="378"/>
      <c r="CS76" s="378"/>
      <c r="CT76" s="378"/>
      <c r="CU76" s="378"/>
      <c r="CV76" s="378"/>
      <c r="CW76" s="378"/>
      <c r="CX76" s="378"/>
      <c r="CY76" s="378"/>
      <c r="CZ76" s="378"/>
      <c r="DA76" s="378"/>
      <c r="DB76" s="378"/>
      <c r="DC76" s="378"/>
      <c r="DD76" s="378"/>
      <c r="DE76" s="378"/>
      <c r="DF76" s="378"/>
      <c r="DG76" s="378"/>
      <c r="DH76" s="378"/>
      <c r="DI76" s="378"/>
      <c r="DJ76" s="378"/>
      <c r="DK76" s="378"/>
      <c r="DL76" s="378"/>
      <c r="DM76" s="378"/>
      <c r="DN76" s="378"/>
      <c r="DO76" s="378"/>
      <c r="DP76" s="378"/>
      <c r="DQ76" s="378"/>
      <c r="DR76" s="378"/>
      <c r="DS76" s="378"/>
      <c r="DT76" s="378"/>
      <c r="DU76" s="378"/>
      <c r="DV76" s="378"/>
      <c r="DW76" s="378"/>
      <c r="DX76" s="378"/>
      <c r="DY76" s="378"/>
      <c r="DZ76" s="378"/>
      <c r="EA76" s="378"/>
      <c r="EB76" s="378"/>
      <c r="EC76" s="378"/>
      <c r="ED76" s="378"/>
      <c r="EE76" s="378"/>
      <c r="EF76" s="378"/>
      <c r="EG76" s="378"/>
      <c r="EH76" s="378"/>
      <c r="EI76" s="378"/>
      <c r="EJ76" s="378"/>
      <c r="EK76" s="378"/>
      <c r="EL76" s="378"/>
      <c r="EM76" s="378"/>
      <c r="EN76" s="378"/>
      <c r="EO76" s="378"/>
      <c r="EP76" s="378"/>
      <c r="EQ76" s="378"/>
      <c r="ER76" s="378"/>
      <c r="ES76" s="378"/>
      <c r="ET76" s="378"/>
      <c r="EU76" s="378"/>
      <c r="EV76" s="378"/>
      <c r="EW76" s="378"/>
      <c r="EX76" s="378"/>
      <c r="EY76" s="378"/>
      <c r="EZ76" s="378"/>
      <c r="FA76" s="378"/>
      <c r="FB76" s="378"/>
      <c r="FC76" s="378"/>
      <c r="FD76" s="378"/>
      <c r="FE76" s="378"/>
      <c r="FF76" s="378"/>
      <c r="FG76" s="378"/>
      <c r="FH76" s="378"/>
      <c r="FI76" s="378"/>
      <c r="FJ76" s="378"/>
      <c r="FK76" s="378"/>
      <c r="FL76" s="378"/>
      <c r="FM76" s="378"/>
      <c r="FN76" s="378"/>
      <c r="FO76" s="378"/>
      <c r="FP76" s="378"/>
      <c r="FQ76" s="378"/>
      <c r="FR76" s="378"/>
      <c r="FS76" s="378"/>
      <c r="FT76" s="378"/>
      <c r="FU76" s="378"/>
      <c r="FV76" s="378"/>
      <c r="FW76" s="378"/>
      <c r="FX76" s="378"/>
      <c r="FY76" s="378"/>
      <c r="FZ76" s="378"/>
      <c r="GA76" s="378"/>
      <c r="GB76" s="378"/>
      <c r="GC76" s="378"/>
      <c r="GD76" s="378"/>
      <c r="GE76" s="378"/>
      <c r="GF76" s="378"/>
      <c r="GG76" s="378"/>
    </row>
    <row r="77" spans="1:189" s="378" customFormat="1" ht="48.75" customHeight="1">
      <c r="A77" s="921"/>
      <c r="B77" s="922" t="s">
        <v>715</v>
      </c>
      <c r="C77" s="922"/>
      <c r="D77" s="922"/>
      <c r="E77" s="922"/>
      <c r="F77" s="922"/>
      <c r="G77" s="922"/>
      <c r="H77" s="922"/>
      <c r="I77" s="922"/>
      <c r="J77" s="46"/>
    </row>
    <row r="78" spans="1:189" s="378" customFormat="1" ht="38.25" customHeight="1">
      <c r="A78" s="566">
        <v>1</v>
      </c>
      <c r="B78" s="939" t="s">
        <v>716</v>
      </c>
      <c r="C78" s="940"/>
      <c r="D78" s="940"/>
      <c r="E78" s="940"/>
      <c r="F78" s="1002">
        <v>0</v>
      </c>
      <c r="G78" s="1002"/>
      <c r="H78" s="1002"/>
      <c r="I78" s="1002"/>
      <c r="J78" s="420"/>
      <c r="K78" s="420"/>
      <c r="L78" s="420"/>
      <c r="M78" s="420"/>
      <c r="N78" s="421">
        <f>'[12]Name of Bidder'!D12</f>
        <v>0</v>
      </c>
      <c r="O78" s="420"/>
      <c r="P78" s="420"/>
      <c r="Q78" s="420"/>
      <c r="R78" s="420"/>
      <c r="S78" s="420"/>
      <c r="T78" s="420"/>
      <c r="U78" s="420"/>
      <c r="V78" s="420"/>
      <c r="W78" s="420"/>
      <c r="X78" s="420"/>
      <c r="Y78" s="420"/>
    </row>
    <row r="79" spans="1:189" s="378" customFormat="1" ht="44.25" customHeight="1">
      <c r="A79" s="566">
        <v>2</v>
      </c>
      <c r="B79" s="938" t="s">
        <v>717</v>
      </c>
      <c r="C79" s="885"/>
      <c r="D79" s="885"/>
      <c r="E79" s="902"/>
      <c r="F79" s="1002"/>
      <c r="G79" s="1002"/>
      <c r="H79" s="1002"/>
      <c r="I79" s="1002"/>
      <c r="J79" s="25"/>
      <c r="K79" s="25"/>
      <c r="L79" s="25"/>
      <c r="M79" s="25"/>
      <c r="N79" s="422">
        <f>'[12]Name of Bidder'!D22</f>
        <v>0</v>
      </c>
      <c r="O79" s="25"/>
      <c r="P79" s="25"/>
      <c r="Q79" s="25"/>
      <c r="R79" s="25"/>
      <c r="S79" s="25"/>
      <c r="T79" s="25"/>
      <c r="U79" s="25"/>
      <c r="V79" s="25"/>
      <c r="W79" s="25"/>
      <c r="X79" s="25"/>
      <c r="Y79" s="25"/>
    </row>
    <row r="80" spans="1:189" s="378" customFormat="1" ht="44.25" customHeight="1">
      <c r="A80" s="566">
        <v>3</v>
      </c>
      <c r="B80" s="938" t="s">
        <v>718</v>
      </c>
      <c r="C80" s="885"/>
      <c r="D80" s="885"/>
      <c r="E80" s="885"/>
      <c r="F80" s="505"/>
      <c r="G80" s="929"/>
      <c r="H80" s="926"/>
      <c r="I80" s="505"/>
      <c r="J80" s="25"/>
      <c r="K80" s="25"/>
      <c r="L80" s="25"/>
      <c r="M80" s="25"/>
      <c r="N80" s="274"/>
      <c r="O80" s="25"/>
      <c r="P80" s="25"/>
      <c r="Q80" s="25"/>
      <c r="R80" s="25"/>
      <c r="S80" s="25"/>
      <c r="T80" s="25"/>
      <c r="U80" s="25"/>
      <c r="V80" s="25"/>
      <c r="W80" s="25"/>
      <c r="X80" s="25"/>
      <c r="Y80" s="25"/>
    </row>
    <row r="81" spans="1:25" s="378" customFormat="1" ht="36.75" customHeight="1">
      <c r="A81" s="566">
        <v>4</v>
      </c>
      <c r="B81" s="938" t="s">
        <v>611</v>
      </c>
      <c r="C81" s="885"/>
      <c r="D81" s="885"/>
      <c r="E81" s="902"/>
      <c r="F81" s="505"/>
      <c r="G81" s="943"/>
      <c r="H81" s="943"/>
      <c r="I81" s="504"/>
      <c r="J81" s="25"/>
      <c r="K81" s="25"/>
      <c r="L81" s="25"/>
      <c r="M81" s="25"/>
      <c r="N81" s="25"/>
      <c r="O81" s="25"/>
      <c r="P81" s="25"/>
      <c r="Q81" s="25"/>
      <c r="R81" s="25"/>
      <c r="S81" s="25"/>
      <c r="T81" s="25"/>
      <c r="U81" s="25"/>
      <c r="V81" s="25"/>
      <c r="W81" s="25"/>
      <c r="X81" s="25"/>
      <c r="Y81" s="25"/>
    </row>
    <row r="82" spans="1:25" s="378" customFormat="1" ht="23.25" customHeight="1">
      <c r="A82" s="883">
        <v>5</v>
      </c>
      <c r="B82" s="930" t="s">
        <v>612</v>
      </c>
      <c r="C82" s="903"/>
      <c r="D82" s="903"/>
      <c r="E82" s="904"/>
      <c r="F82" s="505"/>
      <c r="G82" s="943"/>
      <c r="H82" s="943"/>
      <c r="I82" s="504"/>
      <c r="J82" s="25"/>
      <c r="K82" s="25"/>
      <c r="L82" s="25"/>
      <c r="M82" s="25"/>
      <c r="N82" s="25"/>
      <c r="O82" s="25"/>
      <c r="P82" s="25"/>
      <c r="Q82" s="25"/>
      <c r="R82" s="25"/>
      <c r="S82" s="25"/>
      <c r="T82" s="25"/>
      <c r="U82" s="25"/>
      <c r="V82" s="25"/>
      <c r="W82" s="25"/>
      <c r="X82" s="25"/>
      <c r="Y82" s="25"/>
    </row>
    <row r="83" spans="1:25" s="378" customFormat="1" ht="21" customHeight="1">
      <c r="A83" s="924"/>
      <c r="B83" s="931"/>
      <c r="C83" s="905"/>
      <c r="D83" s="905"/>
      <c r="E83" s="906"/>
      <c r="F83" s="505"/>
      <c r="G83" s="943"/>
      <c r="H83" s="943"/>
      <c r="I83" s="504"/>
      <c r="J83" s="25"/>
      <c r="K83" s="25"/>
      <c r="L83" s="25"/>
      <c r="M83" s="25"/>
      <c r="N83" s="25"/>
      <c r="O83" s="25"/>
      <c r="P83" s="25"/>
      <c r="Q83" s="25"/>
      <c r="R83" s="25"/>
      <c r="S83" s="25"/>
      <c r="T83" s="25"/>
      <c r="U83" s="25"/>
      <c r="V83" s="25"/>
      <c r="W83" s="25"/>
      <c r="X83" s="25"/>
      <c r="Y83" s="25"/>
    </row>
    <row r="84" spans="1:25" s="378" customFormat="1" ht="20.25" customHeight="1">
      <c r="A84" s="924"/>
      <c r="B84" s="931"/>
      <c r="C84" s="905"/>
      <c r="D84" s="905"/>
      <c r="E84" s="906"/>
      <c r="F84" s="505"/>
      <c r="G84" s="943"/>
      <c r="H84" s="943"/>
      <c r="I84" s="504"/>
      <c r="J84" s="25"/>
      <c r="K84" s="25"/>
      <c r="L84" s="25"/>
      <c r="M84" s="25"/>
      <c r="N84" s="25"/>
      <c r="O84" s="25"/>
      <c r="P84" s="25"/>
      <c r="Q84" s="25"/>
      <c r="R84" s="25"/>
      <c r="S84" s="25"/>
      <c r="T84" s="25"/>
      <c r="U84" s="25"/>
      <c r="V84" s="25"/>
      <c r="W84" s="25"/>
      <c r="X84" s="25"/>
      <c r="Y84" s="25"/>
    </row>
    <row r="85" spans="1:25" s="378" customFormat="1" ht="21" customHeight="1">
      <c r="A85" s="924"/>
      <c r="B85" s="931"/>
      <c r="C85" s="905"/>
      <c r="D85" s="905"/>
      <c r="E85" s="906"/>
      <c r="F85" s="505"/>
      <c r="G85" s="943"/>
      <c r="H85" s="943"/>
      <c r="I85" s="504"/>
      <c r="J85" s="25"/>
      <c r="K85" s="25"/>
      <c r="L85" s="25"/>
      <c r="M85" s="25"/>
      <c r="N85" s="25"/>
      <c r="O85" s="25"/>
      <c r="P85" s="25"/>
      <c r="Q85" s="25"/>
      <c r="R85" s="25"/>
      <c r="S85" s="25"/>
      <c r="T85" s="25"/>
      <c r="U85" s="25"/>
      <c r="V85" s="25"/>
      <c r="W85" s="25"/>
      <c r="X85" s="25"/>
      <c r="Y85" s="25"/>
    </row>
    <row r="86" spans="1:25" s="378" customFormat="1" ht="24.95" customHeight="1">
      <c r="A86" s="924"/>
      <c r="B86" s="424"/>
      <c r="E86" s="31" t="s">
        <v>613</v>
      </c>
      <c r="F86" s="505"/>
      <c r="G86" s="943"/>
      <c r="H86" s="943"/>
      <c r="I86" s="504"/>
      <c r="J86" s="25"/>
      <c r="K86" s="25"/>
      <c r="L86" s="25"/>
      <c r="M86" s="25"/>
      <c r="N86" s="25"/>
      <c r="O86" s="25"/>
      <c r="P86" s="25"/>
      <c r="Q86" s="25"/>
      <c r="R86" s="25"/>
      <c r="S86" s="25"/>
      <c r="T86" s="25"/>
      <c r="U86" s="25"/>
      <c r="V86" s="25"/>
      <c r="W86" s="25"/>
      <c r="X86" s="25"/>
      <c r="Y86" s="25"/>
    </row>
    <row r="87" spans="1:25" s="378" customFormat="1" ht="24.95" customHeight="1">
      <c r="A87" s="924"/>
      <c r="B87" s="424"/>
      <c r="E87" s="31" t="s">
        <v>21</v>
      </c>
      <c r="F87" s="505"/>
      <c r="G87" s="943"/>
      <c r="H87" s="943"/>
      <c r="I87" s="504"/>
      <c r="J87" s="25"/>
      <c r="K87" s="25"/>
      <c r="L87" s="25"/>
      <c r="M87" s="25"/>
      <c r="N87" s="25"/>
      <c r="O87" s="25"/>
      <c r="P87" s="25"/>
      <c r="Q87" s="25"/>
      <c r="R87" s="25"/>
      <c r="S87" s="25"/>
      <c r="T87" s="25"/>
      <c r="U87" s="25"/>
      <c r="V87" s="25"/>
      <c r="W87" s="25"/>
      <c r="X87" s="25"/>
      <c r="Y87" s="25"/>
    </row>
    <row r="88" spans="1:25" s="378" customFormat="1" ht="24.95" customHeight="1">
      <c r="A88" s="884"/>
      <c r="B88" s="425"/>
      <c r="C88" s="426"/>
      <c r="D88" s="426"/>
      <c r="E88" s="427" t="s">
        <v>614</v>
      </c>
      <c r="F88" s="505"/>
      <c r="G88" s="943"/>
      <c r="H88" s="943"/>
      <c r="I88" s="504"/>
      <c r="J88" s="25"/>
      <c r="K88" s="25"/>
      <c r="L88" s="25"/>
      <c r="M88" s="25"/>
      <c r="N88" s="25"/>
      <c r="O88" s="25"/>
      <c r="P88" s="25"/>
      <c r="Q88" s="25"/>
      <c r="R88" s="25"/>
      <c r="S88" s="25"/>
      <c r="T88" s="25"/>
      <c r="U88" s="25"/>
      <c r="V88" s="25"/>
      <c r="W88" s="25"/>
      <c r="X88" s="25"/>
      <c r="Y88" s="25"/>
    </row>
    <row r="89" spans="1:25" s="378" customFormat="1" ht="42.75" customHeight="1">
      <c r="A89" s="566">
        <v>6</v>
      </c>
      <c r="B89" s="880" t="s">
        <v>719</v>
      </c>
      <c r="C89" s="880"/>
      <c r="D89" s="880"/>
      <c r="E89" s="880"/>
      <c r="F89" s="546"/>
      <c r="G89" s="429"/>
      <c r="H89" s="430"/>
      <c r="I89" s="430"/>
      <c r="J89" s="25"/>
      <c r="K89" s="25"/>
      <c r="L89" s="25"/>
      <c r="M89" s="25"/>
      <c r="N89" s="25"/>
      <c r="O89" s="25"/>
      <c r="P89" s="25"/>
      <c r="Q89" s="25"/>
      <c r="R89" s="25"/>
      <c r="S89" s="25"/>
      <c r="T89" s="25"/>
      <c r="U89" s="25"/>
      <c r="V89" s="25"/>
      <c r="W89" s="25"/>
      <c r="X89" s="25"/>
      <c r="Y89" s="25"/>
    </row>
    <row r="90" spans="1:25" s="378" customFormat="1" ht="54.75" customHeight="1">
      <c r="A90" s="566">
        <v>7</v>
      </c>
      <c r="B90" s="944" t="s">
        <v>720</v>
      </c>
      <c r="C90" s="880"/>
      <c r="D90" s="880"/>
      <c r="E90" s="880"/>
      <c r="F90" s="547"/>
      <c r="G90" s="887"/>
      <c r="H90" s="888"/>
      <c r="I90" s="547"/>
      <c r="J90" s="25"/>
      <c r="K90" s="25"/>
      <c r="L90" s="25"/>
      <c r="M90" s="25"/>
      <c r="N90" s="25"/>
      <c r="O90" s="25"/>
      <c r="P90" s="25"/>
      <c r="Q90" s="25"/>
      <c r="R90" s="25"/>
      <c r="S90" s="25"/>
      <c r="T90" s="25"/>
      <c r="U90" s="25"/>
      <c r="V90" s="25"/>
      <c r="W90" s="25"/>
      <c r="X90" s="25"/>
      <c r="Y90" s="25"/>
    </row>
    <row r="91" spans="1:25" s="378" customFormat="1" ht="34.5" hidden="1" customHeight="1">
      <c r="A91" s="566"/>
      <c r="B91" s="880"/>
      <c r="C91" s="880"/>
      <c r="D91" s="880"/>
      <c r="E91" s="880"/>
      <c r="F91" s="929"/>
      <c r="G91" s="926"/>
      <c r="H91" s="929"/>
      <c r="I91" s="926"/>
      <c r="J91" s="25"/>
      <c r="K91" s="25"/>
      <c r="L91" s="25"/>
      <c r="M91" s="25"/>
      <c r="N91" s="25"/>
      <c r="O91" s="25"/>
      <c r="P91" s="25"/>
      <c r="Q91" s="25"/>
      <c r="R91" s="25"/>
      <c r="S91" s="25"/>
      <c r="T91" s="25"/>
      <c r="U91" s="25"/>
      <c r="V91" s="25"/>
      <c r="W91" s="25"/>
      <c r="X91" s="25"/>
      <c r="Y91" s="25"/>
    </row>
    <row r="92" spans="1:25" s="378" customFormat="1" ht="37.5" customHeight="1">
      <c r="A92" s="566">
        <v>8</v>
      </c>
      <c r="B92" s="880" t="s">
        <v>721</v>
      </c>
      <c r="C92" s="880"/>
      <c r="D92" s="880"/>
      <c r="E92" s="880"/>
      <c r="F92" s="547"/>
      <c r="G92" s="429"/>
      <c r="H92" s="430"/>
      <c r="I92" s="430"/>
      <c r="J92" s="25"/>
      <c r="K92" s="25"/>
      <c r="L92" s="25"/>
      <c r="M92" s="25"/>
      <c r="N92" s="25"/>
      <c r="O92" s="25"/>
      <c r="P92" s="25"/>
      <c r="Q92" s="25"/>
      <c r="R92" s="25"/>
      <c r="S92" s="25"/>
      <c r="T92" s="25"/>
      <c r="U92" s="25"/>
      <c r="V92" s="25"/>
      <c r="W92" s="25"/>
      <c r="X92" s="25"/>
      <c r="Y92" s="25"/>
    </row>
    <row r="93" spans="1:25" s="378" customFormat="1" ht="40.5" customHeight="1">
      <c r="A93" s="566">
        <v>9</v>
      </c>
      <c r="B93" s="880" t="s">
        <v>615</v>
      </c>
      <c r="C93" s="880"/>
      <c r="D93" s="880"/>
      <c r="E93" s="880"/>
      <c r="F93" s="547"/>
      <c r="G93" s="429"/>
      <c r="H93" s="430"/>
      <c r="I93" s="430"/>
      <c r="J93" s="25"/>
      <c r="K93" s="25"/>
      <c r="L93" s="25"/>
      <c r="M93" s="25"/>
      <c r="N93" s="25"/>
      <c r="O93" s="25"/>
      <c r="P93" s="25"/>
      <c r="Q93" s="25"/>
      <c r="R93" s="25"/>
      <c r="S93" s="25"/>
      <c r="T93" s="25"/>
      <c r="U93" s="25"/>
      <c r="V93" s="25"/>
      <c r="W93" s="25"/>
      <c r="X93" s="25"/>
      <c r="Y93" s="25"/>
    </row>
    <row r="94" spans="1:25" s="378" customFormat="1" ht="40.5" customHeight="1">
      <c r="A94" s="566">
        <v>10</v>
      </c>
      <c r="B94" s="880" t="s">
        <v>684</v>
      </c>
      <c r="C94" s="880"/>
      <c r="D94" s="880"/>
      <c r="E94" s="880"/>
      <c r="F94" s="547"/>
      <c r="G94" s="429"/>
      <c r="H94" s="430"/>
      <c r="I94" s="430"/>
      <c r="J94" s="25"/>
      <c r="K94" s="25"/>
      <c r="L94" s="25"/>
      <c r="M94" s="25"/>
      <c r="N94" s="25"/>
      <c r="O94" s="25"/>
      <c r="P94" s="25"/>
      <c r="Q94" s="25"/>
      <c r="R94" s="25"/>
      <c r="S94" s="25"/>
      <c r="T94" s="25"/>
      <c r="U94" s="25"/>
      <c r="V94" s="25"/>
      <c r="W94" s="25"/>
      <c r="X94" s="25"/>
      <c r="Y94" s="25"/>
    </row>
    <row r="95" spans="1:25" s="378" customFormat="1" ht="25.5" customHeight="1">
      <c r="A95" s="883">
        <v>11</v>
      </c>
      <c r="B95" s="889" t="s">
        <v>616</v>
      </c>
      <c r="C95" s="890"/>
      <c r="D95" s="890"/>
      <c r="E95" s="890"/>
      <c r="F95" s="432"/>
      <c r="G95" s="501"/>
      <c r="H95" s="431"/>
      <c r="I95" s="432"/>
      <c r="J95" s="25"/>
      <c r="K95" s="25"/>
      <c r="L95" s="25"/>
      <c r="M95" s="25"/>
      <c r="N95" s="25"/>
      <c r="O95" s="25"/>
      <c r="P95" s="25"/>
      <c r="Q95" s="25"/>
      <c r="R95" s="25"/>
      <c r="S95" s="25"/>
      <c r="T95" s="25"/>
      <c r="U95" s="25"/>
      <c r="V95" s="25"/>
      <c r="W95" s="25"/>
      <c r="X95" s="25"/>
      <c r="Y95" s="25"/>
    </row>
    <row r="96" spans="1:25" s="378" customFormat="1" ht="35.25" customHeight="1">
      <c r="A96" s="924"/>
      <c r="B96" s="873" t="s">
        <v>617</v>
      </c>
      <c r="C96" s="874"/>
      <c r="D96" s="874"/>
      <c r="E96" s="875"/>
      <c r="F96" s="570" t="s">
        <v>753</v>
      </c>
      <c r="G96" s="570" t="s">
        <v>754</v>
      </c>
      <c r="H96" s="571"/>
      <c r="I96" s="572" t="s">
        <v>753</v>
      </c>
      <c r="J96" s="25"/>
      <c r="K96" s="25"/>
      <c r="L96" s="25"/>
      <c r="M96" s="25"/>
      <c r="N96" s="25"/>
      <c r="O96" s="25"/>
      <c r="P96" s="25"/>
      <c r="Q96" s="25"/>
      <c r="R96" s="25"/>
      <c r="S96" s="25"/>
      <c r="T96" s="25"/>
      <c r="U96" s="25"/>
      <c r="V96" s="25"/>
      <c r="W96" s="25"/>
      <c r="X96" s="25"/>
      <c r="Y96" s="25"/>
    </row>
    <row r="97" spans="1:25" s="378" customFormat="1" ht="36.75" customHeight="1">
      <c r="A97" s="566">
        <v>12</v>
      </c>
      <c r="B97" s="938" t="s">
        <v>618</v>
      </c>
      <c r="C97" s="885"/>
      <c r="D97" s="885"/>
      <c r="E97" s="886"/>
      <c r="F97" s="428"/>
      <c r="G97" s="429"/>
      <c r="H97" s="430"/>
      <c r="I97" s="430"/>
      <c r="J97" s="25"/>
      <c r="K97" s="25"/>
      <c r="L97" s="25"/>
      <c r="M97" s="25"/>
      <c r="N97" s="25"/>
      <c r="O97" s="25"/>
      <c r="P97" s="25"/>
      <c r="Q97" s="25"/>
      <c r="R97" s="25"/>
      <c r="S97" s="25"/>
      <c r="T97" s="25"/>
      <c r="U97" s="25"/>
      <c r="V97" s="25"/>
      <c r="W97" s="25"/>
      <c r="X97" s="25"/>
      <c r="Y97" s="25"/>
    </row>
    <row r="98" spans="1:25" s="378" customFormat="1" ht="18.75" customHeight="1">
      <c r="A98" s="423"/>
      <c r="B98" s="548" t="s">
        <v>722</v>
      </c>
      <c r="C98" s="498"/>
      <c r="D98" s="498"/>
      <c r="E98" s="498"/>
      <c r="F98" s="498"/>
      <c r="G98" s="498"/>
      <c r="H98" s="498"/>
      <c r="I98" s="498"/>
      <c r="J98" s="25"/>
      <c r="K98" s="25"/>
      <c r="L98" s="25"/>
      <c r="M98" s="25"/>
      <c r="N98" s="25"/>
      <c r="O98" s="25"/>
      <c r="P98" s="25"/>
      <c r="Q98" s="25"/>
      <c r="R98" s="25"/>
      <c r="S98" s="25"/>
      <c r="T98" s="25"/>
      <c r="U98" s="25"/>
      <c r="V98" s="25"/>
      <c r="W98" s="25"/>
      <c r="X98" s="25"/>
      <c r="Y98" s="25"/>
    </row>
    <row r="99" spans="1:25" s="378" customFormat="1" ht="24" customHeight="1">
      <c r="A99" s="921">
        <v>2.4</v>
      </c>
      <c r="B99" s="941" t="s">
        <v>723</v>
      </c>
      <c r="C99" s="942"/>
      <c r="D99" s="942"/>
      <c r="E99" s="942"/>
      <c r="F99" s="942"/>
      <c r="G99" s="942"/>
      <c r="H99" s="942"/>
      <c r="I99" s="942"/>
    </row>
    <row r="100" spans="1:25" s="378" customFormat="1" ht="48.75" customHeight="1">
      <c r="A100" s="921"/>
      <c r="B100" s="922" t="s">
        <v>724</v>
      </c>
      <c r="C100" s="922"/>
      <c r="D100" s="922"/>
      <c r="E100" s="922"/>
      <c r="F100" s="922"/>
      <c r="G100" s="922"/>
      <c r="H100" s="922"/>
      <c r="I100" s="922"/>
      <c r="J100" s="46"/>
    </row>
    <row r="101" spans="1:25" s="378" customFormat="1" ht="48.75" customHeight="1">
      <c r="A101" s="569" t="s">
        <v>686</v>
      </c>
      <c r="B101" s="939" t="s">
        <v>725</v>
      </c>
      <c r="C101" s="940"/>
      <c r="D101" s="940"/>
      <c r="E101" s="940"/>
      <c r="F101" s="935"/>
      <c r="G101" s="936"/>
      <c r="H101" s="936"/>
      <c r="I101" s="937"/>
      <c r="J101" s="420"/>
      <c r="K101" s="420"/>
      <c r="L101" s="420"/>
      <c r="M101" s="420"/>
      <c r="N101" s="392"/>
      <c r="O101" s="420"/>
      <c r="P101" s="420"/>
      <c r="Q101" s="420"/>
      <c r="R101" s="420"/>
      <c r="S101" s="420"/>
      <c r="T101" s="420"/>
      <c r="U101" s="420"/>
      <c r="V101" s="420"/>
      <c r="W101" s="420"/>
      <c r="X101" s="420"/>
      <c r="Y101" s="420"/>
    </row>
    <row r="102" spans="1:25" s="378" customFormat="1" ht="56.25" customHeight="1">
      <c r="A102" s="569" t="s">
        <v>687</v>
      </c>
      <c r="B102" s="939" t="s">
        <v>726</v>
      </c>
      <c r="C102" s="940"/>
      <c r="D102" s="940"/>
      <c r="E102" s="940"/>
      <c r="F102" s="927"/>
      <c r="G102" s="925"/>
      <c r="H102" s="925"/>
      <c r="I102" s="926"/>
      <c r="J102" s="420"/>
      <c r="K102" s="420"/>
      <c r="L102" s="420"/>
      <c r="M102" s="420"/>
      <c r="N102" s="392"/>
      <c r="O102" s="420"/>
      <c r="P102" s="420"/>
      <c r="Q102" s="420"/>
      <c r="R102" s="420"/>
      <c r="S102" s="420"/>
      <c r="T102" s="420"/>
      <c r="U102" s="420"/>
      <c r="V102" s="420"/>
      <c r="W102" s="420"/>
      <c r="X102" s="420"/>
      <c r="Y102" s="420"/>
    </row>
    <row r="103" spans="1:25" s="378" customFormat="1" ht="54.75" customHeight="1">
      <c r="A103" s="569" t="s">
        <v>688</v>
      </c>
      <c r="B103" s="932" t="s">
        <v>727</v>
      </c>
      <c r="C103" s="933"/>
      <c r="D103" s="933"/>
      <c r="E103" s="934"/>
      <c r="F103" s="935"/>
      <c r="G103" s="936"/>
      <c r="H103" s="936"/>
      <c r="I103" s="937"/>
      <c r="J103" s="420"/>
      <c r="K103" s="420"/>
      <c r="L103" s="420"/>
      <c r="M103" s="420"/>
      <c r="N103" s="274"/>
      <c r="O103" s="420"/>
      <c r="P103" s="420"/>
      <c r="Q103" s="420"/>
      <c r="R103" s="420"/>
      <c r="S103" s="420"/>
      <c r="T103" s="420"/>
      <c r="U103" s="420"/>
      <c r="V103" s="420"/>
      <c r="W103" s="420"/>
      <c r="X103" s="420"/>
      <c r="Y103" s="420"/>
    </row>
    <row r="104" spans="1:25" s="378" customFormat="1" ht="27" customHeight="1">
      <c r="A104" s="566"/>
      <c r="B104" s="922" t="s">
        <v>728</v>
      </c>
      <c r="C104" s="922"/>
      <c r="D104" s="922"/>
      <c r="E104" s="922"/>
      <c r="F104" s="922"/>
      <c r="G104" s="922"/>
      <c r="H104" s="922"/>
      <c r="I104" s="922"/>
      <c r="J104" s="25"/>
      <c r="K104" s="25"/>
      <c r="L104" s="25"/>
      <c r="M104" s="25"/>
      <c r="N104" s="25"/>
      <c r="O104" s="25"/>
      <c r="P104" s="25"/>
      <c r="Q104" s="25"/>
      <c r="R104" s="25"/>
      <c r="S104" s="25"/>
      <c r="T104" s="25"/>
      <c r="U104" s="25"/>
      <c r="V104" s="25"/>
      <c r="W104" s="25"/>
      <c r="X104" s="25"/>
      <c r="Y104" s="25"/>
    </row>
    <row r="105" spans="1:25" s="378" customFormat="1" ht="38.25" customHeight="1">
      <c r="A105" s="566">
        <v>1</v>
      </c>
      <c r="B105" s="938" t="s">
        <v>610</v>
      </c>
      <c r="C105" s="885"/>
      <c r="D105" s="885"/>
      <c r="E105" s="902"/>
      <c r="F105" s="428"/>
      <c r="G105" s="429"/>
      <c r="H105" s="430"/>
      <c r="I105" s="430"/>
      <c r="J105" s="25"/>
      <c r="K105" s="25"/>
      <c r="L105" s="25"/>
      <c r="M105" s="25"/>
      <c r="N105" s="274"/>
      <c r="O105" s="25"/>
      <c r="P105" s="25"/>
      <c r="Q105" s="25"/>
      <c r="R105" s="25"/>
      <c r="S105" s="25"/>
      <c r="T105" s="25"/>
      <c r="U105" s="25"/>
      <c r="V105" s="25"/>
      <c r="W105" s="25"/>
      <c r="X105" s="25"/>
      <c r="Y105" s="25"/>
    </row>
    <row r="106" spans="1:25" s="378" customFormat="1" ht="35.25" customHeight="1">
      <c r="A106" s="566">
        <v>2</v>
      </c>
      <c r="B106" s="938" t="s">
        <v>611</v>
      </c>
      <c r="C106" s="885"/>
      <c r="D106" s="885"/>
      <c r="E106" s="885"/>
      <c r="F106" s="428"/>
      <c r="G106" s="429"/>
      <c r="H106" s="430"/>
      <c r="I106" s="430"/>
      <c r="J106" s="25"/>
      <c r="K106" s="25"/>
      <c r="L106" s="25"/>
      <c r="M106" s="25"/>
      <c r="N106" s="25"/>
      <c r="O106" s="25"/>
      <c r="P106" s="25"/>
      <c r="Q106" s="25"/>
      <c r="R106" s="25"/>
      <c r="S106" s="25"/>
      <c r="T106" s="25"/>
      <c r="U106" s="25"/>
      <c r="V106" s="25"/>
      <c r="W106" s="25"/>
      <c r="X106" s="25"/>
      <c r="Y106" s="25"/>
    </row>
    <row r="107" spans="1:25" s="378" customFormat="1" ht="34.5" customHeight="1">
      <c r="A107" s="883">
        <v>3</v>
      </c>
      <c r="B107" s="930" t="s">
        <v>619</v>
      </c>
      <c r="C107" s="903"/>
      <c r="D107" s="903"/>
      <c r="E107" s="903"/>
      <c r="F107" s="428"/>
      <c r="G107" s="429"/>
      <c r="H107" s="430"/>
      <c r="I107" s="430"/>
      <c r="J107" s="25"/>
      <c r="K107" s="25"/>
      <c r="L107" s="25"/>
      <c r="M107" s="25"/>
      <c r="N107" s="25"/>
      <c r="O107" s="25"/>
      <c r="P107" s="25"/>
      <c r="Q107" s="25"/>
      <c r="R107" s="25"/>
      <c r="S107" s="25"/>
      <c r="T107" s="25"/>
      <c r="U107" s="25"/>
      <c r="V107" s="25"/>
      <c r="W107" s="25"/>
      <c r="X107" s="25"/>
      <c r="Y107" s="25"/>
    </row>
    <row r="108" spans="1:25" s="378" customFormat="1" ht="27.75" customHeight="1">
      <c r="A108" s="924"/>
      <c r="B108" s="931"/>
      <c r="C108" s="905"/>
      <c r="D108" s="905"/>
      <c r="E108" s="905"/>
      <c r="F108" s="428"/>
      <c r="G108" s="429"/>
      <c r="H108" s="430"/>
      <c r="I108" s="430"/>
      <c r="J108" s="25"/>
      <c r="K108" s="25"/>
      <c r="L108" s="25"/>
      <c r="M108" s="25"/>
      <c r="N108" s="25"/>
      <c r="O108" s="25"/>
      <c r="P108" s="25"/>
      <c r="Q108" s="25"/>
      <c r="R108" s="25"/>
      <c r="S108" s="25"/>
      <c r="T108" s="25"/>
      <c r="U108" s="25"/>
      <c r="V108" s="25"/>
      <c r="W108" s="25"/>
      <c r="X108" s="25"/>
      <c r="Y108" s="25"/>
    </row>
    <row r="109" spans="1:25" s="378" customFormat="1" ht="31.5" customHeight="1">
      <c r="A109" s="924"/>
      <c r="B109" s="424"/>
      <c r="E109" s="31" t="s">
        <v>613</v>
      </c>
      <c r="F109" s="428"/>
      <c r="G109" s="429"/>
      <c r="H109" s="430"/>
      <c r="I109" s="430"/>
      <c r="J109" s="25"/>
      <c r="K109" s="25"/>
      <c r="L109" s="25"/>
      <c r="M109" s="25"/>
      <c r="N109" s="25"/>
      <c r="O109" s="25"/>
      <c r="P109" s="25"/>
      <c r="Q109" s="25"/>
      <c r="R109" s="25"/>
      <c r="S109" s="25"/>
      <c r="T109" s="25"/>
      <c r="U109" s="25"/>
      <c r="V109" s="25"/>
      <c r="W109" s="25"/>
      <c r="X109" s="25"/>
      <c r="Y109" s="25"/>
    </row>
    <row r="110" spans="1:25" s="378" customFormat="1" ht="31.5" customHeight="1">
      <c r="A110" s="924"/>
      <c r="B110" s="424"/>
      <c r="E110" s="31" t="s">
        <v>21</v>
      </c>
      <c r="F110" s="428"/>
      <c r="G110" s="429"/>
      <c r="H110" s="430"/>
      <c r="I110" s="430"/>
      <c r="J110" s="25"/>
      <c r="K110" s="25"/>
      <c r="L110" s="25"/>
      <c r="M110" s="25"/>
      <c r="N110" s="25"/>
      <c r="O110" s="25"/>
      <c r="P110" s="25"/>
      <c r="Q110" s="25"/>
      <c r="R110" s="25"/>
      <c r="S110" s="25"/>
      <c r="T110" s="25"/>
      <c r="U110" s="25"/>
      <c r="V110" s="25"/>
      <c r="W110" s="25"/>
      <c r="X110" s="25"/>
      <c r="Y110" s="25"/>
    </row>
    <row r="111" spans="1:25" s="378" customFormat="1" ht="30" customHeight="1">
      <c r="A111" s="884"/>
      <c r="B111" s="425"/>
      <c r="C111" s="426"/>
      <c r="D111" s="426"/>
      <c r="E111" s="427" t="s">
        <v>614</v>
      </c>
      <c r="F111" s="428"/>
      <c r="G111" s="429"/>
      <c r="H111" s="430"/>
      <c r="I111" s="430"/>
      <c r="J111" s="25"/>
      <c r="K111" s="25"/>
      <c r="L111" s="25"/>
      <c r="M111" s="25"/>
      <c r="N111" s="25"/>
      <c r="O111" s="25"/>
      <c r="P111" s="25"/>
      <c r="Q111" s="25"/>
      <c r="R111" s="25"/>
      <c r="S111" s="25"/>
      <c r="T111" s="25"/>
      <c r="U111" s="25"/>
      <c r="V111" s="25"/>
      <c r="W111" s="25"/>
      <c r="X111" s="25"/>
      <c r="Y111" s="25"/>
    </row>
    <row r="112" spans="1:25" s="378" customFormat="1" ht="15.75" customHeight="1">
      <c r="A112" s="46"/>
      <c r="B112" s="16"/>
      <c r="C112" s="71"/>
      <c r="D112" s="71"/>
      <c r="E112" s="71"/>
      <c r="F112" s="71"/>
      <c r="G112" s="71"/>
      <c r="H112" s="71"/>
      <c r="I112" s="71"/>
      <c r="J112" s="46"/>
    </row>
    <row r="113" spans="1:25" s="378" customFormat="1" ht="22.5" customHeight="1">
      <c r="A113" s="565" t="s">
        <v>747</v>
      </c>
      <c r="B113" s="928" t="s">
        <v>689</v>
      </c>
      <c r="C113" s="928"/>
      <c r="D113" s="928"/>
      <c r="E113" s="928"/>
      <c r="F113" s="564"/>
      <c r="G113" s="564"/>
      <c r="H113" s="564"/>
      <c r="I113" s="564"/>
      <c r="J113" s="46"/>
    </row>
    <row r="114" spans="1:25" s="378" customFormat="1" ht="59.25" customHeight="1">
      <c r="A114" s="550" t="s">
        <v>17</v>
      </c>
      <c r="B114" s="880" t="s">
        <v>780</v>
      </c>
      <c r="C114" s="880"/>
      <c r="D114" s="880"/>
      <c r="E114" s="880"/>
      <c r="F114" s="430"/>
      <c r="G114" s="429"/>
      <c r="H114" s="430"/>
      <c r="I114" s="430"/>
      <c r="J114" s="25"/>
      <c r="K114" s="25"/>
      <c r="L114" s="25"/>
      <c r="M114" s="25"/>
      <c r="N114" s="25"/>
      <c r="O114" s="25"/>
      <c r="P114" s="25"/>
      <c r="Q114" s="25"/>
      <c r="R114" s="25"/>
      <c r="S114" s="25"/>
      <c r="T114" s="25"/>
      <c r="U114" s="25"/>
      <c r="V114" s="25"/>
      <c r="W114" s="25"/>
      <c r="X114" s="25"/>
      <c r="Y114" s="25"/>
    </row>
    <row r="115" spans="1:25" s="378" customFormat="1" ht="33.75" customHeight="1">
      <c r="A115" s="550" t="s">
        <v>26</v>
      </c>
      <c r="B115" s="1000" t="s">
        <v>729</v>
      </c>
      <c r="C115" s="1000"/>
      <c r="D115" s="1000"/>
      <c r="E115" s="1000"/>
      <c r="F115" s="430"/>
      <c r="G115" s="429"/>
      <c r="H115" s="430"/>
      <c r="I115" s="430"/>
      <c r="J115" s="25"/>
      <c r="K115" s="25"/>
      <c r="L115" s="25"/>
      <c r="M115" s="25"/>
      <c r="N115" s="25"/>
      <c r="O115" s="25"/>
      <c r="P115" s="25"/>
      <c r="Q115" s="25"/>
      <c r="R115" s="25"/>
      <c r="S115" s="25"/>
      <c r="T115" s="25"/>
      <c r="U115" s="25"/>
      <c r="V115" s="25"/>
      <c r="W115" s="25"/>
      <c r="X115" s="25"/>
      <c r="Y115" s="25"/>
    </row>
    <row r="116" spans="1:25" s="378" customFormat="1" ht="36" customHeight="1">
      <c r="A116" s="550" t="s">
        <v>469</v>
      </c>
      <c r="B116" s="880" t="s">
        <v>730</v>
      </c>
      <c r="C116" s="880"/>
      <c r="D116" s="880"/>
      <c r="E116" s="880"/>
      <c r="F116" s="430"/>
      <c r="G116" s="429"/>
      <c r="H116" s="430"/>
      <c r="I116" s="430"/>
      <c r="J116" s="25"/>
      <c r="K116" s="25"/>
      <c r="L116" s="25"/>
      <c r="M116" s="25"/>
      <c r="N116" s="25"/>
      <c r="O116" s="25"/>
      <c r="P116" s="25"/>
      <c r="Q116" s="25"/>
      <c r="R116" s="25"/>
      <c r="S116" s="25"/>
      <c r="T116" s="25"/>
      <c r="U116" s="25"/>
      <c r="V116" s="25"/>
      <c r="W116" s="25"/>
      <c r="X116" s="25"/>
      <c r="Y116" s="25"/>
    </row>
    <row r="117" spans="1:25" s="378" customFormat="1" ht="34.5" hidden="1" customHeight="1">
      <c r="A117" s="566"/>
      <c r="B117" s="880"/>
      <c r="C117" s="880"/>
      <c r="D117" s="880"/>
      <c r="E117" s="880"/>
      <c r="F117" s="925"/>
      <c r="G117" s="926"/>
      <c r="H117" s="929"/>
      <c r="I117" s="926"/>
      <c r="J117" s="25"/>
      <c r="K117" s="25"/>
      <c r="L117" s="25"/>
      <c r="M117" s="25"/>
      <c r="N117" s="25"/>
      <c r="O117" s="25"/>
      <c r="P117" s="25"/>
      <c r="Q117" s="25"/>
      <c r="R117" s="25"/>
      <c r="S117" s="25"/>
      <c r="T117" s="25"/>
      <c r="U117" s="25"/>
      <c r="V117" s="25"/>
      <c r="W117" s="25"/>
      <c r="X117" s="25"/>
      <c r="Y117" s="25"/>
    </row>
    <row r="118" spans="1:25" s="378" customFormat="1" ht="38.25" customHeight="1">
      <c r="A118" s="550" t="s">
        <v>519</v>
      </c>
      <c r="B118" s="880" t="s">
        <v>615</v>
      </c>
      <c r="C118" s="880"/>
      <c r="D118" s="880"/>
      <c r="E118" s="880"/>
      <c r="F118" s="430"/>
      <c r="G118" s="429"/>
      <c r="H118" s="430"/>
      <c r="I118" s="430"/>
      <c r="J118" s="25"/>
      <c r="K118" s="25"/>
      <c r="L118" s="25"/>
      <c r="M118" s="25"/>
      <c r="N118" s="25"/>
      <c r="O118" s="25"/>
      <c r="P118" s="25"/>
      <c r="Q118" s="25"/>
      <c r="R118" s="25"/>
      <c r="S118" s="25"/>
      <c r="T118" s="25"/>
      <c r="U118" s="25"/>
      <c r="V118" s="25"/>
      <c r="W118" s="25"/>
      <c r="X118" s="25"/>
      <c r="Y118" s="25"/>
    </row>
    <row r="119" spans="1:25" s="378" customFormat="1" ht="32.25" customHeight="1">
      <c r="A119" s="550" t="s">
        <v>470</v>
      </c>
      <c r="B119" s="880" t="s">
        <v>731</v>
      </c>
      <c r="C119" s="880"/>
      <c r="D119" s="880"/>
      <c r="E119" s="880"/>
      <c r="F119" s="430"/>
      <c r="G119" s="429"/>
      <c r="H119" s="430"/>
      <c r="I119" s="430"/>
      <c r="J119" s="25"/>
      <c r="K119" s="25"/>
      <c r="L119" s="25"/>
      <c r="M119" s="25"/>
      <c r="N119" s="25"/>
      <c r="O119" s="25"/>
      <c r="P119" s="25"/>
      <c r="Q119" s="25"/>
      <c r="R119" s="25"/>
      <c r="S119" s="25"/>
      <c r="T119" s="25"/>
      <c r="U119" s="25"/>
      <c r="V119" s="25"/>
      <c r="W119" s="25"/>
      <c r="X119" s="25"/>
      <c r="Y119" s="25"/>
    </row>
    <row r="120" spans="1:25" s="378" customFormat="1" ht="42.75" customHeight="1">
      <c r="A120" s="550" t="s">
        <v>475</v>
      </c>
      <c r="B120" s="923" t="s">
        <v>732</v>
      </c>
      <c r="C120" s="923"/>
      <c r="D120" s="923"/>
      <c r="E120" s="923"/>
      <c r="F120" s="430"/>
      <c r="G120" s="429"/>
      <c r="H120" s="430"/>
      <c r="I120" s="430"/>
      <c r="J120" s="25"/>
      <c r="K120" s="25"/>
      <c r="L120" s="25"/>
      <c r="M120" s="25"/>
      <c r="N120" s="25"/>
      <c r="O120" s="25"/>
      <c r="P120" s="25"/>
      <c r="Q120" s="25"/>
      <c r="R120" s="25"/>
      <c r="S120" s="25"/>
      <c r="T120" s="25"/>
      <c r="U120" s="25"/>
      <c r="V120" s="25"/>
      <c r="W120" s="25"/>
      <c r="X120" s="25"/>
      <c r="Y120" s="25"/>
    </row>
    <row r="121" spans="1:25" s="378" customFormat="1" ht="29.25" customHeight="1">
      <c r="A121" s="918" t="s">
        <v>658</v>
      </c>
      <c r="B121" s="889" t="s">
        <v>616</v>
      </c>
      <c r="C121" s="890"/>
      <c r="D121" s="890"/>
      <c r="E121" s="890"/>
      <c r="F121" s="431"/>
      <c r="G121" s="501"/>
      <c r="H121" s="431"/>
      <c r="I121" s="432"/>
      <c r="J121" s="25"/>
      <c r="K121" s="25"/>
      <c r="L121" s="25"/>
      <c r="M121" s="25"/>
      <c r="N121" s="25"/>
      <c r="O121" s="25"/>
      <c r="P121" s="25"/>
      <c r="Q121" s="25"/>
      <c r="R121" s="25"/>
      <c r="S121" s="25"/>
      <c r="T121" s="25"/>
      <c r="U121" s="25"/>
      <c r="V121" s="25"/>
      <c r="W121" s="25"/>
      <c r="X121" s="25"/>
      <c r="Y121" s="25"/>
    </row>
    <row r="122" spans="1:25" s="378" customFormat="1" ht="24" customHeight="1">
      <c r="A122" s="919"/>
      <c r="B122" s="917" t="s">
        <v>617</v>
      </c>
      <c r="C122" s="917"/>
      <c r="D122" s="917"/>
      <c r="E122" s="917"/>
      <c r="F122" s="433"/>
      <c r="G122" s="502"/>
      <c r="H122" s="433"/>
      <c r="I122" s="434"/>
      <c r="J122" s="25"/>
      <c r="K122" s="25"/>
      <c r="L122" s="25"/>
      <c r="M122" s="25"/>
      <c r="N122" s="25"/>
      <c r="O122" s="25"/>
      <c r="P122" s="25"/>
      <c r="Q122" s="25"/>
      <c r="R122" s="25"/>
      <c r="S122" s="25"/>
      <c r="T122" s="25"/>
      <c r="U122" s="25"/>
      <c r="V122" s="25"/>
      <c r="W122" s="25"/>
      <c r="X122" s="25"/>
      <c r="Y122" s="25"/>
    </row>
    <row r="123" spans="1:25" s="378" customFormat="1" ht="18.75" customHeight="1">
      <c r="A123" s="920"/>
      <c r="B123" s="880"/>
      <c r="C123" s="880"/>
      <c r="D123" s="880"/>
      <c r="E123" s="880"/>
      <c r="F123" s="555" t="s">
        <v>685</v>
      </c>
      <c r="G123" s="524" t="s">
        <v>685</v>
      </c>
      <c r="H123" s="506"/>
      <c r="I123" s="525" t="s">
        <v>685</v>
      </c>
      <c r="J123" s="25"/>
      <c r="K123" s="25"/>
      <c r="L123" s="25"/>
      <c r="M123" s="25"/>
      <c r="N123" s="25"/>
      <c r="O123" s="25"/>
      <c r="P123" s="25"/>
      <c r="Q123" s="25"/>
      <c r="R123" s="25"/>
      <c r="S123" s="25"/>
      <c r="T123" s="25"/>
      <c r="U123" s="25"/>
      <c r="V123" s="25"/>
      <c r="W123" s="25"/>
      <c r="X123" s="25"/>
      <c r="Y123" s="25"/>
    </row>
    <row r="124" spans="1:25" s="559" customFormat="1" ht="21.75" customHeight="1">
      <c r="A124" s="426"/>
      <c r="B124" s="8" t="s">
        <v>722</v>
      </c>
      <c r="C124" s="558"/>
      <c r="D124" s="558"/>
      <c r="E124" s="558"/>
      <c r="F124" s="558"/>
      <c r="G124" s="558"/>
      <c r="H124" s="558"/>
      <c r="I124" s="558"/>
      <c r="J124" s="426"/>
    </row>
    <row r="125" spans="1:25" s="378" customFormat="1" ht="18.75" customHeight="1">
      <c r="A125" s="561" t="s">
        <v>735</v>
      </c>
      <c r="B125" s="881" t="s">
        <v>736</v>
      </c>
      <c r="C125" s="882"/>
      <c r="D125" s="882"/>
      <c r="E125" s="882"/>
      <c r="F125" s="551"/>
      <c r="G125" s="557"/>
      <c r="H125" s="557"/>
      <c r="I125" s="560"/>
      <c r="J125" s="25"/>
      <c r="K125" s="25"/>
      <c r="L125" s="25"/>
      <c r="M125" s="25"/>
      <c r="N125" s="25"/>
      <c r="O125" s="25"/>
      <c r="P125" s="25"/>
      <c r="Q125" s="25"/>
      <c r="R125" s="25"/>
      <c r="S125" s="25"/>
      <c r="T125" s="25"/>
      <c r="U125" s="25"/>
      <c r="V125" s="25"/>
      <c r="W125" s="25"/>
      <c r="X125" s="25"/>
      <c r="Y125" s="25"/>
    </row>
    <row r="126" spans="1:25" s="378" customFormat="1" ht="57.75" customHeight="1">
      <c r="A126" s="550" t="s">
        <v>737</v>
      </c>
      <c r="B126" s="885" t="s">
        <v>781</v>
      </c>
      <c r="C126" s="885"/>
      <c r="D126" s="885"/>
      <c r="E126" s="886"/>
      <c r="F126" s="547"/>
      <c r="G126" s="887"/>
      <c r="H126" s="888"/>
      <c r="I126" s="554"/>
      <c r="J126" s="25"/>
      <c r="K126" s="25"/>
      <c r="L126" s="25"/>
      <c r="M126" s="25"/>
      <c r="N126" s="25"/>
      <c r="O126" s="25"/>
      <c r="P126" s="25"/>
      <c r="Q126" s="25"/>
      <c r="R126" s="25"/>
      <c r="S126" s="25"/>
      <c r="T126" s="25"/>
      <c r="U126" s="25"/>
      <c r="V126" s="25"/>
      <c r="W126" s="25"/>
      <c r="X126" s="25"/>
      <c r="Y126" s="25"/>
    </row>
    <row r="127" spans="1:25" s="378" customFormat="1" ht="28.5" customHeight="1">
      <c r="A127" s="550" t="s">
        <v>738</v>
      </c>
      <c r="B127" s="885" t="s">
        <v>739</v>
      </c>
      <c r="C127" s="885"/>
      <c r="D127" s="885"/>
      <c r="E127" s="886"/>
      <c r="F127" s="431"/>
      <c r="G127" s="415"/>
      <c r="H127" s="539"/>
      <c r="I127" s="554"/>
      <c r="J127" s="25"/>
      <c r="K127" s="25"/>
      <c r="L127" s="25"/>
      <c r="M127" s="25"/>
      <c r="N127" s="25"/>
      <c r="O127" s="25"/>
      <c r="P127" s="25"/>
      <c r="Q127" s="25"/>
      <c r="R127" s="25"/>
      <c r="S127" s="25"/>
      <c r="T127" s="25"/>
      <c r="U127" s="25"/>
      <c r="V127" s="25"/>
      <c r="W127" s="25"/>
      <c r="X127" s="25"/>
      <c r="Y127" s="25"/>
    </row>
    <row r="128" spans="1:25" s="378" customFormat="1" ht="40.5" customHeight="1">
      <c r="A128" s="550" t="s">
        <v>740</v>
      </c>
      <c r="B128" s="896" t="s">
        <v>741</v>
      </c>
      <c r="C128" s="896"/>
      <c r="D128" s="896"/>
      <c r="E128" s="897"/>
      <c r="F128" s="430"/>
      <c r="G128" s="887"/>
      <c r="H128" s="888"/>
      <c r="I128" s="430"/>
      <c r="J128" s="25"/>
      <c r="K128" s="25"/>
      <c r="L128" s="25"/>
      <c r="M128" s="25"/>
      <c r="N128" s="25"/>
      <c r="O128" s="25"/>
      <c r="P128" s="25"/>
      <c r="Q128" s="25"/>
      <c r="R128" s="25"/>
      <c r="S128" s="25"/>
      <c r="T128" s="25"/>
      <c r="U128" s="25"/>
      <c r="V128" s="25"/>
      <c r="W128" s="25"/>
      <c r="X128" s="25"/>
      <c r="Y128" s="25"/>
    </row>
    <row r="129" spans="1:25" s="378" customFormat="1" ht="24" customHeight="1">
      <c r="A129" s="550" t="s">
        <v>742</v>
      </c>
      <c r="B129" s="885" t="s">
        <v>615</v>
      </c>
      <c r="C129" s="885"/>
      <c r="D129" s="885"/>
      <c r="E129" s="886"/>
      <c r="F129" s="430"/>
      <c r="G129" s="887"/>
      <c r="H129" s="888"/>
      <c r="I129" s="430"/>
      <c r="J129" s="25"/>
      <c r="K129" s="25"/>
      <c r="L129" s="25"/>
      <c r="M129" s="25"/>
      <c r="N129" s="25"/>
      <c r="O129" s="25"/>
      <c r="P129" s="25"/>
      <c r="Q129" s="25"/>
      <c r="R129" s="25"/>
      <c r="S129" s="25"/>
      <c r="T129" s="25"/>
      <c r="U129" s="25"/>
      <c r="V129" s="25"/>
      <c r="W129" s="25"/>
      <c r="X129" s="25"/>
      <c r="Y129" s="25"/>
    </row>
    <row r="130" spans="1:25" s="378" customFormat="1" ht="27" customHeight="1">
      <c r="A130" s="550" t="s">
        <v>743</v>
      </c>
      <c r="B130" s="885" t="s">
        <v>744</v>
      </c>
      <c r="C130" s="885"/>
      <c r="D130" s="885"/>
      <c r="E130" s="886"/>
      <c r="F130" s="430"/>
      <c r="G130" s="887"/>
      <c r="H130" s="888"/>
      <c r="I130" s="430"/>
      <c r="J130" s="25"/>
      <c r="K130" s="25"/>
      <c r="L130" s="25"/>
      <c r="M130" s="25"/>
      <c r="N130" s="25"/>
      <c r="O130" s="25"/>
      <c r="P130" s="25"/>
      <c r="Q130" s="25"/>
      <c r="R130" s="25"/>
      <c r="S130" s="25"/>
      <c r="T130" s="25"/>
      <c r="U130" s="25"/>
      <c r="V130" s="25"/>
      <c r="W130" s="25"/>
      <c r="X130" s="25"/>
      <c r="Y130" s="25"/>
    </row>
    <row r="131" spans="1:25" s="378" customFormat="1" ht="40.5" customHeight="1">
      <c r="A131" s="550" t="s">
        <v>733</v>
      </c>
      <c r="B131" s="885" t="s">
        <v>745</v>
      </c>
      <c r="C131" s="885"/>
      <c r="D131" s="885"/>
      <c r="E131" s="886"/>
      <c r="F131" s="430"/>
      <c r="G131" s="887"/>
      <c r="H131" s="888"/>
      <c r="I131" s="430"/>
      <c r="J131" s="25"/>
      <c r="K131" s="25"/>
      <c r="L131" s="25"/>
      <c r="M131" s="25"/>
      <c r="N131" s="25"/>
      <c r="O131" s="25"/>
      <c r="P131" s="25"/>
      <c r="Q131" s="25"/>
      <c r="R131" s="25"/>
      <c r="S131" s="25"/>
      <c r="T131" s="25"/>
      <c r="U131" s="25"/>
      <c r="V131" s="25"/>
      <c r="W131" s="25"/>
      <c r="X131" s="25"/>
      <c r="Y131" s="25"/>
    </row>
    <row r="132" spans="1:25" s="378" customFormat="1" ht="39" customHeight="1">
      <c r="A132" s="550" t="s">
        <v>734</v>
      </c>
      <c r="B132" s="885" t="s">
        <v>749</v>
      </c>
      <c r="C132" s="885"/>
      <c r="D132" s="885"/>
      <c r="E132" s="886"/>
      <c r="F132" s="430"/>
      <c r="G132" s="887"/>
      <c r="H132" s="888"/>
      <c r="I132" s="430"/>
      <c r="J132" s="25"/>
      <c r="K132" s="25"/>
      <c r="L132" s="25"/>
      <c r="M132" s="25"/>
      <c r="N132" s="25"/>
      <c r="O132" s="25"/>
      <c r="P132" s="25"/>
      <c r="Q132" s="25"/>
      <c r="R132" s="25"/>
      <c r="S132" s="25"/>
      <c r="T132" s="25"/>
      <c r="U132" s="25"/>
      <c r="V132" s="25"/>
      <c r="W132" s="25"/>
      <c r="X132" s="25"/>
      <c r="Y132" s="25"/>
    </row>
    <row r="133" spans="1:25" s="378" customFormat="1" ht="30" customHeight="1">
      <c r="A133" s="883" t="s">
        <v>734</v>
      </c>
      <c r="B133" s="889" t="s">
        <v>616</v>
      </c>
      <c r="C133" s="890"/>
      <c r="D133" s="890"/>
      <c r="E133" s="890"/>
      <c r="F133" s="432"/>
      <c r="G133" s="501"/>
      <c r="H133" s="431"/>
      <c r="I133" s="432"/>
      <c r="J133" s="25"/>
      <c r="K133" s="25"/>
      <c r="L133" s="25"/>
      <c r="M133" s="25"/>
      <c r="N133" s="25"/>
      <c r="O133" s="25"/>
      <c r="P133" s="25"/>
      <c r="Q133" s="25"/>
      <c r="R133" s="25"/>
      <c r="S133" s="25"/>
      <c r="T133" s="25"/>
      <c r="U133" s="25"/>
      <c r="V133" s="25"/>
      <c r="W133" s="25"/>
      <c r="X133" s="25"/>
      <c r="Y133" s="25"/>
    </row>
    <row r="134" spans="1:25" s="378" customFormat="1" ht="34.5" customHeight="1">
      <c r="A134" s="884"/>
      <c r="B134" s="873" t="s">
        <v>617</v>
      </c>
      <c r="C134" s="874"/>
      <c r="D134" s="874"/>
      <c r="E134" s="875"/>
      <c r="F134" s="563" t="s">
        <v>748</v>
      </c>
      <c r="G134" s="563" t="s">
        <v>748</v>
      </c>
      <c r="H134" s="503"/>
      <c r="I134" s="562" t="s">
        <v>748</v>
      </c>
      <c r="J134" s="25"/>
      <c r="K134" s="25"/>
      <c r="L134" s="25"/>
      <c r="M134" s="25"/>
      <c r="N134" s="25"/>
      <c r="O134" s="25"/>
      <c r="P134" s="25"/>
      <c r="Q134" s="25"/>
      <c r="R134" s="25"/>
      <c r="S134" s="25"/>
      <c r="T134" s="25"/>
      <c r="U134" s="25"/>
      <c r="V134" s="25"/>
      <c r="W134" s="25"/>
      <c r="X134" s="25"/>
      <c r="Y134" s="25"/>
    </row>
    <row r="135" spans="1:25" s="378" customFormat="1" ht="14.25" customHeight="1">
      <c r="A135" s="423"/>
      <c r="B135" s="507"/>
      <c r="C135" s="508"/>
      <c r="D135" s="508"/>
      <c r="E135" s="568"/>
      <c r="F135" s="71"/>
      <c r="G135" s="71"/>
      <c r="H135" s="71"/>
      <c r="I135" s="71"/>
      <c r="J135" s="25"/>
      <c r="K135" s="25"/>
      <c r="L135" s="25"/>
      <c r="M135" s="25"/>
      <c r="N135" s="25"/>
      <c r="O135" s="25"/>
      <c r="P135" s="25"/>
      <c r="Q135" s="25"/>
      <c r="R135" s="25"/>
      <c r="S135" s="25"/>
      <c r="T135" s="25"/>
      <c r="U135" s="25"/>
      <c r="V135" s="25"/>
      <c r="W135" s="25"/>
      <c r="X135" s="25"/>
      <c r="Y135" s="25"/>
    </row>
    <row r="136" spans="1:25" s="378" customFormat="1" ht="45" customHeight="1">
      <c r="A136" s="566">
        <v>5</v>
      </c>
      <c r="B136" s="880" t="s">
        <v>750</v>
      </c>
      <c r="C136" s="880"/>
      <c r="D136" s="880"/>
      <c r="E136" s="880"/>
      <c r="F136" s="880"/>
      <c r="G136" s="880"/>
      <c r="H136" s="880"/>
      <c r="I136" s="540"/>
      <c r="J136" s="25"/>
      <c r="K136" s="25"/>
      <c r="L136" s="25"/>
      <c r="M136" s="25"/>
      <c r="N136" s="25"/>
      <c r="O136" s="25"/>
      <c r="P136" s="25"/>
      <c r="Q136" s="25"/>
      <c r="R136" s="25"/>
      <c r="S136" s="25" t="s">
        <v>537</v>
      </c>
      <c r="T136" s="25"/>
      <c r="U136" s="25"/>
      <c r="V136" s="25"/>
      <c r="W136" s="25"/>
      <c r="X136" s="25"/>
      <c r="Y136" s="25"/>
    </row>
    <row r="137" spans="1:25" s="378" customFormat="1" ht="12.75" customHeight="1">
      <c r="A137" s="561"/>
      <c r="B137" s="881"/>
      <c r="C137" s="882"/>
      <c r="D137" s="882"/>
      <c r="E137" s="882"/>
      <c r="F137" s="551"/>
      <c r="G137" s="557"/>
      <c r="H137" s="557"/>
      <c r="I137" s="560"/>
      <c r="J137" s="25"/>
      <c r="K137" s="25"/>
      <c r="L137" s="25"/>
      <c r="M137" s="25"/>
      <c r="N137" s="25"/>
      <c r="O137" s="25"/>
      <c r="P137" s="25"/>
      <c r="Q137" s="25"/>
      <c r="R137" s="25"/>
      <c r="S137" s="25" t="s">
        <v>474</v>
      </c>
      <c r="T137" s="25"/>
      <c r="U137" s="25"/>
      <c r="V137" s="25"/>
      <c r="W137" s="25"/>
      <c r="X137" s="25"/>
      <c r="Y137" s="25"/>
    </row>
    <row r="138" spans="1:25" s="378" customFormat="1" ht="52.5" customHeight="1">
      <c r="A138" s="566">
        <v>6</v>
      </c>
      <c r="B138" s="880" t="s">
        <v>751</v>
      </c>
      <c r="C138" s="880"/>
      <c r="D138" s="880"/>
      <c r="E138" s="880"/>
      <c r="F138" s="880"/>
      <c r="G138" s="880"/>
      <c r="H138" s="880"/>
      <c r="I138" s="540"/>
      <c r="J138" s="25"/>
      <c r="K138" s="25"/>
      <c r="L138" s="25"/>
      <c r="M138" s="25"/>
      <c r="N138" s="25"/>
      <c r="O138" s="25"/>
      <c r="P138" s="25"/>
      <c r="Q138" s="25"/>
      <c r="R138" s="25"/>
      <c r="S138" s="25"/>
      <c r="T138" s="25"/>
      <c r="U138" s="25"/>
      <c r="V138" s="25"/>
      <c r="W138" s="25"/>
      <c r="X138" s="25"/>
      <c r="Y138" s="25"/>
    </row>
    <row r="139" spans="1:25" s="378" customFormat="1" ht="12" customHeight="1">
      <c r="A139" s="561"/>
      <c r="B139" s="881"/>
      <c r="C139" s="882"/>
      <c r="D139" s="882"/>
      <c r="E139" s="882"/>
      <c r="F139" s="551"/>
      <c r="G139" s="557"/>
      <c r="H139" s="557"/>
      <c r="I139" s="560"/>
      <c r="J139" s="25"/>
      <c r="K139" s="25"/>
      <c r="L139" s="25"/>
      <c r="M139" s="25"/>
      <c r="N139" s="25"/>
      <c r="O139" s="25"/>
      <c r="P139" s="25"/>
      <c r="Q139" s="25"/>
      <c r="R139" s="25"/>
      <c r="S139" s="25"/>
      <c r="T139" s="25"/>
      <c r="U139" s="25"/>
      <c r="V139" s="25"/>
      <c r="W139" s="25"/>
      <c r="X139" s="25"/>
      <c r="Y139" s="25"/>
    </row>
    <row r="140" spans="1:25" s="378" customFormat="1" ht="72" customHeight="1">
      <c r="A140" s="566">
        <v>7</v>
      </c>
      <c r="B140" s="880" t="s">
        <v>752</v>
      </c>
      <c r="C140" s="880"/>
      <c r="D140" s="880"/>
      <c r="E140" s="880"/>
      <c r="F140" s="880"/>
      <c r="G140" s="880"/>
      <c r="H140" s="880"/>
      <c r="I140" s="540"/>
      <c r="J140" s="25"/>
      <c r="K140" s="25"/>
      <c r="L140" s="25"/>
      <c r="M140" s="25"/>
      <c r="N140" s="25"/>
      <c r="O140" s="25"/>
      <c r="P140" s="25"/>
      <c r="Q140" s="25"/>
      <c r="R140" s="25"/>
      <c r="S140" s="25"/>
      <c r="T140" s="25"/>
      <c r="U140" s="25"/>
      <c r="V140" s="25"/>
      <c r="W140" s="25"/>
      <c r="X140" s="25"/>
      <c r="Y140" s="25"/>
    </row>
    <row r="141" spans="1:25" s="378" customFormat="1" ht="10.5" customHeight="1">
      <c r="A141" s="561"/>
      <c r="B141" s="881"/>
      <c r="C141" s="882"/>
      <c r="D141" s="882"/>
      <c r="E141" s="882"/>
      <c r="F141" s="551"/>
      <c r="G141" s="557"/>
      <c r="H141" s="557"/>
      <c r="I141" s="560"/>
      <c r="J141" s="25"/>
      <c r="K141" s="25"/>
      <c r="L141" s="25"/>
      <c r="M141" s="25"/>
      <c r="N141" s="25"/>
      <c r="O141" s="25"/>
      <c r="P141" s="25"/>
      <c r="Q141" s="25"/>
      <c r="R141" s="25"/>
      <c r="S141" s="25"/>
      <c r="T141" s="25"/>
      <c r="U141" s="25"/>
      <c r="V141" s="25"/>
      <c r="W141" s="25"/>
      <c r="X141" s="25"/>
      <c r="Y141" s="25"/>
    </row>
    <row r="142" spans="1:25" s="378" customFormat="1" ht="42" customHeight="1">
      <c r="A142" s="566">
        <v>8</v>
      </c>
      <c r="B142" s="874" t="s">
        <v>618</v>
      </c>
      <c r="C142" s="874"/>
      <c r="D142" s="874"/>
      <c r="E142" s="874"/>
      <c r="F142" s="428"/>
      <c r="G142" s="429"/>
      <c r="H142" s="430"/>
      <c r="I142" s="430"/>
      <c r="J142" s="25"/>
      <c r="K142" s="25"/>
      <c r="L142" s="25"/>
      <c r="M142" s="25"/>
      <c r="N142" s="25"/>
      <c r="O142" s="25"/>
      <c r="P142" s="25"/>
      <c r="Q142" s="25"/>
      <c r="R142" s="25"/>
      <c r="S142" s="25"/>
      <c r="T142" s="25"/>
      <c r="U142" s="25"/>
      <c r="V142" s="25"/>
      <c r="W142" s="25"/>
      <c r="X142" s="25"/>
      <c r="Y142" s="25"/>
    </row>
    <row r="143" spans="1:25" s="378" customFormat="1" ht="21.75" customHeight="1">
      <c r="A143" s="46"/>
      <c r="B143" s="46"/>
      <c r="C143" s="46"/>
      <c r="D143" s="46"/>
      <c r="E143" s="46"/>
      <c r="F143" s="46"/>
      <c r="G143" s="46"/>
      <c r="H143" s="46"/>
      <c r="I143" s="46"/>
      <c r="J143" s="46"/>
    </row>
    <row r="144" spans="1:25" ht="27" customHeight="1">
      <c r="A144" s="565">
        <v>2.5</v>
      </c>
      <c r="B144" s="907" t="s">
        <v>755</v>
      </c>
      <c r="C144" s="907"/>
      <c r="D144" s="907"/>
      <c r="E144" s="907"/>
      <c r="F144" s="907"/>
      <c r="G144" s="907"/>
      <c r="H144" s="907"/>
      <c r="I144" s="907"/>
      <c r="J144" s="394"/>
      <c r="K144" s="394"/>
      <c r="L144" s="394"/>
      <c r="M144" s="436"/>
      <c r="N144" s="394"/>
      <c r="O144" s="394"/>
      <c r="P144" s="394"/>
      <c r="Q144" s="394"/>
      <c r="R144" s="394"/>
      <c r="S144" s="394"/>
      <c r="T144" s="394"/>
      <c r="U144" s="394"/>
      <c r="V144" s="394"/>
      <c r="W144" s="394"/>
      <c r="X144" s="394"/>
    </row>
    <row r="145" spans="1:24" ht="52.5" customHeight="1">
      <c r="A145" s="550"/>
      <c r="B145" s="908" t="s">
        <v>756</v>
      </c>
      <c r="C145" s="908"/>
      <c r="D145" s="908"/>
      <c r="E145" s="908"/>
      <c r="F145" s="908"/>
      <c r="G145" s="908"/>
      <c r="H145" s="908"/>
      <c r="I145" s="908"/>
      <c r="J145" s="394"/>
      <c r="K145" s="394"/>
      <c r="L145" s="394"/>
      <c r="M145" s="436"/>
      <c r="N145" s="394"/>
      <c r="O145" s="394"/>
      <c r="P145" s="394"/>
      <c r="Q145" s="394"/>
      <c r="R145" s="394"/>
      <c r="S145" s="394"/>
      <c r="T145" s="394"/>
      <c r="U145" s="394"/>
      <c r="V145" s="394"/>
      <c r="W145" s="394"/>
      <c r="X145" s="394"/>
    </row>
    <row r="146" spans="1:24" ht="34.5" customHeight="1">
      <c r="A146" s="550" t="s">
        <v>686</v>
      </c>
      <c r="B146" s="909" t="s">
        <v>757</v>
      </c>
      <c r="C146" s="909"/>
      <c r="D146" s="909"/>
      <c r="E146" s="909"/>
      <c r="F146" s="910"/>
      <c r="G146" s="910"/>
      <c r="H146" s="910"/>
      <c r="I146" s="888"/>
      <c r="J146" s="394"/>
      <c r="K146" s="394"/>
      <c r="L146" s="394"/>
      <c r="M146" s="436"/>
      <c r="N146" s="394"/>
      <c r="O146" s="394"/>
      <c r="P146" s="394"/>
      <c r="Q146" s="394"/>
      <c r="R146" s="394"/>
      <c r="S146" s="394"/>
      <c r="T146" s="394"/>
      <c r="U146" s="394"/>
      <c r="V146" s="394"/>
      <c r="W146" s="394"/>
      <c r="X146" s="394"/>
    </row>
    <row r="147" spans="1:24" ht="87.75" customHeight="1">
      <c r="A147" s="550" t="s">
        <v>687</v>
      </c>
      <c r="B147" s="911" t="s">
        <v>758</v>
      </c>
      <c r="C147" s="912"/>
      <c r="D147" s="912"/>
      <c r="E147" s="913"/>
      <c r="F147" s="887"/>
      <c r="G147" s="910"/>
      <c r="H147" s="910"/>
      <c r="I147" s="888"/>
      <c r="J147" s="394"/>
      <c r="K147" s="394"/>
      <c r="L147" s="394"/>
      <c r="M147" s="436"/>
      <c r="N147" s="394"/>
      <c r="O147" s="394"/>
      <c r="P147" s="394"/>
      <c r="Q147" s="394"/>
      <c r="R147" s="394"/>
      <c r="S147" s="394"/>
      <c r="T147" s="394"/>
      <c r="U147" s="394"/>
      <c r="V147" s="394"/>
      <c r="W147" s="394"/>
      <c r="X147" s="394"/>
    </row>
    <row r="148" spans="1:24" ht="51.75" customHeight="1">
      <c r="A148" s="550" t="s">
        <v>688</v>
      </c>
      <c r="B148" s="914" t="s">
        <v>759</v>
      </c>
      <c r="C148" s="914"/>
      <c r="D148" s="914"/>
      <c r="E148" s="915"/>
      <c r="F148" s="910"/>
      <c r="G148" s="910"/>
      <c r="H148" s="910"/>
      <c r="I148" s="888"/>
      <c r="J148" s="394"/>
      <c r="K148" s="394"/>
      <c r="L148" s="394"/>
      <c r="M148" s="436"/>
      <c r="N148" s="394"/>
      <c r="O148" s="394"/>
      <c r="P148" s="394"/>
      <c r="Q148" s="394"/>
      <c r="R148" s="394"/>
      <c r="S148" s="394"/>
      <c r="T148" s="394"/>
      <c r="U148" s="394"/>
      <c r="V148" s="394"/>
      <c r="W148" s="394"/>
      <c r="X148" s="394"/>
    </row>
    <row r="149" spans="1:24" ht="24.75" customHeight="1">
      <c r="A149" s="550"/>
      <c r="B149" s="894" t="s">
        <v>760</v>
      </c>
      <c r="C149" s="895"/>
      <c r="D149" s="895"/>
      <c r="E149" s="895"/>
      <c r="F149" s="895"/>
      <c r="G149" s="895"/>
      <c r="H149" s="895"/>
      <c r="I149" s="916"/>
      <c r="J149" s="313"/>
      <c r="K149" s="313"/>
      <c r="L149" s="313"/>
      <c r="M149" s="313"/>
      <c r="N149" s="313"/>
      <c r="O149" s="313"/>
      <c r="P149" s="313"/>
      <c r="Q149" s="313"/>
      <c r="R149" s="313"/>
      <c r="S149" s="313"/>
      <c r="T149" s="313"/>
      <c r="U149" s="313"/>
      <c r="V149" s="313"/>
      <c r="W149" s="313"/>
      <c r="X149" s="313"/>
    </row>
    <row r="150" spans="1:24" ht="36" customHeight="1">
      <c r="A150" s="550">
        <v>1</v>
      </c>
      <c r="B150" s="885" t="s">
        <v>610</v>
      </c>
      <c r="C150" s="885"/>
      <c r="D150" s="885"/>
      <c r="E150" s="902"/>
      <c r="F150" s="428"/>
      <c r="G150" s="887"/>
      <c r="H150" s="888"/>
      <c r="I150" s="430"/>
      <c r="J150" s="313"/>
      <c r="K150" s="313"/>
      <c r="L150" s="313"/>
      <c r="M150" s="313"/>
      <c r="N150" s="313"/>
      <c r="O150" s="313"/>
      <c r="P150" s="313"/>
      <c r="Q150" s="313"/>
      <c r="R150" s="313"/>
      <c r="S150" s="313"/>
      <c r="T150" s="313"/>
      <c r="U150" s="313"/>
      <c r="V150" s="313"/>
      <c r="W150" s="313"/>
      <c r="X150" s="313"/>
    </row>
    <row r="151" spans="1:24" ht="42" customHeight="1">
      <c r="A151" s="550">
        <v>2</v>
      </c>
      <c r="B151" s="885" t="s">
        <v>611</v>
      </c>
      <c r="C151" s="885"/>
      <c r="D151" s="885"/>
      <c r="E151" s="902"/>
      <c r="F151" s="428"/>
      <c r="G151" s="887"/>
      <c r="H151" s="888"/>
      <c r="I151" s="430"/>
      <c r="J151" s="313"/>
      <c r="K151" s="313"/>
      <c r="L151" s="313"/>
      <c r="M151" s="313"/>
      <c r="N151" s="313"/>
      <c r="O151" s="313"/>
      <c r="P151" s="313"/>
      <c r="Q151" s="313"/>
      <c r="R151" s="313"/>
      <c r="S151" s="313"/>
      <c r="T151" s="313"/>
      <c r="U151" s="313"/>
      <c r="V151" s="313"/>
      <c r="W151" s="313"/>
      <c r="X151" s="313"/>
    </row>
    <row r="152" spans="1:24" ht="33" customHeight="1">
      <c r="A152" s="567">
        <v>3</v>
      </c>
      <c r="B152" s="903"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03"/>
      <c r="D152" s="903"/>
      <c r="E152" s="904"/>
      <c r="F152" s="428"/>
      <c r="G152" s="887"/>
      <c r="H152" s="888"/>
      <c r="I152" s="430"/>
      <c r="J152" s="313"/>
      <c r="K152" s="313"/>
      <c r="L152" s="313"/>
      <c r="M152" s="313"/>
      <c r="N152" s="313"/>
      <c r="O152" s="313"/>
      <c r="P152" s="313"/>
      <c r="Q152" s="313"/>
      <c r="R152" s="313"/>
      <c r="S152" s="313"/>
      <c r="T152" s="313"/>
      <c r="U152" s="313"/>
      <c r="V152" s="313"/>
      <c r="W152" s="313"/>
      <c r="X152" s="313"/>
    </row>
    <row r="153" spans="1:24" ht="31.5" customHeight="1">
      <c r="A153" s="573"/>
      <c r="B153" s="905"/>
      <c r="C153" s="905"/>
      <c r="D153" s="905"/>
      <c r="E153" s="906"/>
      <c r="F153" s="428"/>
      <c r="G153" s="887"/>
      <c r="H153" s="888"/>
      <c r="I153" s="430"/>
      <c r="J153" s="313"/>
      <c r="K153" s="313"/>
      <c r="L153" s="313"/>
      <c r="M153" s="313"/>
      <c r="N153" s="313"/>
      <c r="O153" s="313"/>
      <c r="P153" s="313"/>
      <c r="Q153" s="313"/>
      <c r="R153" s="313"/>
      <c r="S153" s="313"/>
      <c r="T153" s="313"/>
      <c r="U153" s="313"/>
      <c r="V153" s="313"/>
      <c r="W153" s="313"/>
      <c r="X153" s="313"/>
    </row>
    <row r="154" spans="1:24" ht="28.5" customHeight="1">
      <c r="A154" s="573"/>
      <c r="B154" s="905"/>
      <c r="C154" s="905"/>
      <c r="D154" s="905"/>
      <c r="E154" s="906"/>
      <c r="F154" s="428"/>
      <c r="G154" s="887"/>
      <c r="H154" s="888"/>
      <c r="I154" s="430"/>
      <c r="J154" s="313"/>
      <c r="K154" s="313"/>
      <c r="L154" s="313"/>
      <c r="M154" s="313"/>
      <c r="N154" s="313"/>
      <c r="O154" s="313"/>
      <c r="P154" s="313"/>
      <c r="Q154" s="313"/>
      <c r="R154" s="313"/>
      <c r="S154" s="313"/>
      <c r="T154" s="313"/>
      <c r="U154" s="313"/>
      <c r="V154" s="313"/>
      <c r="W154" s="313"/>
      <c r="X154" s="313"/>
    </row>
    <row r="155" spans="1:24" ht="32.25" customHeight="1">
      <c r="A155" s="573"/>
      <c r="B155" s="905"/>
      <c r="C155" s="905"/>
      <c r="D155" s="905"/>
      <c r="E155" s="906"/>
      <c r="F155" s="428"/>
      <c r="G155" s="887"/>
      <c r="H155" s="888"/>
      <c r="I155" s="430"/>
      <c r="J155" s="313"/>
      <c r="K155" s="313"/>
      <c r="L155" s="313"/>
      <c r="M155" s="313"/>
      <c r="N155" s="313"/>
      <c r="O155" s="313"/>
      <c r="P155" s="313"/>
      <c r="Q155" s="313"/>
      <c r="R155" s="313"/>
      <c r="S155" s="313"/>
      <c r="T155" s="313"/>
      <c r="U155" s="313"/>
      <c r="V155" s="313"/>
      <c r="W155" s="313"/>
      <c r="X155" s="313"/>
    </row>
    <row r="156" spans="1:24" ht="35.25" customHeight="1">
      <c r="A156" s="573"/>
      <c r="B156" s="898" t="s">
        <v>613</v>
      </c>
      <c r="C156" s="898"/>
      <c r="D156" s="898"/>
      <c r="E156" s="899"/>
      <c r="F156" s="428"/>
      <c r="G156" s="887"/>
      <c r="H156" s="888"/>
      <c r="I156" s="430"/>
      <c r="J156" s="313"/>
      <c r="K156" s="313"/>
      <c r="L156" s="313"/>
      <c r="M156" s="313"/>
      <c r="N156" s="313"/>
      <c r="O156" s="313"/>
      <c r="P156" s="313"/>
      <c r="Q156" s="313"/>
      <c r="R156" s="313"/>
      <c r="S156" s="313"/>
      <c r="T156" s="313"/>
      <c r="U156" s="313"/>
      <c r="V156" s="313"/>
      <c r="W156" s="313"/>
      <c r="X156" s="313"/>
    </row>
    <row r="157" spans="1:24" ht="35.25" customHeight="1">
      <c r="A157" s="573"/>
      <c r="B157" s="898" t="s">
        <v>21</v>
      </c>
      <c r="C157" s="898"/>
      <c r="D157" s="898"/>
      <c r="E157" s="899"/>
      <c r="F157" s="428"/>
      <c r="G157" s="887"/>
      <c r="H157" s="888"/>
      <c r="I157" s="430"/>
      <c r="J157" s="313"/>
      <c r="K157" s="313"/>
      <c r="L157" s="313"/>
      <c r="M157" s="313"/>
      <c r="N157" s="313"/>
      <c r="O157" s="313"/>
      <c r="P157" s="313"/>
      <c r="Q157" s="313"/>
      <c r="R157" s="313"/>
      <c r="S157" s="313"/>
      <c r="T157" s="313"/>
      <c r="U157" s="313"/>
      <c r="V157" s="313"/>
      <c r="W157" s="313"/>
      <c r="X157" s="313"/>
    </row>
    <row r="158" spans="1:24" ht="41.25" customHeight="1">
      <c r="A158" s="581"/>
      <c r="B158" s="900" t="s">
        <v>614</v>
      </c>
      <c r="C158" s="900"/>
      <c r="D158" s="900"/>
      <c r="E158" s="901"/>
      <c r="F158" s="428"/>
      <c r="G158" s="887"/>
      <c r="H158" s="888"/>
      <c r="I158" s="430"/>
      <c r="J158" s="313"/>
      <c r="K158" s="313"/>
      <c r="L158" s="313"/>
      <c r="M158" s="313"/>
      <c r="N158" s="313"/>
      <c r="O158" s="313"/>
      <c r="P158" s="313"/>
      <c r="Q158" s="313"/>
      <c r="R158" s="313"/>
      <c r="S158" s="313"/>
      <c r="T158" s="313"/>
      <c r="U158" s="313"/>
      <c r="V158" s="313"/>
      <c r="W158" s="313"/>
      <c r="X158" s="313"/>
    </row>
    <row r="159" spans="1:24" ht="21.75" customHeight="1">
      <c r="A159" s="561" t="s">
        <v>747</v>
      </c>
      <c r="B159" s="894" t="s">
        <v>761</v>
      </c>
      <c r="C159" s="895"/>
      <c r="D159" s="895"/>
      <c r="E159" s="895"/>
      <c r="F159" s="551"/>
      <c r="G159" s="551"/>
      <c r="H159" s="551"/>
      <c r="I159" s="551"/>
      <c r="J159" s="313"/>
      <c r="K159" s="313"/>
      <c r="L159" s="313"/>
      <c r="M159" s="313"/>
      <c r="N159" s="313"/>
      <c r="O159" s="313"/>
      <c r="P159" s="313"/>
      <c r="Q159" s="313"/>
      <c r="R159" s="313"/>
      <c r="S159" s="313"/>
      <c r="T159" s="313"/>
      <c r="U159" s="313"/>
      <c r="V159" s="313"/>
      <c r="W159" s="313"/>
      <c r="X159" s="313"/>
    </row>
    <row r="160" spans="1:24" ht="44.25" customHeight="1">
      <c r="A160" s="550" t="s">
        <v>737</v>
      </c>
      <c r="B160" s="885" t="s">
        <v>767</v>
      </c>
      <c r="C160" s="885"/>
      <c r="D160" s="885"/>
      <c r="E160" s="886"/>
      <c r="F160" s="430"/>
      <c r="G160" s="887"/>
      <c r="H160" s="888"/>
      <c r="I160" s="430"/>
      <c r="J160" s="313"/>
      <c r="K160" s="313"/>
      <c r="L160" s="313"/>
      <c r="M160" s="313"/>
      <c r="N160" s="313"/>
      <c r="O160" s="313"/>
      <c r="P160" s="313"/>
      <c r="Q160" s="313"/>
      <c r="R160" s="313"/>
      <c r="S160" s="313"/>
      <c r="T160" s="313"/>
      <c r="U160" s="313"/>
      <c r="V160" s="313"/>
      <c r="W160" s="313"/>
      <c r="X160" s="313"/>
    </row>
    <row r="161" spans="1:24" ht="41.25" customHeight="1">
      <c r="A161" s="550" t="s">
        <v>738</v>
      </c>
      <c r="B161" s="896" t="s">
        <v>762</v>
      </c>
      <c r="C161" s="896"/>
      <c r="D161" s="896"/>
      <c r="E161" s="897"/>
      <c r="F161" s="430"/>
      <c r="G161" s="887"/>
      <c r="H161" s="888"/>
      <c r="I161" s="430"/>
      <c r="J161" s="313"/>
      <c r="K161" s="313"/>
      <c r="L161" s="313"/>
      <c r="M161" s="313"/>
      <c r="N161" s="313"/>
      <c r="O161" s="313"/>
      <c r="P161" s="313"/>
      <c r="Q161" s="313"/>
      <c r="R161" s="313"/>
      <c r="S161" s="313"/>
      <c r="T161" s="313"/>
      <c r="U161" s="313"/>
      <c r="V161" s="313"/>
      <c r="W161" s="313"/>
      <c r="X161" s="313"/>
    </row>
    <row r="162" spans="1:24" ht="37.5" customHeight="1">
      <c r="A162" s="550" t="s">
        <v>740</v>
      </c>
      <c r="B162" s="885" t="s">
        <v>729</v>
      </c>
      <c r="C162" s="885"/>
      <c r="D162" s="885"/>
      <c r="E162" s="886"/>
      <c r="F162" s="430"/>
      <c r="G162" s="887"/>
      <c r="H162" s="888"/>
      <c r="I162" s="430"/>
      <c r="J162" s="313"/>
      <c r="K162" s="313"/>
      <c r="L162" s="313"/>
      <c r="M162" s="313"/>
      <c r="N162" s="313"/>
      <c r="O162" s="313"/>
      <c r="P162" s="313"/>
      <c r="Q162" s="313"/>
      <c r="R162" s="313"/>
      <c r="S162" s="313"/>
      <c r="T162" s="313"/>
      <c r="U162" s="313"/>
      <c r="V162" s="313"/>
      <c r="W162" s="313"/>
      <c r="X162" s="313"/>
    </row>
    <row r="163" spans="1:24" ht="32.25" customHeight="1">
      <c r="A163" s="550" t="s">
        <v>742</v>
      </c>
      <c r="B163" s="885" t="s">
        <v>615</v>
      </c>
      <c r="C163" s="885"/>
      <c r="D163" s="885"/>
      <c r="E163" s="886"/>
      <c r="F163" s="430"/>
      <c r="G163" s="887"/>
      <c r="H163" s="888"/>
      <c r="I163" s="430"/>
      <c r="J163" s="313"/>
      <c r="K163" s="313"/>
      <c r="L163" s="313"/>
      <c r="M163" s="313"/>
      <c r="N163" s="313"/>
      <c r="O163" s="313"/>
      <c r="P163" s="313"/>
      <c r="Q163" s="313"/>
      <c r="R163" s="313"/>
      <c r="S163" s="313"/>
      <c r="T163" s="313"/>
      <c r="U163" s="313"/>
      <c r="V163" s="313"/>
      <c r="W163" s="313"/>
      <c r="X163" s="313"/>
    </row>
    <row r="164" spans="1:24" ht="37.5" customHeight="1">
      <c r="A164" s="550" t="s">
        <v>743</v>
      </c>
      <c r="B164" s="885" t="s">
        <v>731</v>
      </c>
      <c r="C164" s="885"/>
      <c r="D164" s="885"/>
      <c r="E164" s="886"/>
      <c r="F164" s="430"/>
      <c r="G164" s="887"/>
      <c r="H164" s="888"/>
      <c r="I164" s="430"/>
      <c r="J164" s="313"/>
      <c r="K164" s="313"/>
      <c r="L164" s="313"/>
      <c r="M164" s="313"/>
      <c r="N164" s="313"/>
      <c r="O164" s="313"/>
      <c r="P164" s="313"/>
      <c r="Q164" s="313"/>
      <c r="R164" s="313"/>
      <c r="S164" s="313"/>
      <c r="T164" s="313"/>
      <c r="U164" s="313"/>
      <c r="V164" s="313"/>
      <c r="W164" s="313"/>
      <c r="X164" s="313"/>
    </row>
    <row r="165" spans="1:24" ht="44.25" customHeight="1">
      <c r="A165" s="550" t="s">
        <v>733</v>
      </c>
      <c r="B165" s="885" t="s">
        <v>732</v>
      </c>
      <c r="C165" s="885"/>
      <c r="D165" s="885"/>
      <c r="E165" s="886"/>
      <c r="F165" s="430"/>
      <c r="G165" s="887"/>
      <c r="H165" s="888"/>
      <c r="I165" s="430"/>
      <c r="J165" s="313"/>
      <c r="K165" s="313"/>
      <c r="L165" s="313"/>
      <c r="M165" s="313"/>
      <c r="N165" s="313"/>
      <c r="O165" s="313"/>
      <c r="P165" s="313"/>
      <c r="Q165" s="313"/>
      <c r="R165" s="313"/>
      <c r="S165" s="313"/>
      <c r="T165" s="313"/>
      <c r="U165" s="313"/>
      <c r="V165" s="313"/>
      <c r="W165" s="313"/>
      <c r="X165" s="313"/>
    </row>
    <row r="166" spans="1:24" ht="39.75" customHeight="1">
      <c r="A166" s="550" t="s">
        <v>734</v>
      </c>
      <c r="B166" s="885" t="s">
        <v>768</v>
      </c>
      <c r="C166" s="885"/>
      <c r="D166" s="885"/>
      <c r="E166" s="886"/>
      <c r="F166" s="430"/>
      <c r="G166" s="887"/>
      <c r="H166" s="888"/>
      <c r="I166" s="547"/>
      <c r="J166" s="313"/>
      <c r="K166" s="313"/>
      <c r="L166" s="313"/>
      <c r="M166" s="313"/>
      <c r="N166" s="313"/>
      <c r="O166" s="313"/>
      <c r="P166" s="313"/>
      <c r="Q166" s="313"/>
      <c r="R166" s="313"/>
      <c r="S166" s="313"/>
      <c r="T166" s="313"/>
      <c r="U166" s="313"/>
      <c r="V166" s="313"/>
      <c r="W166" s="313"/>
      <c r="X166" s="313"/>
    </row>
    <row r="167" spans="1:24" ht="49.5" customHeight="1">
      <c r="A167" s="883" t="s">
        <v>770</v>
      </c>
      <c r="B167" s="889" t="s">
        <v>616</v>
      </c>
      <c r="C167" s="890"/>
      <c r="D167" s="890"/>
      <c r="E167" s="891"/>
      <c r="F167" s="574"/>
      <c r="G167" s="501"/>
      <c r="H167" s="431"/>
      <c r="I167" s="432"/>
      <c r="J167" s="313"/>
      <c r="K167" s="313"/>
      <c r="L167" s="313"/>
      <c r="M167" s="313"/>
      <c r="N167" s="313"/>
      <c r="O167" s="313"/>
      <c r="P167" s="313"/>
      <c r="Q167" s="313"/>
      <c r="R167" s="313"/>
      <c r="S167" s="313"/>
      <c r="T167" s="313"/>
      <c r="U167" s="313"/>
      <c r="V167" s="313"/>
      <c r="W167" s="313"/>
      <c r="X167" s="313"/>
    </row>
    <row r="168" spans="1:24" ht="20.25" customHeight="1">
      <c r="A168" s="884"/>
      <c r="B168" s="873" t="s">
        <v>617</v>
      </c>
      <c r="C168" s="874"/>
      <c r="D168" s="874"/>
      <c r="E168" s="875"/>
      <c r="F168" s="555" t="s">
        <v>685</v>
      </c>
      <c r="G168" s="526" t="s">
        <v>685</v>
      </c>
      <c r="H168" s="433"/>
      <c r="I168" s="555" t="s">
        <v>685</v>
      </c>
      <c r="J168" s="313"/>
      <c r="K168" s="313"/>
      <c r="L168" s="313"/>
      <c r="M168" s="313"/>
      <c r="N168" s="313"/>
      <c r="O168" s="313"/>
      <c r="P168" s="313"/>
      <c r="Q168" s="313"/>
      <c r="R168" s="313"/>
      <c r="S168" s="313"/>
      <c r="T168" s="313"/>
      <c r="U168" s="313"/>
      <c r="V168" s="313"/>
      <c r="W168" s="313"/>
      <c r="X168" s="313"/>
    </row>
    <row r="169" spans="1:24" ht="19.5" customHeight="1">
      <c r="A169" s="550"/>
      <c r="B169" s="892" t="s">
        <v>722</v>
      </c>
      <c r="C169" s="892"/>
      <c r="D169" s="892"/>
      <c r="E169" s="892"/>
      <c r="F169" s="892"/>
      <c r="G169" s="892"/>
      <c r="H169" s="892"/>
      <c r="I169" s="893"/>
      <c r="J169" s="313"/>
      <c r="K169" s="313"/>
      <c r="L169" s="313"/>
      <c r="M169" s="313"/>
      <c r="N169" s="313"/>
      <c r="O169" s="313"/>
      <c r="P169" s="313"/>
      <c r="Q169" s="313"/>
      <c r="R169" s="313"/>
      <c r="S169" s="313"/>
      <c r="T169" s="313"/>
      <c r="U169" s="313"/>
      <c r="V169" s="313"/>
      <c r="W169" s="313"/>
      <c r="X169" s="313"/>
    </row>
    <row r="170" spans="1:24" ht="24.75" customHeight="1">
      <c r="A170" s="565" t="s">
        <v>735</v>
      </c>
      <c r="B170" s="894" t="s">
        <v>736</v>
      </c>
      <c r="C170" s="895"/>
      <c r="D170" s="895"/>
      <c r="E170" s="895"/>
      <c r="F170" s="551"/>
      <c r="G170" s="552"/>
      <c r="H170" s="552"/>
      <c r="I170" s="553"/>
      <c r="J170" s="313"/>
      <c r="K170" s="313"/>
      <c r="L170" s="313"/>
      <c r="M170" s="313"/>
      <c r="N170" s="313"/>
      <c r="O170" s="313"/>
      <c r="P170" s="313"/>
      <c r="Q170" s="313"/>
      <c r="R170" s="313"/>
      <c r="S170" s="313"/>
      <c r="T170" s="313"/>
      <c r="U170" s="313"/>
      <c r="V170" s="313"/>
      <c r="W170" s="313"/>
      <c r="X170" s="313"/>
    </row>
    <row r="171" spans="1:24" ht="40.5" customHeight="1">
      <c r="A171" s="550" t="s">
        <v>737</v>
      </c>
      <c r="B171" s="885" t="s">
        <v>769</v>
      </c>
      <c r="C171" s="885"/>
      <c r="D171" s="885"/>
      <c r="E171" s="886"/>
      <c r="F171" s="547"/>
      <c r="G171" s="887"/>
      <c r="H171" s="888"/>
      <c r="I171" s="547"/>
      <c r="J171" s="313"/>
      <c r="K171" s="313"/>
      <c r="L171" s="313"/>
      <c r="M171" s="313"/>
      <c r="N171" s="313"/>
      <c r="O171" s="313"/>
      <c r="P171" s="313"/>
      <c r="Q171" s="313"/>
      <c r="R171" s="313"/>
      <c r="S171" s="313"/>
      <c r="T171" s="313"/>
      <c r="U171" s="313"/>
      <c r="V171" s="313"/>
      <c r="W171" s="313"/>
      <c r="X171" s="313"/>
    </row>
    <row r="172" spans="1:24" ht="30" customHeight="1">
      <c r="A172" s="550" t="s">
        <v>738</v>
      </c>
      <c r="B172" s="885" t="s">
        <v>739</v>
      </c>
      <c r="C172" s="885"/>
      <c r="D172" s="885"/>
      <c r="E172" s="886"/>
      <c r="F172" s="431"/>
      <c r="G172" s="415"/>
      <c r="H172" s="539"/>
      <c r="I172" s="554"/>
      <c r="J172" s="313"/>
      <c r="K172" s="313"/>
      <c r="L172" s="313"/>
      <c r="M172" s="313"/>
      <c r="N172" s="313"/>
      <c r="O172" s="313"/>
      <c r="P172" s="313"/>
      <c r="Q172" s="313"/>
      <c r="R172" s="313"/>
      <c r="S172" s="313"/>
      <c r="T172" s="313"/>
      <c r="U172" s="313"/>
      <c r="V172" s="313"/>
      <c r="W172" s="313"/>
      <c r="X172" s="313"/>
    </row>
    <row r="173" spans="1:24" ht="35.25" customHeight="1">
      <c r="A173" s="550" t="s">
        <v>740</v>
      </c>
      <c r="B173" s="896" t="s">
        <v>763</v>
      </c>
      <c r="C173" s="896"/>
      <c r="D173" s="896"/>
      <c r="E173" s="897"/>
      <c r="F173" s="430"/>
      <c r="G173" s="887"/>
      <c r="H173" s="888"/>
      <c r="I173" s="430"/>
      <c r="J173" s="313"/>
      <c r="K173" s="313"/>
      <c r="L173" s="313"/>
      <c r="M173" s="313"/>
      <c r="N173" s="313"/>
      <c r="O173" s="313"/>
      <c r="P173" s="313"/>
      <c r="Q173" s="313"/>
      <c r="R173" s="313"/>
      <c r="S173" s="313"/>
      <c r="T173" s="313"/>
      <c r="U173" s="313"/>
      <c r="V173" s="313"/>
      <c r="W173" s="313"/>
      <c r="X173" s="313"/>
    </row>
    <row r="174" spans="1:24" ht="31.5" customHeight="1">
      <c r="A174" s="550" t="s">
        <v>742</v>
      </c>
      <c r="B174" s="885" t="s">
        <v>615</v>
      </c>
      <c r="C174" s="885"/>
      <c r="D174" s="885"/>
      <c r="E174" s="886"/>
      <c r="F174" s="430"/>
      <c r="G174" s="887"/>
      <c r="H174" s="888"/>
      <c r="I174" s="430"/>
      <c r="J174" s="313"/>
      <c r="K174" s="313"/>
      <c r="L174" s="313"/>
      <c r="M174" s="313"/>
      <c r="N174" s="313"/>
      <c r="O174" s="313"/>
      <c r="P174" s="313"/>
      <c r="Q174" s="313"/>
      <c r="R174" s="313"/>
      <c r="S174" s="313"/>
      <c r="T174" s="313"/>
      <c r="U174" s="313"/>
      <c r="V174" s="313"/>
      <c r="W174" s="313"/>
      <c r="X174" s="313"/>
    </row>
    <row r="175" spans="1:24" ht="33" customHeight="1">
      <c r="A175" s="550" t="s">
        <v>743</v>
      </c>
      <c r="B175" s="885" t="s">
        <v>744</v>
      </c>
      <c r="C175" s="885"/>
      <c r="D175" s="885"/>
      <c r="E175" s="886"/>
      <c r="F175" s="430"/>
      <c r="G175" s="887"/>
      <c r="H175" s="888"/>
      <c r="I175" s="430"/>
      <c r="J175" s="313"/>
      <c r="K175" s="313"/>
      <c r="L175" s="313"/>
      <c r="M175" s="313"/>
      <c r="N175" s="313"/>
      <c r="O175" s="313"/>
      <c r="P175" s="313"/>
      <c r="Q175" s="313"/>
      <c r="R175" s="313"/>
      <c r="S175" s="313"/>
      <c r="T175" s="313"/>
      <c r="U175" s="313"/>
      <c r="V175" s="313"/>
      <c r="W175" s="313"/>
      <c r="X175" s="313"/>
    </row>
    <row r="176" spans="1:24" ht="44.25" customHeight="1">
      <c r="A176" s="550" t="s">
        <v>733</v>
      </c>
      <c r="B176" s="885" t="s">
        <v>745</v>
      </c>
      <c r="C176" s="885"/>
      <c r="D176" s="885"/>
      <c r="E176" s="886"/>
      <c r="F176" s="430"/>
      <c r="G176" s="887"/>
      <c r="H176" s="888"/>
      <c r="I176" s="430"/>
      <c r="J176" s="313"/>
      <c r="K176" s="313"/>
      <c r="L176" s="313"/>
      <c r="M176" s="313"/>
      <c r="N176" s="313"/>
      <c r="O176" s="313"/>
      <c r="P176" s="313"/>
      <c r="Q176" s="313"/>
      <c r="R176" s="313"/>
      <c r="S176" s="313"/>
      <c r="T176" s="313"/>
      <c r="U176" s="313"/>
      <c r="V176" s="313"/>
      <c r="W176" s="313"/>
      <c r="X176" s="313"/>
    </row>
    <row r="177" spans="1:24" ht="37.5" customHeight="1">
      <c r="A177" s="550" t="s">
        <v>734</v>
      </c>
      <c r="B177" s="885" t="s">
        <v>746</v>
      </c>
      <c r="C177" s="885"/>
      <c r="D177" s="885"/>
      <c r="E177" s="886"/>
      <c r="F177" s="430"/>
      <c r="G177" s="887"/>
      <c r="H177" s="888"/>
      <c r="I177" s="430"/>
      <c r="J177" s="313"/>
      <c r="K177" s="313"/>
      <c r="L177" s="313"/>
      <c r="M177" s="313"/>
      <c r="N177" s="313"/>
      <c r="O177" s="313"/>
      <c r="P177" s="313"/>
      <c r="Q177" s="313"/>
      <c r="R177" s="313"/>
      <c r="S177" s="313"/>
      <c r="T177" s="313"/>
      <c r="U177" s="313"/>
      <c r="V177" s="313"/>
      <c r="W177" s="313"/>
      <c r="X177" s="313"/>
    </row>
    <row r="178" spans="1:24" ht="33" customHeight="1">
      <c r="A178" s="883" t="s">
        <v>770</v>
      </c>
      <c r="B178" s="889" t="s">
        <v>616</v>
      </c>
      <c r="C178" s="890"/>
      <c r="D178" s="890"/>
      <c r="E178" s="891"/>
      <c r="F178" s="432"/>
      <c r="G178" s="501"/>
      <c r="H178" s="431"/>
      <c r="I178" s="432"/>
    </row>
    <row r="179" spans="1:24" ht="39" customHeight="1">
      <c r="A179" s="884"/>
      <c r="B179" s="873" t="s">
        <v>617</v>
      </c>
      <c r="C179" s="874"/>
      <c r="D179" s="874"/>
      <c r="E179" s="875"/>
      <c r="F179" s="563" t="s">
        <v>748</v>
      </c>
      <c r="G179" s="563" t="s">
        <v>748</v>
      </c>
      <c r="H179" s="503"/>
      <c r="I179" s="563" t="s">
        <v>748</v>
      </c>
    </row>
    <row r="180" spans="1:24" ht="16.5" customHeight="1">
      <c r="A180" s="70"/>
      <c r="B180" s="498"/>
      <c r="C180" s="498"/>
      <c r="D180" s="498"/>
      <c r="E180" s="498"/>
      <c r="F180" s="498"/>
      <c r="G180" s="498"/>
      <c r="H180" s="498"/>
      <c r="I180" s="498"/>
    </row>
    <row r="181" spans="1:24" ht="53.25" customHeight="1">
      <c r="A181" s="550">
        <v>5</v>
      </c>
      <c r="B181" s="880" t="s">
        <v>764</v>
      </c>
      <c r="C181" s="880"/>
      <c r="D181" s="880"/>
      <c r="E181" s="880"/>
      <c r="F181" s="880"/>
      <c r="G181" s="880"/>
      <c r="H181" s="880"/>
      <c r="I181" s="541"/>
    </row>
    <row r="182" spans="1:24" ht="9" customHeight="1">
      <c r="A182" s="420"/>
      <c r="B182" s="876"/>
      <c r="C182" s="876"/>
      <c r="D182" s="876"/>
      <c r="E182" s="876"/>
      <c r="F182" s="876"/>
      <c r="G182" s="876"/>
      <c r="H182" s="876"/>
      <c r="I182" s="876"/>
    </row>
    <row r="183" spans="1:24" ht="61.5" customHeight="1">
      <c r="A183" s="550">
        <v>6</v>
      </c>
      <c r="B183" s="880" t="s">
        <v>765</v>
      </c>
      <c r="C183" s="880"/>
      <c r="D183" s="880"/>
      <c r="E183" s="880"/>
      <c r="F183" s="880"/>
      <c r="G183" s="880"/>
      <c r="H183" s="880"/>
      <c r="I183" s="541"/>
    </row>
    <row r="184" spans="1:24" ht="15.75" customHeight="1">
      <c r="A184" s="877"/>
      <c r="B184" s="878"/>
      <c r="C184" s="878"/>
      <c r="D184" s="878"/>
      <c r="E184" s="878"/>
      <c r="F184" s="878"/>
      <c r="G184" s="878"/>
      <c r="H184" s="878"/>
      <c r="I184" s="879"/>
    </row>
    <row r="185" spans="1:24" ht="72" customHeight="1">
      <c r="A185" s="550">
        <v>7</v>
      </c>
      <c r="B185" s="880" t="s">
        <v>766</v>
      </c>
      <c r="C185" s="880"/>
      <c r="D185" s="880"/>
      <c r="E185" s="880"/>
      <c r="F185" s="880"/>
      <c r="G185" s="880"/>
      <c r="H185" s="880"/>
      <c r="I185" s="541"/>
    </row>
    <row r="186" spans="1:24" ht="45.75" customHeight="1">
      <c r="A186" s="556">
        <v>8</v>
      </c>
      <c r="B186" s="874" t="s">
        <v>618</v>
      </c>
      <c r="C186" s="874"/>
      <c r="D186" s="874"/>
      <c r="E186" s="875"/>
      <c r="F186" s="505"/>
      <c r="G186" s="585"/>
      <c r="H186" s="586"/>
      <c r="I186" s="505"/>
    </row>
    <row r="187" spans="1:24" ht="12.75" customHeight="1">
      <c r="A187" s="438"/>
      <c r="B187" s="328"/>
      <c r="C187" s="328"/>
      <c r="D187" s="328"/>
      <c r="E187" s="328"/>
      <c r="F187" s="328"/>
      <c r="G187" s="328"/>
      <c r="H187" s="328"/>
      <c r="I187" s="330"/>
      <c r="M187" s="577"/>
    </row>
    <row r="188" spans="1:24" ht="24" customHeight="1">
      <c r="A188" s="582">
        <v>3</v>
      </c>
      <c r="B188" s="860" t="s">
        <v>771</v>
      </c>
      <c r="C188" s="860"/>
      <c r="D188" s="860"/>
      <c r="E188" s="860"/>
      <c r="F188" s="860"/>
      <c r="G188" s="860"/>
      <c r="H188" s="860"/>
      <c r="I188" s="860"/>
      <c r="M188" s="588"/>
    </row>
    <row r="189" spans="1:24" ht="24" customHeight="1">
      <c r="A189" s="420" t="s">
        <v>412</v>
      </c>
      <c r="B189" s="861" t="s">
        <v>772</v>
      </c>
      <c r="C189" s="861"/>
      <c r="D189" s="861"/>
      <c r="E189" s="861"/>
      <c r="F189" s="861"/>
      <c r="G189" s="861"/>
      <c r="H189" s="861"/>
      <c r="I189" s="861"/>
      <c r="M189" s="587"/>
    </row>
    <row r="190" spans="1:24" ht="73.5" customHeight="1">
      <c r="A190" s="420" t="s">
        <v>773</v>
      </c>
      <c r="B190" s="862" t="s">
        <v>776</v>
      </c>
      <c r="C190" s="862"/>
      <c r="D190" s="862"/>
      <c r="E190" s="862"/>
      <c r="F190" s="862"/>
      <c r="G190" s="862"/>
      <c r="H190" s="862"/>
      <c r="I190" s="862"/>
      <c r="M190" s="327"/>
    </row>
    <row r="191" spans="1:24" ht="30.75" customHeight="1">
      <c r="A191" s="420" t="s">
        <v>774</v>
      </c>
      <c r="B191" s="863" t="s">
        <v>777</v>
      </c>
      <c r="C191" s="863"/>
      <c r="D191" s="863"/>
      <c r="E191" s="863"/>
      <c r="F191" s="863"/>
      <c r="G191" s="863"/>
      <c r="H191" s="863"/>
      <c r="I191" s="863"/>
      <c r="M191" s="327"/>
    </row>
    <row r="192" spans="1:24" ht="230.25" customHeight="1">
      <c r="A192" s="420"/>
      <c r="B192" s="864" t="s">
        <v>782</v>
      </c>
      <c r="C192" s="864"/>
      <c r="D192" s="864"/>
      <c r="E192" s="864"/>
      <c r="F192" s="864"/>
      <c r="G192" s="864"/>
      <c r="H192" s="864"/>
      <c r="I192" s="864"/>
      <c r="M192" s="327"/>
    </row>
    <row r="193" spans="1:13" ht="10.5" customHeight="1">
      <c r="A193" s="420"/>
      <c r="B193" s="583"/>
      <c r="C193" s="583"/>
      <c r="D193" s="583"/>
      <c r="E193" s="583"/>
      <c r="F193" s="583"/>
      <c r="G193" s="583"/>
      <c r="H193" s="583"/>
      <c r="I193" s="583"/>
      <c r="M193" s="327"/>
    </row>
    <row r="194" spans="1:13" ht="66.75" customHeight="1">
      <c r="A194" s="420"/>
      <c r="B194" s="865" t="s">
        <v>783</v>
      </c>
      <c r="C194" s="866"/>
      <c r="D194" s="866"/>
      <c r="E194" s="866"/>
      <c r="F194" s="866"/>
      <c r="G194" s="866"/>
      <c r="H194" s="866"/>
      <c r="I194" s="866"/>
      <c r="M194" s="327"/>
    </row>
    <row r="195" spans="1:13" ht="12" customHeight="1">
      <c r="A195" s="420"/>
      <c r="B195" s="867"/>
      <c r="C195" s="867"/>
      <c r="D195" s="867"/>
      <c r="E195" s="867"/>
      <c r="F195" s="867"/>
      <c r="G195" s="867"/>
      <c r="H195" s="867"/>
      <c r="I195" s="867"/>
      <c r="M195" s="327"/>
    </row>
    <row r="196" spans="1:13" ht="44.25" customHeight="1">
      <c r="A196" s="550"/>
      <c r="B196" s="868" t="s">
        <v>775</v>
      </c>
      <c r="C196" s="869"/>
      <c r="D196" s="869"/>
      <c r="E196" s="869"/>
      <c r="F196" s="869"/>
      <c r="G196" s="869"/>
      <c r="H196" s="869"/>
      <c r="I196" s="870"/>
      <c r="M196" s="327"/>
    </row>
    <row r="197" spans="1:13" ht="23.25" customHeight="1">
      <c r="A197" s="550"/>
      <c r="B197" s="543"/>
      <c r="C197" s="544"/>
      <c r="D197" s="544"/>
      <c r="E197" s="544"/>
      <c r="F197" s="544"/>
      <c r="G197" s="544"/>
      <c r="H197" s="544"/>
      <c r="I197" s="544"/>
      <c r="M197" s="327"/>
    </row>
    <row r="198" spans="1:13" ht="20.25" customHeight="1">
      <c r="A198" s="576">
        <v>4</v>
      </c>
      <c r="B198" s="871" t="s">
        <v>620</v>
      </c>
      <c r="C198" s="872"/>
      <c r="D198" s="872"/>
      <c r="E198" s="872"/>
      <c r="F198" s="872"/>
      <c r="G198" s="872"/>
      <c r="H198" s="872"/>
      <c r="I198" s="578"/>
      <c r="M198" s="327" t="str">
        <f>M21</f>
        <v>2 or more</v>
      </c>
    </row>
    <row r="199" spans="1:13" ht="29.25" customHeight="1">
      <c r="A199" s="575">
        <v>4.0999999999999996</v>
      </c>
      <c r="B199" s="993" t="s">
        <v>589</v>
      </c>
      <c r="C199" s="994"/>
      <c r="D199" s="994"/>
      <c r="E199" s="995"/>
      <c r="F199" s="996"/>
      <c r="G199" s="996"/>
      <c r="H199" s="997"/>
      <c r="I199" s="330"/>
    </row>
    <row r="200" spans="1:13" ht="25.5" customHeight="1">
      <c r="A200" s="575" t="s">
        <v>621</v>
      </c>
      <c r="B200" s="848" t="s">
        <v>622</v>
      </c>
      <c r="C200" s="838"/>
      <c r="D200" s="838"/>
      <c r="E200" s="838"/>
      <c r="F200" s="838"/>
      <c r="G200" s="838"/>
      <c r="H200" s="838"/>
      <c r="I200" s="330"/>
    </row>
    <row r="201" spans="1:13" ht="39.75" customHeight="1">
      <c r="A201" s="441"/>
      <c r="B201" s="442"/>
      <c r="C201" s="442"/>
      <c r="D201" s="406" t="s">
        <v>676</v>
      </c>
      <c r="E201" s="538"/>
      <c r="F201" s="827" t="s">
        <v>625</v>
      </c>
      <c r="G201" s="828"/>
      <c r="H201" s="829"/>
      <c r="I201" s="330"/>
    </row>
    <row r="202" spans="1:13" ht="17.25" customHeight="1">
      <c r="A202" s="443" t="s">
        <v>627</v>
      </c>
      <c r="B202" s="998" t="s">
        <v>628</v>
      </c>
      <c r="C202" s="998"/>
      <c r="D202" s="444"/>
      <c r="E202" s="496"/>
      <c r="F202" s="855"/>
      <c r="G202" s="856"/>
      <c r="H202" s="857"/>
      <c r="I202" s="330"/>
    </row>
    <row r="203" spans="1:13" ht="37.5" customHeight="1">
      <c r="A203" s="443"/>
      <c r="B203" s="844" t="s">
        <v>690</v>
      </c>
      <c r="C203" s="858"/>
      <c r="D203" s="859"/>
      <c r="E203" s="445"/>
      <c r="F203" s="824"/>
      <c r="G203" s="825"/>
      <c r="H203" s="826"/>
      <c r="I203" s="330"/>
    </row>
    <row r="204" spans="1:13" ht="15.75" hidden="1" customHeight="1">
      <c r="A204" s="443">
        <v>1</v>
      </c>
      <c r="B204" s="991" t="s">
        <v>629</v>
      </c>
      <c r="C204" s="999"/>
      <c r="D204" s="449"/>
      <c r="E204" s="495"/>
      <c r="F204" s="824"/>
      <c r="G204" s="825"/>
      <c r="H204" s="826"/>
      <c r="I204" s="330"/>
    </row>
    <row r="205" spans="1:13" ht="25.5" customHeight="1">
      <c r="A205" s="443">
        <v>1</v>
      </c>
      <c r="B205" s="824"/>
      <c r="C205" s="826"/>
      <c r="D205" s="449"/>
      <c r="E205" s="440"/>
      <c r="F205" s="824"/>
      <c r="G205" s="825"/>
      <c r="H205" s="826"/>
    </row>
    <row r="206" spans="1:13" ht="29.25" customHeight="1">
      <c r="A206" s="443">
        <v>2</v>
      </c>
      <c r="B206" s="824"/>
      <c r="C206" s="826"/>
      <c r="D206" s="449"/>
      <c r="E206" s="440"/>
      <c r="F206" s="824"/>
      <c r="G206" s="825"/>
      <c r="H206" s="826"/>
      <c r="I206" s="330"/>
    </row>
    <row r="207" spans="1:13" ht="28.5" customHeight="1">
      <c r="A207" s="443">
        <v>3</v>
      </c>
      <c r="B207" s="824"/>
      <c r="C207" s="826"/>
      <c r="D207" s="449"/>
      <c r="E207" s="440"/>
      <c r="F207" s="824"/>
      <c r="G207" s="825"/>
      <c r="H207" s="826"/>
      <c r="I207" s="330"/>
    </row>
    <row r="208" spans="1:13" ht="32.25" customHeight="1">
      <c r="A208" s="443">
        <v>4</v>
      </c>
      <c r="B208" s="824"/>
      <c r="C208" s="826"/>
      <c r="D208" s="449"/>
      <c r="E208" s="440"/>
      <c r="F208" s="824"/>
      <c r="G208" s="825"/>
      <c r="H208" s="826"/>
      <c r="I208" s="330"/>
    </row>
    <row r="209" spans="1:9" ht="35.25" customHeight="1">
      <c r="A209" s="443">
        <v>5</v>
      </c>
      <c r="B209" s="824"/>
      <c r="C209" s="826"/>
      <c r="D209" s="449"/>
      <c r="E209" s="440"/>
      <c r="F209" s="824"/>
      <c r="G209" s="825"/>
      <c r="H209" s="826"/>
      <c r="I209" s="330"/>
    </row>
    <row r="210" spans="1:9" ht="29.25" customHeight="1">
      <c r="A210" s="408"/>
      <c r="B210" s="439"/>
      <c r="C210" s="440"/>
      <c r="D210" s="440"/>
      <c r="E210" s="440"/>
      <c r="F210" s="440"/>
      <c r="G210" s="440"/>
      <c r="H210" s="440"/>
      <c r="I210" s="330"/>
    </row>
    <row r="211" spans="1:9" ht="20.25" customHeight="1">
      <c r="A211" s="441" t="s">
        <v>579</v>
      </c>
      <c r="B211" s="848" t="s">
        <v>636</v>
      </c>
      <c r="C211" s="838"/>
      <c r="D211" s="838"/>
      <c r="E211" s="838"/>
      <c r="F211" s="838"/>
      <c r="G211" s="838"/>
      <c r="H211" s="838"/>
      <c r="I211" s="330"/>
    </row>
    <row r="212" spans="1:9" ht="47.25" customHeight="1">
      <c r="A212" s="441"/>
      <c r="B212" s="457"/>
      <c r="C212" s="442"/>
      <c r="D212" s="406" t="s">
        <v>677</v>
      </c>
      <c r="E212" s="538"/>
      <c r="F212" s="827" t="s">
        <v>625</v>
      </c>
      <c r="G212" s="828"/>
      <c r="H212" s="829"/>
      <c r="I212" s="330"/>
    </row>
    <row r="213" spans="1:9" ht="17.25" customHeight="1">
      <c r="A213" s="443" t="s">
        <v>627</v>
      </c>
      <c r="B213" s="854" t="s">
        <v>628</v>
      </c>
      <c r="C213" s="843"/>
      <c r="D213" s="458"/>
      <c r="E213" s="496"/>
      <c r="F213" s="855"/>
      <c r="G213" s="856"/>
      <c r="H213" s="857"/>
      <c r="I213" s="330"/>
    </row>
    <row r="214" spans="1:9" ht="34.5" customHeight="1">
      <c r="A214" s="443"/>
      <c r="B214" s="844" t="s">
        <v>690</v>
      </c>
      <c r="C214" s="858"/>
      <c r="D214" s="859"/>
      <c r="E214" s="445"/>
      <c r="F214" s="855"/>
      <c r="G214" s="856"/>
      <c r="H214" s="857"/>
      <c r="I214" s="330"/>
    </row>
    <row r="215" spans="1:9" ht="30" customHeight="1">
      <c r="A215" s="443">
        <v>1</v>
      </c>
      <c r="B215" s="824"/>
      <c r="C215" s="826"/>
      <c r="D215" s="449"/>
      <c r="E215" s="440"/>
      <c r="F215" s="824"/>
      <c r="G215" s="825"/>
      <c r="H215" s="826"/>
      <c r="I215" s="330"/>
    </row>
    <row r="216" spans="1:9" ht="28.5" customHeight="1">
      <c r="A216" s="443">
        <v>2</v>
      </c>
      <c r="B216" s="824"/>
      <c r="C216" s="826"/>
      <c r="D216" s="449"/>
      <c r="E216" s="440"/>
      <c r="F216" s="824"/>
      <c r="G216" s="825"/>
      <c r="H216" s="826"/>
    </row>
    <row r="217" spans="1:9" ht="27.75" customHeight="1">
      <c r="A217" s="443">
        <v>3</v>
      </c>
      <c r="B217" s="824"/>
      <c r="C217" s="826"/>
      <c r="D217" s="449"/>
      <c r="E217" s="440"/>
      <c r="F217" s="824"/>
      <c r="G217" s="825"/>
      <c r="H217" s="826"/>
      <c r="I217" s="330"/>
    </row>
    <row r="218" spans="1:9" ht="30" customHeight="1">
      <c r="A218" s="443">
        <v>4</v>
      </c>
      <c r="B218" s="824"/>
      <c r="C218" s="826"/>
      <c r="D218" s="449"/>
      <c r="E218" s="440"/>
      <c r="F218" s="824"/>
      <c r="G218" s="825"/>
      <c r="H218" s="826"/>
      <c r="I218" s="330"/>
    </row>
    <row r="219" spans="1:9" ht="30.75" customHeight="1">
      <c r="A219" s="443">
        <v>5</v>
      </c>
      <c r="B219" s="824"/>
      <c r="C219" s="826"/>
      <c r="D219" s="449"/>
      <c r="E219" s="440"/>
      <c r="F219" s="824"/>
      <c r="G219" s="825"/>
      <c r="H219" s="826"/>
      <c r="I219" s="330"/>
    </row>
    <row r="220" spans="1:9" ht="51" customHeight="1">
      <c r="A220" s="443"/>
      <c r="B220" s="830" t="s">
        <v>638</v>
      </c>
      <c r="C220" s="831"/>
      <c r="D220" s="449"/>
      <c r="E220" s="509"/>
      <c r="F220" s="440"/>
      <c r="G220" s="440"/>
      <c r="H220" s="497"/>
      <c r="I220" s="330"/>
    </row>
    <row r="221" spans="1:9" ht="16.5" customHeight="1">
      <c r="A221" s="438"/>
      <c r="B221" s="328"/>
      <c r="C221" s="328"/>
      <c r="D221" s="435"/>
      <c r="E221" s="435"/>
      <c r="F221" s="435"/>
      <c r="G221" s="435"/>
      <c r="H221" s="435"/>
      <c r="I221" s="330"/>
    </row>
    <row r="222" spans="1:9" ht="16.5" customHeight="1">
      <c r="A222" s="441" t="s">
        <v>639</v>
      </c>
      <c r="B222" s="832" t="s">
        <v>640</v>
      </c>
      <c r="C222" s="833"/>
      <c r="D222" s="459"/>
      <c r="E222" s="834"/>
      <c r="F222" s="835"/>
      <c r="G222" s="836"/>
      <c r="H222" s="837"/>
      <c r="I222" s="330"/>
    </row>
    <row r="223" spans="1:9" ht="34.5" customHeight="1">
      <c r="A223" s="441"/>
      <c r="B223" s="838"/>
      <c r="C223" s="832"/>
      <c r="D223" s="460" t="s">
        <v>678</v>
      </c>
      <c r="E223" s="839" t="s">
        <v>625</v>
      </c>
      <c r="F223" s="840"/>
      <c r="G223" s="840"/>
      <c r="H223" s="841"/>
      <c r="I223" s="330"/>
    </row>
    <row r="224" spans="1:9" ht="56.25" customHeight="1">
      <c r="A224" s="443"/>
      <c r="B224" s="822" t="s">
        <v>642</v>
      </c>
      <c r="C224" s="823"/>
      <c r="D224" s="449"/>
      <c r="E224" s="824"/>
      <c r="F224" s="825"/>
      <c r="G224" s="825"/>
      <c r="H224" s="826"/>
    </row>
    <row r="225" spans="1:9" ht="15.75" customHeight="1">
      <c r="A225" s="443"/>
      <c r="B225" s="842" t="s">
        <v>643</v>
      </c>
      <c r="C225" s="843"/>
      <c r="D225" s="458"/>
      <c r="E225" s="844"/>
      <c r="F225" s="845"/>
      <c r="G225" s="846"/>
      <c r="H225" s="847"/>
      <c r="I225" s="330"/>
    </row>
    <row r="226" spans="1:9" ht="79.5" customHeight="1">
      <c r="A226" s="510"/>
      <c r="B226" s="822" t="s">
        <v>644</v>
      </c>
      <c r="C226" s="823"/>
      <c r="D226" s="449"/>
      <c r="E226" s="824"/>
      <c r="F226" s="825"/>
      <c r="G226" s="825"/>
      <c r="H226" s="826"/>
      <c r="I226" s="330"/>
    </row>
    <row r="227" spans="1:9" ht="14.25" customHeight="1">
      <c r="A227" s="512"/>
      <c r="B227" s="394"/>
      <c r="C227" s="394"/>
      <c r="D227" s="394"/>
      <c r="G227" s="394"/>
    </row>
    <row r="228" spans="1:9" ht="23.25" customHeight="1">
      <c r="A228" s="576">
        <v>5</v>
      </c>
      <c r="B228" s="871" t="s">
        <v>778</v>
      </c>
      <c r="C228" s="872"/>
      <c r="D228" s="872"/>
      <c r="E228" s="872"/>
      <c r="F228" s="872"/>
      <c r="G228" s="872"/>
      <c r="H228" s="872"/>
      <c r="I228" s="579"/>
    </row>
    <row r="229" spans="1:9" ht="32.25" customHeight="1">
      <c r="A229" s="575">
        <v>5.0999999999999996</v>
      </c>
      <c r="B229" s="993" t="s">
        <v>589</v>
      </c>
      <c r="C229" s="994"/>
      <c r="D229" s="994"/>
      <c r="E229" s="995"/>
      <c r="F229" s="996"/>
      <c r="G229" s="996"/>
      <c r="H229" s="997"/>
    </row>
    <row r="230" spans="1:9" ht="23.25" customHeight="1">
      <c r="A230" s="575" t="s">
        <v>621</v>
      </c>
      <c r="B230" s="848" t="s">
        <v>622</v>
      </c>
      <c r="C230" s="838"/>
      <c r="D230" s="838"/>
      <c r="E230" s="838"/>
      <c r="F230" s="838"/>
      <c r="G230" s="838"/>
      <c r="H230" s="838"/>
    </row>
    <row r="231" spans="1:9" ht="14.25" customHeight="1">
      <c r="A231" s="441"/>
      <c r="B231" s="442"/>
      <c r="C231" s="442"/>
      <c r="D231" s="406"/>
      <c r="E231" s="849"/>
      <c r="F231" s="851" t="s">
        <v>625</v>
      </c>
      <c r="G231" s="852"/>
      <c r="H231" s="853"/>
    </row>
    <row r="232" spans="1:9" ht="47.25" customHeight="1">
      <c r="A232" s="441"/>
      <c r="B232" s="442"/>
      <c r="C232" s="442"/>
      <c r="D232" s="406" t="s">
        <v>676</v>
      </c>
      <c r="E232" s="850"/>
      <c r="F232" s="827"/>
      <c r="G232" s="828"/>
      <c r="H232" s="829"/>
    </row>
    <row r="233" spans="1:9" ht="23.25" customHeight="1">
      <c r="A233" s="443" t="s">
        <v>627</v>
      </c>
      <c r="B233" s="998" t="s">
        <v>628</v>
      </c>
      <c r="C233" s="998"/>
      <c r="D233" s="444"/>
      <c r="E233" s="496"/>
      <c r="F233" s="855"/>
      <c r="G233" s="856"/>
      <c r="H233" s="857"/>
    </row>
    <row r="234" spans="1:9" ht="42.75" customHeight="1">
      <c r="A234" s="443"/>
      <c r="B234" s="844" t="s">
        <v>690</v>
      </c>
      <c r="C234" s="858"/>
      <c r="D234" s="859"/>
      <c r="E234" s="445"/>
      <c r="F234" s="824"/>
      <c r="G234" s="825"/>
      <c r="H234" s="826"/>
    </row>
    <row r="235" spans="1:9" ht="27" hidden="1" customHeight="1">
      <c r="A235" s="443">
        <v>1</v>
      </c>
      <c r="B235" s="991" t="s">
        <v>629</v>
      </c>
      <c r="C235" s="999"/>
      <c r="D235" s="449"/>
      <c r="E235" s="495"/>
      <c r="F235" s="824"/>
      <c r="G235" s="825"/>
      <c r="H235" s="826"/>
    </row>
    <row r="236" spans="1:9" ht="24" customHeight="1">
      <c r="A236" s="443">
        <v>1</v>
      </c>
      <c r="B236" s="824"/>
      <c r="C236" s="826"/>
      <c r="D236" s="449"/>
      <c r="E236" s="440"/>
      <c r="F236" s="824"/>
      <c r="G236" s="825"/>
      <c r="H236" s="826"/>
    </row>
    <row r="237" spans="1:9" ht="26.25" customHeight="1">
      <c r="A237" s="443">
        <v>2</v>
      </c>
      <c r="B237" s="824"/>
      <c r="C237" s="826"/>
      <c r="D237" s="449"/>
      <c r="E237" s="440"/>
      <c r="F237" s="824"/>
      <c r="G237" s="825"/>
      <c r="H237" s="826"/>
    </row>
    <row r="238" spans="1:9" ht="23.25" customHeight="1">
      <c r="A238" s="443">
        <v>3</v>
      </c>
      <c r="B238" s="824"/>
      <c r="C238" s="826"/>
      <c r="D238" s="449"/>
      <c r="E238" s="440"/>
      <c r="F238" s="824"/>
      <c r="G238" s="825"/>
      <c r="H238" s="826"/>
    </row>
    <row r="239" spans="1:9" ht="22.5" customHeight="1">
      <c r="A239" s="443">
        <v>4</v>
      </c>
      <c r="B239" s="824"/>
      <c r="C239" s="826"/>
      <c r="D239" s="449"/>
      <c r="E239" s="440"/>
      <c r="F239" s="824"/>
      <c r="G239" s="825"/>
      <c r="H239" s="826"/>
    </row>
    <row r="240" spans="1:9" ht="26.25" customHeight="1">
      <c r="A240" s="443">
        <v>5</v>
      </c>
      <c r="B240" s="824"/>
      <c r="C240" s="826"/>
      <c r="D240" s="449"/>
      <c r="E240" s="440"/>
      <c r="F240" s="824"/>
      <c r="G240" s="825"/>
      <c r="H240" s="826"/>
    </row>
    <row r="241" spans="1:8" ht="14.25" customHeight="1">
      <c r="A241" s="408"/>
      <c r="B241" s="439"/>
      <c r="C241" s="440"/>
      <c r="D241" s="440"/>
      <c r="E241" s="440"/>
      <c r="F241" s="440"/>
      <c r="G241" s="440"/>
      <c r="H241" s="440"/>
    </row>
    <row r="242" spans="1:8" ht="21.75" customHeight="1">
      <c r="A242" s="441" t="s">
        <v>579</v>
      </c>
      <c r="B242" s="848" t="s">
        <v>636</v>
      </c>
      <c r="C242" s="838"/>
      <c r="D242" s="838"/>
      <c r="E242" s="838"/>
      <c r="F242" s="838"/>
      <c r="G242" s="838"/>
      <c r="H242" s="838"/>
    </row>
    <row r="243" spans="1:8" ht="21.75" customHeight="1">
      <c r="A243" s="441"/>
      <c r="B243" s="457"/>
      <c r="C243" s="442"/>
      <c r="D243" s="406"/>
      <c r="E243" s="849"/>
      <c r="F243" s="851" t="s">
        <v>625</v>
      </c>
      <c r="G243" s="852"/>
      <c r="H243" s="853"/>
    </row>
    <row r="244" spans="1:8" ht="43.5" customHeight="1">
      <c r="A244" s="441"/>
      <c r="B244" s="457"/>
      <c r="C244" s="442"/>
      <c r="D244" s="406" t="s">
        <v>677</v>
      </c>
      <c r="E244" s="850"/>
      <c r="F244" s="827"/>
      <c r="G244" s="828"/>
      <c r="H244" s="829"/>
    </row>
    <row r="245" spans="1:8" ht="23.25" customHeight="1">
      <c r="A245" s="443" t="s">
        <v>627</v>
      </c>
      <c r="B245" s="854" t="s">
        <v>628</v>
      </c>
      <c r="C245" s="843"/>
      <c r="D245" s="458"/>
      <c r="E245" s="496"/>
      <c r="F245" s="855"/>
      <c r="G245" s="856"/>
      <c r="H245" s="857"/>
    </row>
    <row r="246" spans="1:8" ht="44.25" customHeight="1">
      <c r="A246" s="443"/>
      <c r="B246" s="844" t="s">
        <v>690</v>
      </c>
      <c r="C246" s="858"/>
      <c r="D246" s="859"/>
      <c r="E246" s="445"/>
      <c r="F246" s="855"/>
      <c r="G246" s="856"/>
      <c r="H246" s="857"/>
    </row>
    <row r="247" spans="1:8" ht="23.25" customHeight="1">
      <c r="A247" s="443">
        <v>1</v>
      </c>
      <c r="B247" s="824"/>
      <c r="C247" s="826"/>
      <c r="D247" s="449"/>
      <c r="E247" s="440"/>
      <c r="F247" s="824"/>
      <c r="G247" s="825"/>
      <c r="H247" s="826"/>
    </row>
    <row r="248" spans="1:8" ht="30" customHeight="1">
      <c r="A248" s="443">
        <v>2</v>
      </c>
      <c r="B248" s="824"/>
      <c r="C248" s="826"/>
      <c r="D248" s="449"/>
      <c r="E248" s="440"/>
      <c r="F248" s="824"/>
      <c r="G248" s="825"/>
      <c r="H248" s="826"/>
    </row>
    <row r="249" spans="1:8" ht="27.75" customHeight="1">
      <c r="A249" s="443">
        <v>3</v>
      </c>
      <c r="B249" s="824"/>
      <c r="C249" s="826"/>
      <c r="D249" s="449"/>
      <c r="E249" s="440"/>
      <c r="F249" s="824"/>
      <c r="G249" s="825"/>
      <c r="H249" s="826"/>
    </row>
    <row r="250" spans="1:8" ht="27" customHeight="1">
      <c r="A250" s="443">
        <v>4</v>
      </c>
      <c r="B250" s="824"/>
      <c r="C250" s="826"/>
      <c r="D250" s="449"/>
      <c r="E250" s="440"/>
      <c r="F250" s="824"/>
      <c r="G250" s="825"/>
      <c r="H250" s="826"/>
    </row>
    <row r="251" spans="1:8" ht="27.75" customHeight="1">
      <c r="A251" s="443">
        <v>5</v>
      </c>
      <c r="B251" s="824"/>
      <c r="C251" s="826"/>
      <c r="D251" s="449"/>
      <c r="E251" s="440"/>
      <c r="F251" s="824"/>
      <c r="G251" s="825"/>
      <c r="H251" s="826"/>
    </row>
    <row r="252" spans="1:8" ht="47.25" customHeight="1">
      <c r="A252" s="443"/>
      <c r="B252" s="830" t="s">
        <v>638</v>
      </c>
      <c r="C252" s="831"/>
      <c r="D252" s="449"/>
      <c r="E252" s="509"/>
      <c r="F252" s="440"/>
      <c r="G252" s="440"/>
      <c r="H252" s="497"/>
    </row>
    <row r="253" spans="1:8" ht="14.25" customHeight="1">
      <c r="A253" s="438"/>
      <c r="B253" s="328"/>
      <c r="C253" s="328"/>
      <c r="D253" s="435"/>
      <c r="E253" s="435"/>
      <c r="F253" s="435"/>
      <c r="G253" s="435"/>
      <c r="H253" s="435"/>
    </row>
    <row r="254" spans="1:8" ht="14.25" customHeight="1">
      <c r="A254" s="441" t="s">
        <v>639</v>
      </c>
      <c r="B254" s="832" t="s">
        <v>640</v>
      </c>
      <c r="C254" s="833"/>
      <c r="D254" s="459"/>
      <c r="E254" s="834"/>
      <c r="F254" s="835"/>
      <c r="G254" s="836"/>
      <c r="H254" s="837"/>
    </row>
    <row r="255" spans="1:8" ht="39.75" customHeight="1">
      <c r="A255" s="441"/>
      <c r="B255" s="838"/>
      <c r="C255" s="832"/>
      <c r="D255" s="460" t="s">
        <v>678</v>
      </c>
      <c r="E255" s="839" t="s">
        <v>625</v>
      </c>
      <c r="F255" s="840"/>
      <c r="G255" s="840"/>
      <c r="H255" s="841"/>
    </row>
    <row r="256" spans="1:8" ht="59.25" customHeight="1">
      <c r="A256" s="443"/>
      <c r="B256" s="822" t="s">
        <v>642</v>
      </c>
      <c r="C256" s="823"/>
      <c r="D256" s="449"/>
      <c r="E256" s="824"/>
      <c r="F256" s="825"/>
      <c r="G256" s="825"/>
      <c r="H256" s="826"/>
    </row>
    <row r="257" spans="1:9" ht="21" customHeight="1">
      <c r="A257" s="443"/>
      <c r="B257" s="842" t="s">
        <v>643</v>
      </c>
      <c r="C257" s="843"/>
      <c r="D257" s="458"/>
      <c r="E257" s="844"/>
      <c r="F257" s="845"/>
      <c r="G257" s="846"/>
      <c r="H257" s="847"/>
    </row>
    <row r="258" spans="1:9" ht="57" customHeight="1">
      <c r="A258" s="510"/>
      <c r="B258" s="822" t="s">
        <v>644</v>
      </c>
      <c r="C258" s="823"/>
      <c r="D258" s="449"/>
      <c r="E258" s="824"/>
      <c r="F258" s="825"/>
      <c r="G258" s="825"/>
      <c r="H258" s="826"/>
    </row>
    <row r="259" spans="1:9" ht="14.25" customHeight="1">
      <c r="A259" s="512"/>
      <c r="B259" s="394"/>
      <c r="C259" s="394"/>
      <c r="D259" s="394"/>
      <c r="G259" s="394"/>
    </row>
    <row r="260" spans="1:9" ht="19.5" hidden="1" customHeight="1">
      <c r="A260" s="511"/>
      <c r="B260" s="838" t="e">
        <f>IF(AND(#REF!=2,M198=1),"Name of Other Partner of JV",IF(AND(#REF!=2,M198="2 or more"),"Name of Other Partner-1 of JV",""))</f>
        <v>#REF!</v>
      </c>
      <c r="C260" s="838"/>
      <c r="D260" s="838"/>
      <c r="E260" s="848" t="e">
        <f>'[11]Name of Bidder'!C18</f>
        <v>#REF!</v>
      </c>
      <c r="F260" s="838"/>
      <c r="G260" s="838"/>
      <c r="H260" s="832"/>
      <c r="I260" s="330"/>
    </row>
    <row r="261" spans="1:9" ht="29.25" hidden="1" customHeight="1">
      <c r="A261" s="408" t="s">
        <v>621</v>
      </c>
      <c r="B261" s="848" t="s">
        <v>622</v>
      </c>
      <c r="C261" s="838"/>
      <c r="D261" s="838"/>
      <c r="E261" s="838"/>
      <c r="F261" s="838"/>
      <c r="G261" s="838"/>
      <c r="H261" s="838"/>
      <c r="I261" s="330"/>
    </row>
    <row r="262" spans="1:9" ht="19.5" hidden="1" customHeight="1">
      <c r="A262" s="441"/>
      <c r="B262" s="457"/>
      <c r="C262" s="461"/>
      <c r="D262" s="462"/>
      <c r="E262" s="851" t="s">
        <v>623</v>
      </c>
      <c r="F262" s="853" t="s">
        <v>624</v>
      </c>
      <c r="G262" s="851" t="s">
        <v>625</v>
      </c>
      <c r="H262" s="853"/>
      <c r="I262" s="330"/>
    </row>
    <row r="263" spans="1:9" ht="47.25" hidden="1" customHeight="1">
      <c r="A263" s="441"/>
      <c r="B263" s="457"/>
      <c r="C263" s="461"/>
      <c r="D263" s="407" t="s">
        <v>626</v>
      </c>
      <c r="E263" s="986"/>
      <c r="F263" s="987"/>
      <c r="G263" s="986"/>
      <c r="H263" s="987"/>
      <c r="I263" s="330"/>
    </row>
    <row r="264" spans="1:9" ht="17.25" hidden="1" customHeight="1">
      <c r="A264" s="443" t="s">
        <v>627</v>
      </c>
      <c r="B264" s="844" t="s">
        <v>628</v>
      </c>
      <c r="C264" s="845"/>
      <c r="D264" s="463"/>
      <c r="E264" s="972"/>
      <c r="F264" s="973"/>
      <c r="G264" s="972"/>
      <c r="H264" s="973"/>
      <c r="I264" s="330"/>
    </row>
    <row r="265" spans="1:9" ht="17.25" hidden="1" customHeight="1">
      <c r="A265" s="443"/>
      <c r="B265" s="844" t="s">
        <v>645</v>
      </c>
      <c r="C265" s="858"/>
      <c r="D265" s="845"/>
      <c r="E265" s="445" t="s">
        <v>537</v>
      </c>
      <c r="F265" s="446"/>
      <c r="G265" s="446"/>
      <c r="H265" s="447"/>
      <c r="I265" s="330"/>
    </row>
    <row r="266" spans="1:9" ht="15.75" hidden="1" customHeight="1">
      <c r="A266" s="443">
        <v>1</v>
      </c>
      <c r="B266" s="991" t="s">
        <v>630</v>
      </c>
      <c r="C266" s="992"/>
      <c r="D266" s="451"/>
      <c r="E266" s="452"/>
      <c r="F266" s="453"/>
      <c r="G266" s="980"/>
      <c r="H266" s="981"/>
      <c r="I266" s="330"/>
    </row>
    <row r="267" spans="1:9" ht="15.75" hidden="1" customHeight="1">
      <c r="A267" s="443">
        <v>2</v>
      </c>
      <c r="B267" s="991" t="s">
        <v>631</v>
      </c>
      <c r="C267" s="992"/>
      <c r="D267" s="451"/>
      <c r="E267" s="452"/>
      <c r="F267" s="453"/>
      <c r="G267" s="980"/>
      <c r="H267" s="981"/>
    </row>
    <row r="268" spans="1:9" ht="15.75" hidden="1" customHeight="1">
      <c r="A268" s="443">
        <v>3</v>
      </c>
      <c r="B268" s="448" t="s">
        <v>632</v>
      </c>
      <c r="C268" s="450"/>
      <c r="D268" s="451"/>
      <c r="E268" s="452"/>
      <c r="F268" s="453"/>
      <c r="G268" s="980"/>
      <c r="H268" s="981"/>
      <c r="I268" s="330"/>
    </row>
    <row r="269" spans="1:9" ht="16.5" hidden="1" customHeight="1">
      <c r="A269" s="443">
        <v>4</v>
      </c>
      <c r="B269" s="448" t="s">
        <v>633</v>
      </c>
      <c r="C269" s="450"/>
      <c r="D269" s="451"/>
      <c r="E269" s="452"/>
      <c r="F269" s="453"/>
      <c r="G269" s="980"/>
      <c r="H269" s="981"/>
      <c r="I269" s="330"/>
    </row>
    <row r="270" spans="1:9" hidden="1">
      <c r="A270" s="443">
        <v>5</v>
      </c>
      <c r="B270" s="448" t="s">
        <v>634</v>
      </c>
      <c r="C270" s="450"/>
      <c r="D270" s="451"/>
      <c r="E270" s="452"/>
      <c r="F270" s="453"/>
      <c r="G270" s="980"/>
      <c r="H270" s="981"/>
      <c r="I270" s="330"/>
    </row>
    <row r="271" spans="1:9" ht="19.5" hidden="1" customHeight="1">
      <c r="A271" s="443">
        <v>6</v>
      </c>
      <c r="B271" s="448" t="s">
        <v>646</v>
      </c>
      <c r="C271" s="450"/>
      <c r="D271" s="454"/>
      <c r="E271" s="455"/>
      <c r="F271" s="456"/>
      <c r="G271" s="982"/>
      <c r="H271" s="983"/>
      <c r="I271" s="330"/>
    </row>
    <row r="272" spans="1:9" ht="32.25" hidden="1" customHeight="1">
      <c r="A272" s="438"/>
      <c r="B272" s="984" t="s">
        <v>635</v>
      </c>
      <c r="C272" s="984"/>
      <c r="D272" s="984"/>
      <c r="E272" s="984"/>
      <c r="F272" s="984"/>
      <c r="G272" s="984"/>
      <c r="H272" s="985"/>
      <c r="I272" s="330"/>
    </row>
    <row r="273" spans="1:9" ht="32.25" hidden="1" customHeight="1">
      <c r="A273" s="408"/>
      <c r="B273" s="464"/>
      <c r="C273" s="464"/>
      <c r="D273" s="464"/>
      <c r="E273" s="464"/>
      <c r="F273" s="464"/>
      <c r="G273" s="464"/>
      <c r="H273" s="464"/>
      <c r="I273" s="330"/>
    </row>
    <row r="274" spans="1:9" ht="32.25" hidden="1" customHeight="1">
      <c r="A274" s="408"/>
      <c r="B274" s="464"/>
      <c r="C274" s="464"/>
      <c r="D274" s="464"/>
      <c r="E274" s="464"/>
      <c r="F274" s="464"/>
      <c r="G274" s="464"/>
      <c r="H274" s="464"/>
      <c r="I274" s="330"/>
    </row>
    <row r="275" spans="1:9" ht="32.25" hidden="1" customHeight="1">
      <c r="A275" s="408"/>
      <c r="B275" s="464"/>
      <c r="C275" s="464"/>
      <c r="D275" s="464"/>
      <c r="E275" s="464"/>
      <c r="F275" s="464"/>
      <c r="G275" s="464"/>
      <c r="H275" s="464"/>
      <c r="I275" s="330"/>
    </row>
    <row r="276" spans="1:9" ht="32.25" hidden="1" customHeight="1">
      <c r="A276" s="408"/>
      <c r="B276" s="464"/>
      <c r="C276" s="464"/>
      <c r="D276" s="464"/>
      <c r="E276" s="464"/>
      <c r="F276" s="464"/>
      <c r="G276" s="464"/>
      <c r="H276" s="464"/>
      <c r="I276" s="330"/>
    </row>
    <row r="277" spans="1:9" ht="20.25" hidden="1" customHeight="1">
      <c r="A277" s="441" t="s">
        <v>579</v>
      </c>
      <c r="B277" s="848" t="s">
        <v>636</v>
      </c>
      <c r="C277" s="838"/>
      <c r="D277" s="838"/>
      <c r="E277" s="838"/>
      <c r="F277" s="838"/>
      <c r="G277" s="838"/>
      <c r="H277" s="838"/>
      <c r="I277" s="330"/>
    </row>
    <row r="278" spans="1:9" ht="19.5" hidden="1" customHeight="1">
      <c r="A278" s="441"/>
      <c r="B278" s="465"/>
      <c r="C278" s="461"/>
      <c r="D278" s="462"/>
      <c r="E278" s="851" t="s">
        <v>623</v>
      </c>
      <c r="F278" s="853" t="s">
        <v>624</v>
      </c>
      <c r="G278" s="851" t="s">
        <v>625</v>
      </c>
      <c r="H278" s="853"/>
      <c r="I278" s="330"/>
    </row>
    <row r="279" spans="1:9" ht="47.25" hidden="1" customHeight="1">
      <c r="A279" s="441"/>
      <c r="B279" s="465"/>
      <c r="C279" s="461"/>
      <c r="D279" s="407" t="s">
        <v>637</v>
      </c>
      <c r="E279" s="986"/>
      <c r="F279" s="987"/>
      <c r="G279" s="986"/>
      <c r="H279" s="987"/>
      <c r="I279" s="330"/>
    </row>
    <row r="280" spans="1:9" ht="17.25" hidden="1" customHeight="1">
      <c r="A280" s="443" t="s">
        <v>627</v>
      </c>
      <c r="B280" s="859" t="s">
        <v>628</v>
      </c>
      <c r="C280" s="854"/>
      <c r="D280" s="466"/>
      <c r="E280" s="972"/>
      <c r="F280" s="973"/>
      <c r="G280" s="974"/>
      <c r="H280" s="975"/>
      <c r="I280" s="330"/>
    </row>
    <row r="281" spans="1:9" ht="17.25" hidden="1" customHeight="1">
      <c r="A281" s="443"/>
      <c r="B281" s="858" t="s">
        <v>645</v>
      </c>
      <c r="C281" s="858"/>
      <c r="D281" s="859"/>
      <c r="E281" s="445" t="s">
        <v>537</v>
      </c>
      <c r="F281" s="446"/>
      <c r="G281" s="446"/>
      <c r="H281" s="447"/>
      <c r="I281" s="330"/>
    </row>
    <row r="282" spans="1:9" ht="15.75" hidden="1" customHeight="1">
      <c r="A282" s="443">
        <v>1</v>
      </c>
      <c r="B282" s="976" t="s">
        <v>630</v>
      </c>
      <c r="C282" s="977"/>
      <c r="D282" s="469"/>
      <c r="E282" s="470"/>
      <c r="F282" s="471"/>
      <c r="G282" s="978"/>
      <c r="H282" s="979"/>
      <c r="I282" s="330"/>
    </row>
    <row r="283" spans="1:9" ht="15.75" hidden="1" customHeight="1">
      <c r="A283" s="443">
        <v>2</v>
      </c>
      <c r="B283" s="976" t="s">
        <v>631</v>
      </c>
      <c r="C283" s="977"/>
      <c r="D283" s="472"/>
      <c r="E283" s="452"/>
      <c r="F283" s="453"/>
      <c r="G283" s="966"/>
      <c r="H283" s="967"/>
    </row>
    <row r="284" spans="1:9" ht="15.75" hidden="1" customHeight="1">
      <c r="A284" s="443">
        <v>3</v>
      </c>
      <c r="B284" s="467" t="s">
        <v>632</v>
      </c>
      <c r="C284" s="468"/>
      <c r="D284" s="472"/>
      <c r="E284" s="452"/>
      <c r="F284" s="453"/>
      <c r="G284" s="966"/>
      <c r="H284" s="967"/>
      <c r="I284" s="330"/>
    </row>
    <row r="285" spans="1:9" ht="16.5" hidden="1" customHeight="1">
      <c r="A285" s="443">
        <v>4</v>
      </c>
      <c r="B285" s="467" t="s">
        <v>633</v>
      </c>
      <c r="C285" s="468"/>
      <c r="D285" s="472"/>
      <c r="E285" s="452"/>
      <c r="F285" s="453"/>
      <c r="G285" s="966"/>
      <c r="H285" s="967"/>
      <c r="I285" s="330"/>
    </row>
    <row r="286" spans="1:9" ht="15.75" hidden="1" customHeight="1">
      <c r="A286" s="443">
        <v>5</v>
      </c>
      <c r="B286" s="467" t="s">
        <v>634</v>
      </c>
      <c r="C286" s="468"/>
      <c r="D286" s="472"/>
      <c r="E286" s="452"/>
      <c r="F286" s="453"/>
      <c r="G286" s="966"/>
      <c r="H286" s="967"/>
      <c r="I286" s="330"/>
    </row>
    <row r="287" spans="1:9" hidden="1">
      <c r="A287" s="443">
        <v>6</v>
      </c>
      <c r="B287" s="467" t="s">
        <v>646</v>
      </c>
      <c r="C287" s="468"/>
      <c r="D287" s="473"/>
      <c r="E287" s="455"/>
      <c r="F287" s="456"/>
      <c r="G287" s="968"/>
      <c r="H287" s="969"/>
      <c r="I287" s="330"/>
    </row>
    <row r="288" spans="1:9" ht="49.5" hidden="1" customHeight="1">
      <c r="A288" s="443"/>
      <c r="B288" s="990" t="s">
        <v>635</v>
      </c>
      <c r="C288" s="984"/>
      <c r="D288" s="984"/>
      <c r="E288" s="984"/>
      <c r="F288" s="984"/>
      <c r="G288" s="984"/>
      <c r="H288" s="985"/>
      <c r="I288" s="330"/>
    </row>
    <row r="289" spans="1:9" ht="16.5" hidden="1" customHeight="1">
      <c r="A289" s="474"/>
      <c r="B289" s="328"/>
      <c r="C289" s="328"/>
      <c r="D289" s="435"/>
      <c r="E289" s="435"/>
      <c r="F289" s="435"/>
      <c r="G289" s="435"/>
      <c r="H289" s="435"/>
      <c r="I289" s="330"/>
    </row>
    <row r="290" spans="1:9" ht="16.5" hidden="1" customHeight="1">
      <c r="A290" s="441" t="s">
        <v>639</v>
      </c>
      <c r="B290" s="832" t="s">
        <v>640</v>
      </c>
      <c r="C290" s="833"/>
      <c r="D290" s="459"/>
      <c r="E290" s="834"/>
      <c r="F290" s="835"/>
      <c r="G290" s="836"/>
      <c r="H290" s="837"/>
      <c r="I290" s="330"/>
    </row>
    <row r="291" spans="1:9" ht="28.5" hidden="1" customHeight="1">
      <c r="A291" s="441"/>
      <c r="B291" s="838"/>
      <c r="C291" s="832"/>
      <c r="D291" s="460"/>
      <c r="E291" s="839" t="s">
        <v>641</v>
      </c>
      <c r="F291" s="841"/>
      <c r="G291" s="964" t="s">
        <v>623</v>
      </c>
      <c r="H291" s="965"/>
      <c r="I291" s="330"/>
    </row>
    <row r="292" spans="1:9" ht="56.25" hidden="1" customHeight="1">
      <c r="A292" s="443"/>
      <c r="B292" s="822" t="s">
        <v>642</v>
      </c>
      <c r="C292" s="823"/>
      <c r="D292" s="449"/>
      <c r="E292" s="960"/>
      <c r="F292" s="961"/>
      <c r="G292" s="962"/>
      <c r="H292" s="962"/>
    </row>
    <row r="293" spans="1:9" ht="15.75" hidden="1" customHeight="1">
      <c r="A293" s="443"/>
      <c r="B293" s="842" t="s">
        <v>643</v>
      </c>
      <c r="C293" s="843"/>
      <c r="D293" s="458"/>
      <c r="E293" s="844"/>
      <c r="F293" s="845"/>
      <c r="G293" s="846"/>
      <c r="H293" s="847"/>
      <c r="I293" s="330"/>
    </row>
    <row r="294" spans="1:9" ht="66.75" hidden="1" customHeight="1">
      <c r="A294" s="443"/>
      <c r="B294" s="822" t="s">
        <v>644</v>
      </c>
      <c r="C294" s="823"/>
      <c r="D294" s="449"/>
      <c r="E294" s="960"/>
      <c r="F294" s="961"/>
      <c r="G294" s="962"/>
      <c r="H294" s="962"/>
      <c r="I294" s="330"/>
    </row>
    <row r="295" spans="1:9" ht="20.25" hidden="1" customHeight="1">
      <c r="A295" s="443"/>
      <c r="B295" s="475"/>
      <c r="C295" s="475"/>
      <c r="D295" s="476"/>
      <c r="E295" s="476"/>
      <c r="F295" s="476"/>
      <c r="G295" s="476"/>
      <c r="H295" s="476"/>
      <c r="I295" s="330"/>
    </row>
    <row r="296" spans="1:9" ht="32.25" hidden="1" customHeight="1">
      <c r="A296" s="408"/>
      <c r="B296" s="838" t="e">
        <f>IF(AND(#REF!=2,M198="2 or more"),"Name of Other Partner-2 of JV", "")</f>
        <v>#REF!</v>
      </c>
      <c r="C296" s="838"/>
      <c r="D296" s="838"/>
      <c r="E296" s="848" t="e">
        <f>'[11]Name of Bidder'!C23</f>
        <v>#REF!</v>
      </c>
      <c r="F296" s="838"/>
      <c r="G296" s="838"/>
      <c r="H296" s="832"/>
      <c r="I296" s="330"/>
    </row>
    <row r="297" spans="1:9" ht="29.25" hidden="1" customHeight="1">
      <c r="A297" s="408" t="s">
        <v>621</v>
      </c>
      <c r="B297" s="848" t="s">
        <v>622</v>
      </c>
      <c r="C297" s="838"/>
      <c r="D297" s="838"/>
      <c r="E297" s="838"/>
      <c r="F297" s="838"/>
      <c r="G297" s="838"/>
      <c r="H297" s="838"/>
      <c r="I297" s="330"/>
    </row>
    <row r="298" spans="1:9" ht="19.5" hidden="1" customHeight="1">
      <c r="A298" s="441"/>
      <c r="B298" s="457"/>
      <c r="C298" s="461"/>
      <c r="D298" s="462"/>
      <c r="E298" s="851" t="s">
        <v>623</v>
      </c>
      <c r="F298" s="853" t="s">
        <v>624</v>
      </c>
      <c r="G298" s="851" t="s">
        <v>625</v>
      </c>
      <c r="H298" s="853"/>
      <c r="I298" s="330"/>
    </row>
    <row r="299" spans="1:9" ht="47.25" hidden="1" customHeight="1">
      <c r="A299" s="441"/>
      <c r="B299" s="457"/>
      <c r="C299" s="461"/>
      <c r="D299" s="407" t="s">
        <v>626</v>
      </c>
      <c r="E299" s="986"/>
      <c r="F299" s="987"/>
      <c r="G299" s="986"/>
      <c r="H299" s="987"/>
      <c r="I299" s="330"/>
    </row>
    <row r="300" spans="1:9" ht="17.25" hidden="1" customHeight="1">
      <c r="A300" s="443" t="s">
        <v>627</v>
      </c>
      <c r="B300" s="844" t="s">
        <v>628</v>
      </c>
      <c r="C300" s="845"/>
      <c r="D300" s="463"/>
      <c r="E300" s="972"/>
      <c r="F300" s="973"/>
      <c r="G300" s="972"/>
      <c r="H300" s="973"/>
      <c r="I300" s="330"/>
    </row>
    <row r="301" spans="1:9" ht="17.25" hidden="1" customHeight="1">
      <c r="A301" s="443"/>
      <c r="B301" s="844" t="s">
        <v>645</v>
      </c>
      <c r="C301" s="858"/>
      <c r="D301" s="845"/>
      <c r="E301" s="445" t="s">
        <v>537</v>
      </c>
      <c r="F301" s="446"/>
      <c r="G301" s="446"/>
      <c r="H301" s="447"/>
      <c r="I301" s="330"/>
    </row>
    <row r="302" spans="1:9" ht="15.75" hidden="1" customHeight="1">
      <c r="A302" s="443">
        <v>1</v>
      </c>
      <c r="B302" s="976" t="s">
        <v>630</v>
      </c>
      <c r="C302" s="977"/>
      <c r="D302" s="477"/>
      <c r="E302" s="470"/>
      <c r="F302" s="471"/>
      <c r="G302" s="988"/>
      <c r="H302" s="989"/>
      <c r="I302" s="330"/>
    </row>
    <row r="303" spans="1:9" ht="15.75" hidden="1" customHeight="1">
      <c r="A303" s="443">
        <v>2</v>
      </c>
      <c r="B303" s="976" t="s">
        <v>631</v>
      </c>
      <c r="C303" s="977"/>
      <c r="D303" s="451"/>
      <c r="E303" s="452"/>
      <c r="F303" s="453"/>
      <c r="G303" s="980"/>
      <c r="H303" s="981"/>
    </row>
    <row r="304" spans="1:9" ht="15.75" hidden="1" customHeight="1">
      <c r="A304" s="443">
        <v>3</v>
      </c>
      <c r="B304" s="467" t="s">
        <v>632</v>
      </c>
      <c r="C304" s="468"/>
      <c r="D304" s="451"/>
      <c r="E304" s="452"/>
      <c r="F304" s="453"/>
      <c r="G304" s="980"/>
      <c r="H304" s="981"/>
      <c r="I304" s="330"/>
    </row>
    <row r="305" spans="1:9" ht="16.5" hidden="1" customHeight="1">
      <c r="A305" s="443">
        <v>4</v>
      </c>
      <c r="B305" s="467" t="s">
        <v>633</v>
      </c>
      <c r="C305" s="468"/>
      <c r="D305" s="451"/>
      <c r="E305" s="452"/>
      <c r="F305" s="453"/>
      <c r="G305" s="980"/>
      <c r="H305" s="981"/>
      <c r="I305" s="330"/>
    </row>
    <row r="306" spans="1:9" ht="15.75" hidden="1" customHeight="1">
      <c r="A306" s="443">
        <v>5</v>
      </c>
      <c r="B306" s="467" t="s">
        <v>634</v>
      </c>
      <c r="C306" s="468"/>
      <c r="D306" s="451"/>
      <c r="E306" s="452"/>
      <c r="F306" s="453"/>
      <c r="G306" s="980"/>
      <c r="H306" s="981"/>
      <c r="I306" s="330"/>
    </row>
    <row r="307" spans="1:9" hidden="1">
      <c r="A307" s="443">
        <v>6</v>
      </c>
      <c r="B307" s="467" t="s">
        <v>646</v>
      </c>
      <c r="C307" s="468"/>
      <c r="D307" s="454"/>
      <c r="E307" s="455"/>
      <c r="F307" s="456"/>
      <c r="G307" s="982"/>
      <c r="H307" s="983"/>
      <c r="I307" s="330"/>
    </row>
    <row r="308" spans="1:9" ht="32.25" hidden="1" customHeight="1">
      <c r="A308" s="438"/>
      <c r="B308" s="984" t="s">
        <v>635</v>
      </c>
      <c r="C308" s="984"/>
      <c r="D308" s="984"/>
      <c r="E308" s="984"/>
      <c r="F308" s="984"/>
      <c r="G308" s="984"/>
      <c r="H308" s="985"/>
      <c r="I308" s="330"/>
    </row>
    <row r="309" spans="1:9" ht="32.25" hidden="1" customHeight="1">
      <c r="A309" s="408"/>
      <c r="B309" s="464"/>
      <c r="C309" s="464"/>
      <c r="D309" s="464"/>
      <c r="E309" s="464"/>
      <c r="F309" s="464"/>
      <c r="G309" s="464"/>
      <c r="H309" s="464"/>
      <c r="I309" s="330"/>
    </row>
    <row r="310" spans="1:9" ht="20.25" hidden="1" customHeight="1">
      <c r="A310" s="441" t="s">
        <v>579</v>
      </c>
      <c r="B310" s="848" t="s">
        <v>636</v>
      </c>
      <c r="C310" s="838"/>
      <c r="D310" s="838"/>
      <c r="E310" s="838"/>
      <c r="F310" s="838"/>
      <c r="G310" s="838"/>
      <c r="H310" s="838"/>
      <c r="I310" s="330"/>
    </row>
    <row r="311" spans="1:9" ht="19.5" hidden="1" customHeight="1">
      <c r="A311" s="441"/>
      <c r="B311" s="465"/>
      <c r="C311" s="461"/>
      <c r="D311" s="462"/>
      <c r="E311" s="851" t="s">
        <v>623</v>
      </c>
      <c r="F311" s="853" t="s">
        <v>624</v>
      </c>
      <c r="G311" s="851" t="s">
        <v>625</v>
      </c>
      <c r="H311" s="853"/>
      <c r="I311" s="330"/>
    </row>
    <row r="312" spans="1:9" ht="47.25" hidden="1" customHeight="1">
      <c r="A312" s="441"/>
      <c r="B312" s="465"/>
      <c r="C312" s="461"/>
      <c r="D312" s="407" t="s">
        <v>637</v>
      </c>
      <c r="E312" s="986"/>
      <c r="F312" s="987"/>
      <c r="G312" s="986"/>
      <c r="H312" s="987"/>
      <c r="I312" s="330"/>
    </row>
    <row r="313" spans="1:9" ht="17.25" hidden="1" customHeight="1">
      <c r="A313" s="443" t="s">
        <v>627</v>
      </c>
      <c r="B313" s="859" t="s">
        <v>628</v>
      </c>
      <c r="C313" s="854"/>
      <c r="D313" s="466"/>
      <c r="E313" s="972"/>
      <c r="F313" s="973"/>
      <c r="G313" s="974"/>
      <c r="H313" s="975"/>
      <c r="I313" s="330"/>
    </row>
    <row r="314" spans="1:9" ht="17.25" hidden="1" customHeight="1">
      <c r="A314" s="443"/>
      <c r="B314" s="858" t="s">
        <v>645</v>
      </c>
      <c r="C314" s="858"/>
      <c r="D314" s="859"/>
      <c r="E314" s="445" t="s">
        <v>537</v>
      </c>
      <c r="F314" s="446"/>
      <c r="G314" s="446"/>
      <c r="H314" s="447"/>
      <c r="I314" s="330"/>
    </row>
    <row r="315" spans="1:9" ht="15.75" hidden="1" customHeight="1">
      <c r="A315" s="443">
        <v>1</v>
      </c>
      <c r="B315" s="976" t="s">
        <v>630</v>
      </c>
      <c r="C315" s="977"/>
      <c r="D315" s="469"/>
      <c r="E315" s="470"/>
      <c r="F315" s="471"/>
      <c r="G315" s="978"/>
      <c r="H315" s="979"/>
      <c r="I315" s="330"/>
    </row>
    <row r="316" spans="1:9" ht="15.75" hidden="1" customHeight="1">
      <c r="A316" s="443">
        <v>2</v>
      </c>
      <c r="B316" s="976" t="s">
        <v>631</v>
      </c>
      <c r="C316" s="977"/>
      <c r="D316" s="472"/>
      <c r="E316" s="452"/>
      <c r="F316" s="453"/>
      <c r="G316" s="966"/>
      <c r="H316" s="967"/>
    </row>
    <row r="317" spans="1:9" ht="15.75" hidden="1" customHeight="1">
      <c r="A317" s="443">
        <v>3</v>
      </c>
      <c r="B317" s="467" t="s">
        <v>632</v>
      </c>
      <c r="C317" s="468"/>
      <c r="D317" s="472"/>
      <c r="E317" s="452"/>
      <c r="F317" s="453"/>
      <c r="G317" s="966"/>
      <c r="H317" s="967"/>
      <c r="I317" s="330"/>
    </row>
    <row r="318" spans="1:9" ht="16.5" hidden="1" customHeight="1">
      <c r="A318" s="443">
        <v>4</v>
      </c>
      <c r="B318" s="467" t="s">
        <v>633</v>
      </c>
      <c r="C318" s="468"/>
      <c r="D318" s="472"/>
      <c r="E318" s="452"/>
      <c r="F318" s="453"/>
      <c r="G318" s="966"/>
      <c r="H318" s="967"/>
      <c r="I318" s="330"/>
    </row>
    <row r="319" spans="1:9" ht="15.75" hidden="1" customHeight="1">
      <c r="A319" s="443">
        <v>5</v>
      </c>
      <c r="B319" s="467" t="s">
        <v>634</v>
      </c>
      <c r="C319" s="468"/>
      <c r="D319" s="472"/>
      <c r="E319" s="452"/>
      <c r="F319" s="453"/>
      <c r="G319" s="966"/>
      <c r="H319" s="967"/>
      <c r="I319" s="330"/>
    </row>
    <row r="320" spans="1:9" ht="15.75" hidden="1" customHeight="1">
      <c r="A320" s="443">
        <v>6</v>
      </c>
      <c r="B320" s="467" t="s">
        <v>646</v>
      </c>
      <c r="C320" s="468"/>
      <c r="D320" s="472"/>
      <c r="E320" s="452"/>
      <c r="F320" s="453"/>
      <c r="G320" s="966"/>
      <c r="H320" s="967"/>
      <c r="I320" s="330"/>
    </row>
    <row r="321" spans="1:9" ht="32.25" hidden="1" customHeight="1">
      <c r="A321" s="443"/>
      <c r="B321" s="831" t="s">
        <v>638</v>
      </c>
      <c r="C321" s="831"/>
      <c r="D321" s="473"/>
      <c r="E321" s="455"/>
      <c r="F321" s="456"/>
      <c r="G321" s="968"/>
      <c r="H321" s="969"/>
      <c r="I321" s="330"/>
    </row>
    <row r="322" spans="1:9" ht="32.25" hidden="1" customHeight="1">
      <c r="A322" s="438"/>
      <c r="B322" s="970" t="s">
        <v>635</v>
      </c>
      <c r="C322" s="970"/>
      <c r="D322" s="970"/>
      <c r="E322" s="970"/>
      <c r="F322" s="970"/>
      <c r="G322" s="970"/>
      <c r="H322" s="971"/>
      <c r="I322" s="330"/>
    </row>
    <row r="323" spans="1:9" ht="16.5" hidden="1" customHeight="1">
      <c r="A323" s="438"/>
      <c r="B323" s="328"/>
      <c r="C323" s="328"/>
      <c r="D323" s="435"/>
      <c r="E323" s="435"/>
      <c r="F323" s="435"/>
      <c r="G323" s="435"/>
      <c r="H323" s="435"/>
      <c r="I323" s="330"/>
    </row>
    <row r="324" spans="1:9" ht="16.5" hidden="1" customHeight="1">
      <c r="A324" s="441" t="s">
        <v>639</v>
      </c>
      <c r="B324" s="833" t="s">
        <v>640</v>
      </c>
      <c r="C324" s="833"/>
      <c r="D324" s="459"/>
      <c r="E324" s="834"/>
      <c r="F324" s="835"/>
      <c r="G324" s="836"/>
      <c r="H324" s="837"/>
      <c r="I324" s="330"/>
    </row>
    <row r="325" spans="1:9" ht="28.5" hidden="1" customHeight="1">
      <c r="A325" s="441"/>
      <c r="B325" s="848"/>
      <c r="C325" s="832"/>
      <c r="D325" s="460"/>
      <c r="E325" s="839" t="s">
        <v>641</v>
      </c>
      <c r="F325" s="841"/>
      <c r="G325" s="964" t="s">
        <v>623</v>
      </c>
      <c r="H325" s="965"/>
      <c r="I325" s="330"/>
    </row>
    <row r="326" spans="1:9" ht="56.25" hidden="1" customHeight="1">
      <c r="A326" s="443"/>
      <c r="B326" s="823" t="s">
        <v>642</v>
      </c>
      <c r="C326" s="823"/>
      <c r="D326" s="449"/>
      <c r="E326" s="960"/>
      <c r="F326" s="961"/>
      <c r="G326" s="962"/>
      <c r="H326" s="962"/>
    </row>
    <row r="327" spans="1:9" ht="15.75" hidden="1" customHeight="1">
      <c r="A327" s="443"/>
      <c r="B327" s="843" t="s">
        <v>643</v>
      </c>
      <c r="C327" s="843"/>
      <c r="D327" s="458"/>
      <c r="E327" s="844"/>
      <c r="F327" s="845"/>
      <c r="G327" s="846"/>
      <c r="H327" s="847"/>
      <c r="I327" s="330"/>
    </row>
    <row r="328" spans="1:9" ht="49.5" hidden="1" customHeight="1">
      <c r="A328" s="443"/>
      <c r="B328" s="823" t="s">
        <v>644</v>
      </c>
      <c r="C328" s="823"/>
      <c r="D328" s="449"/>
      <c r="E328" s="960"/>
      <c r="F328" s="961"/>
      <c r="G328" s="962"/>
      <c r="H328" s="962"/>
      <c r="I328" s="330"/>
    </row>
    <row r="329" spans="1:9" ht="22.5" hidden="1" customHeight="1">
      <c r="A329" s="438"/>
      <c r="B329" s="475"/>
      <c r="C329" s="475"/>
      <c r="D329" s="476"/>
      <c r="E329" s="476"/>
      <c r="F329" s="476"/>
      <c r="G329" s="476"/>
      <c r="H329" s="476"/>
      <c r="I329" s="330"/>
    </row>
    <row r="330" spans="1:9" ht="17.25" hidden="1" customHeight="1">
      <c r="A330" s="478" t="s">
        <v>647</v>
      </c>
      <c r="B330" s="963" t="s">
        <v>648</v>
      </c>
      <c r="C330" s="963"/>
      <c r="D330" s="963"/>
      <c r="E330" s="963"/>
      <c r="F330" s="963"/>
      <c r="G330" s="963"/>
      <c r="H330" s="963"/>
      <c r="I330" s="330"/>
    </row>
    <row r="331" spans="1:9" ht="12" hidden="1" customHeight="1">
      <c r="A331" s="330"/>
      <c r="B331" s="394"/>
      <c r="C331" s="394"/>
      <c r="D331" s="394"/>
      <c r="E331" s="394"/>
      <c r="F331" s="394"/>
      <c r="G331" s="394"/>
      <c r="H331" s="330"/>
      <c r="I331" s="330"/>
    </row>
    <row r="332" spans="1:9" ht="75" hidden="1" customHeight="1">
      <c r="A332" s="479"/>
      <c r="B332" s="957" t="s">
        <v>649</v>
      </c>
      <c r="C332" s="957"/>
      <c r="D332" s="957"/>
      <c r="E332" s="957"/>
      <c r="F332" s="957"/>
      <c r="G332" s="957"/>
      <c r="H332" s="957"/>
      <c r="I332" s="330"/>
    </row>
    <row r="333" spans="1:9" ht="185.25" hidden="1" customHeight="1">
      <c r="A333" s="438"/>
      <c r="B333" s="958" t="s">
        <v>650</v>
      </c>
      <c r="C333" s="958"/>
      <c r="D333" s="958"/>
      <c r="E333" s="958"/>
      <c r="F333" s="958"/>
      <c r="G333" s="958"/>
      <c r="H333" s="958"/>
    </row>
    <row r="334" spans="1:9" ht="40.15" hidden="1" customHeight="1">
      <c r="A334" s="438"/>
      <c r="B334" s="957"/>
      <c r="C334" s="957"/>
      <c r="D334" s="957"/>
      <c r="E334" s="957"/>
      <c r="F334" s="957"/>
      <c r="G334" s="957"/>
      <c r="H334" s="957"/>
      <c r="I334" s="330"/>
    </row>
    <row r="335" spans="1:9" ht="9" hidden="1" customHeight="1">
      <c r="A335" s="330"/>
      <c r="B335" s="330"/>
      <c r="C335" s="330"/>
      <c r="D335" s="330"/>
      <c r="E335" s="330"/>
      <c r="F335" s="330"/>
      <c r="G335" s="330"/>
      <c r="H335" s="330"/>
      <c r="I335" s="330"/>
    </row>
    <row r="336" spans="1:9" ht="33.75" hidden="1" customHeight="1">
      <c r="A336" s="438"/>
      <c r="B336" s="957"/>
      <c r="C336" s="957"/>
      <c r="D336" s="957"/>
      <c r="E336" s="957"/>
      <c r="F336" s="957"/>
      <c r="G336" s="957"/>
      <c r="H336" s="957"/>
      <c r="I336" s="330"/>
    </row>
    <row r="337" spans="1:9" hidden="1">
      <c r="B337" s="394"/>
      <c r="C337" s="394"/>
      <c r="D337" s="394"/>
      <c r="E337" s="394"/>
      <c r="F337" s="394"/>
      <c r="G337" s="394"/>
    </row>
    <row r="338" spans="1:9" ht="42" hidden="1" customHeight="1">
      <c r="A338" s="437"/>
      <c r="B338" s="957"/>
      <c r="C338" s="957"/>
      <c r="D338" s="957"/>
      <c r="E338" s="957"/>
      <c r="F338" s="957"/>
      <c r="G338" s="957"/>
      <c r="H338" s="957"/>
      <c r="I338" s="330"/>
    </row>
    <row r="339" spans="1:9" hidden="1">
      <c r="A339" s="330"/>
      <c r="B339" s="330"/>
      <c r="C339" s="330"/>
      <c r="D339" s="330"/>
      <c r="E339" s="330"/>
      <c r="F339" s="330"/>
      <c r="G339" s="330"/>
      <c r="H339" s="330"/>
      <c r="I339" s="330"/>
    </row>
    <row r="340" spans="1:9" ht="19.5" hidden="1" customHeight="1">
      <c r="A340" s="437"/>
      <c r="B340" s="957" t="s">
        <v>651</v>
      </c>
      <c r="C340" s="957"/>
      <c r="D340" s="957"/>
      <c r="E340" s="957"/>
      <c r="F340" s="957"/>
      <c r="G340" s="957"/>
      <c r="H340" s="957"/>
      <c r="I340" s="330"/>
    </row>
    <row r="341" spans="1:9" hidden="1">
      <c r="A341" s="330"/>
      <c r="B341" s="394"/>
      <c r="C341" s="394"/>
      <c r="D341" s="394"/>
      <c r="E341" s="394"/>
      <c r="F341" s="394"/>
      <c r="G341" s="394"/>
      <c r="H341" s="330"/>
      <c r="I341" s="330"/>
    </row>
    <row r="342" spans="1:9" ht="40.15" hidden="1" customHeight="1">
      <c r="A342" s="437" t="s">
        <v>353</v>
      </c>
      <c r="B342" s="958" t="s">
        <v>652</v>
      </c>
      <c r="C342" s="958"/>
      <c r="D342" s="958"/>
      <c r="E342" s="958"/>
      <c r="F342" s="958"/>
      <c r="G342" s="958"/>
      <c r="H342" s="958"/>
      <c r="I342" s="330"/>
    </row>
    <row r="343" spans="1:9" hidden="1">
      <c r="A343" s="330"/>
      <c r="B343" s="394"/>
      <c r="C343" s="394"/>
      <c r="D343" s="394"/>
      <c r="E343" s="394"/>
      <c r="F343" s="394"/>
      <c r="G343" s="394"/>
      <c r="H343" s="330"/>
      <c r="I343" s="330"/>
    </row>
    <row r="344" spans="1:9" ht="90" hidden="1" customHeight="1">
      <c r="A344" s="437" t="s">
        <v>354</v>
      </c>
      <c r="B344" s="958" t="s">
        <v>653</v>
      </c>
      <c r="C344" s="958"/>
      <c r="D344" s="958"/>
      <c r="E344" s="958"/>
      <c r="F344" s="958"/>
      <c r="G344" s="958"/>
      <c r="H344" s="958"/>
    </row>
    <row r="345" spans="1:9" hidden="1">
      <c r="A345" s="330"/>
      <c r="B345" s="330"/>
      <c r="C345" s="330"/>
      <c r="D345" s="330"/>
      <c r="E345" s="330"/>
      <c r="F345" s="330"/>
      <c r="G345" s="330"/>
      <c r="H345" s="330"/>
      <c r="I345" s="330"/>
    </row>
    <row r="346" spans="1:9" ht="48" hidden="1" customHeight="1">
      <c r="A346" s="437" t="s">
        <v>355</v>
      </c>
      <c r="B346" s="957" t="s">
        <v>654</v>
      </c>
      <c r="C346" s="957"/>
      <c r="D346" s="957"/>
      <c r="E346" s="957"/>
      <c r="F346" s="957"/>
      <c r="G346" s="957"/>
      <c r="H346" s="957"/>
      <c r="I346" s="330"/>
    </row>
    <row r="347" spans="1:9" ht="17.25" hidden="1" customHeight="1">
      <c r="A347" s="330"/>
      <c r="B347" s="330"/>
      <c r="C347" s="330"/>
      <c r="D347" s="329"/>
      <c r="E347" s="330"/>
      <c r="F347" s="330"/>
      <c r="G347" s="330"/>
      <c r="H347" s="330"/>
      <c r="I347" s="330"/>
    </row>
    <row r="348" spans="1:9" ht="21" hidden="1" customHeight="1">
      <c r="A348" s="437" t="s">
        <v>356</v>
      </c>
      <c r="B348" s="957" t="s">
        <v>655</v>
      </c>
      <c r="C348" s="957"/>
      <c r="D348" s="957"/>
      <c r="E348" s="957"/>
      <c r="F348" s="957"/>
      <c r="G348" s="957"/>
      <c r="H348" s="957"/>
      <c r="I348" s="330"/>
    </row>
    <row r="349" spans="1:9" ht="29.25" hidden="1" customHeight="1">
      <c r="A349" s="437"/>
      <c r="B349" s="959" t="s">
        <v>656</v>
      </c>
      <c r="C349" s="959"/>
      <c r="D349" s="959"/>
      <c r="E349" s="959"/>
      <c r="F349" s="959"/>
      <c r="G349" s="959"/>
      <c r="H349" s="959"/>
      <c r="I349" s="330"/>
    </row>
    <row r="350" spans="1:9" ht="17.25" hidden="1" customHeight="1">
      <c r="A350" s="437"/>
      <c r="B350" s="480"/>
      <c r="C350" s="480"/>
      <c r="D350" s="480"/>
      <c r="E350" s="480"/>
      <c r="F350" s="480"/>
      <c r="G350" s="480"/>
      <c r="H350" s="480"/>
    </row>
    <row r="351" spans="1:9" ht="72" hidden="1" customHeight="1">
      <c r="A351" s="438">
        <v>4.0999999999999996</v>
      </c>
      <c r="B351" s="945" t="s">
        <v>657</v>
      </c>
      <c r="C351" s="945"/>
      <c r="D351" s="945"/>
      <c r="E351" s="945"/>
      <c r="F351" s="945"/>
      <c r="G351" s="945"/>
      <c r="H351" s="945"/>
    </row>
    <row r="352" spans="1:9" ht="16.5" hidden="1" customHeight="1">
      <c r="A352" s="393" t="s">
        <v>574</v>
      </c>
      <c r="B352" s="956" t="str">
        <f>"For  " &amp;B199</f>
        <v>For  Name of the Bidder</v>
      </c>
      <c r="C352" s="956"/>
      <c r="D352" s="956"/>
      <c r="E352" s="956"/>
      <c r="F352" s="956"/>
      <c r="G352" s="330"/>
      <c r="H352" s="330"/>
      <c r="I352" s="330"/>
    </row>
    <row r="353" spans="1:9" ht="15.75" hidden="1" customHeight="1">
      <c r="A353" s="330"/>
      <c r="B353" s="481" t="s">
        <v>17</v>
      </c>
      <c r="C353" s="952"/>
      <c r="D353" s="953"/>
      <c r="E353" s="953"/>
      <c r="F353" s="953"/>
      <c r="G353" s="953"/>
      <c r="H353" s="954"/>
      <c r="I353" s="330"/>
    </row>
    <row r="354" spans="1:9" ht="15.75" hidden="1" customHeight="1">
      <c r="A354" s="330"/>
      <c r="B354" s="481" t="s">
        <v>26</v>
      </c>
      <c r="C354" s="952"/>
      <c r="D354" s="953"/>
      <c r="E354" s="953"/>
      <c r="F354" s="953"/>
      <c r="G354" s="953"/>
      <c r="H354" s="954"/>
      <c r="I354" s="330"/>
    </row>
    <row r="355" spans="1:9" ht="15.75" hidden="1" customHeight="1">
      <c r="A355" s="330"/>
      <c r="B355" s="481" t="s">
        <v>469</v>
      </c>
      <c r="C355" s="952"/>
      <c r="D355" s="953"/>
      <c r="E355" s="953"/>
      <c r="F355" s="953"/>
      <c r="G355" s="953"/>
      <c r="H355" s="954"/>
      <c r="I355" s="330"/>
    </row>
    <row r="356" spans="1:9" ht="15.75" hidden="1" customHeight="1">
      <c r="A356" s="330"/>
      <c r="B356" s="481" t="s">
        <v>519</v>
      </c>
      <c r="C356" s="952"/>
      <c r="D356" s="953"/>
      <c r="E356" s="953"/>
      <c r="F356" s="953"/>
      <c r="G356" s="953"/>
      <c r="H356" s="954"/>
      <c r="I356" s="330"/>
    </row>
    <row r="357" spans="1:9" ht="15.75" hidden="1" customHeight="1">
      <c r="A357" s="330"/>
      <c r="B357" s="481" t="s">
        <v>470</v>
      </c>
      <c r="C357" s="952"/>
      <c r="D357" s="953"/>
      <c r="E357" s="953"/>
      <c r="F357" s="953"/>
      <c r="G357" s="953"/>
      <c r="H357" s="954"/>
      <c r="I357" s="330"/>
    </row>
    <row r="358" spans="1:9" ht="15.75" hidden="1" customHeight="1">
      <c r="A358" s="330"/>
      <c r="B358" s="481" t="s">
        <v>475</v>
      </c>
      <c r="C358" s="952"/>
      <c r="D358" s="953"/>
      <c r="E358" s="953"/>
      <c r="F358" s="953"/>
      <c r="G358" s="953"/>
      <c r="H358" s="954"/>
      <c r="I358" s="330"/>
    </row>
    <row r="359" spans="1:9" ht="15.75" hidden="1" customHeight="1">
      <c r="A359" s="330"/>
      <c r="B359" s="481" t="s">
        <v>658</v>
      </c>
      <c r="C359" s="952"/>
      <c r="D359" s="953"/>
      <c r="E359" s="953"/>
      <c r="F359" s="953"/>
      <c r="G359" s="953"/>
      <c r="H359" s="954"/>
      <c r="I359" s="330"/>
    </row>
    <row r="360" spans="1:9" ht="15.75" hidden="1" customHeight="1">
      <c r="A360" s="330"/>
      <c r="B360" s="481" t="s">
        <v>659</v>
      </c>
      <c r="C360" s="952"/>
      <c r="D360" s="953"/>
      <c r="E360" s="953"/>
      <c r="F360" s="953"/>
      <c r="G360" s="953"/>
      <c r="H360" s="954"/>
      <c r="I360" s="330"/>
    </row>
    <row r="361" spans="1:9" ht="15.75" hidden="1" customHeight="1">
      <c r="A361" s="330"/>
      <c r="B361" s="481" t="s">
        <v>660</v>
      </c>
      <c r="C361" s="952"/>
      <c r="D361" s="953"/>
      <c r="E361" s="953"/>
      <c r="F361" s="953"/>
      <c r="G361" s="953"/>
      <c r="H361" s="954"/>
      <c r="I361" s="330"/>
    </row>
    <row r="362" spans="1:9" ht="15.75" hidden="1" customHeight="1">
      <c r="A362" s="330"/>
      <c r="B362" s="481" t="s">
        <v>661</v>
      </c>
      <c r="C362" s="952"/>
      <c r="D362" s="953"/>
      <c r="E362" s="953"/>
      <c r="F362" s="953"/>
      <c r="G362" s="953"/>
      <c r="H362" s="954"/>
      <c r="I362" s="330"/>
    </row>
    <row r="363" spans="1:9" hidden="1">
      <c r="A363" s="330"/>
      <c r="B363" s="330"/>
      <c r="C363" s="330"/>
      <c r="D363" s="330"/>
      <c r="E363" s="330"/>
      <c r="F363" s="330"/>
      <c r="G363" s="330"/>
      <c r="H363" s="330"/>
      <c r="I363" s="330"/>
    </row>
    <row r="364" spans="1:9" ht="16.5" hidden="1" customHeight="1">
      <c r="A364" s="393" t="s">
        <v>579</v>
      </c>
      <c r="B364" s="956" t="e">
        <f>"For  " &amp;B260</f>
        <v>#REF!</v>
      </c>
      <c r="C364" s="956"/>
      <c r="D364" s="956"/>
      <c r="E364" s="956"/>
      <c r="F364" s="956"/>
      <c r="G364" s="330"/>
      <c r="H364" s="330"/>
      <c r="I364" s="330"/>
    </row>
    <row r="365" spans="1:9" ht="15.75" hidden="1" customHeight="1">
      <c r="A365" s="330"/>
      <c r="B365" s="481" t="s">
        <v>17</v>
      </c>
      <c r="C365" s="952"/>
      <c r="D365" s="953"/>
      <c r="E365" s="953"/>
      <c r="F365" s="953"/>
      <c r="G365" s="953"/>
      <c r="H365" s="954"/>
      <c r="I365" s="330"/>
    </row>
    <row r="366" spans="1:9" ht="15.75" hidden="1" customHeight="1">
      <c r="A366" s="330"/>
      <c r="B366" s="481" t="s">
        <v>26</v>
      </c>
      <c r="C366" s="952"/>
      <c r="D366" s="953"/>
      <c r="E366" s="953"/>
      <c r="F366" s="953"/>
      <c r="G366" s="953"/>
      <c r="H366" s="954"/>
      <c r="I366" s="330"/>
    </row>
    <row r="367" spans="1:9" ht="15.75" hidden="1" customHeight="1">
      <c r="A367" s="330"/>
      <c r="B367" s="481" t="s">
        <v>469</v>
      </c>
      <c r="C367" s="952"/>
      <c r="D367" s="953"/>
      <c r="E367" s="953"/>
      <c r="F367" s="953"/>
      <c r="G367" s="953"/>
      <c r="H367" s="954"/>
      <c r="I367" s="330"/>
    </row>
    <row r="368" spans="1:9" ht="15.75" hidden="1" customHeight="1">
      <c r="A368" s="330"/>
      <c r="B368" s="481" t="s">
        <v>519</v>
      </c>
      <c r="C368" s="952"/>
      <c r="D368" s="953"/>
      <c r="E368" s="953"/>
      <c r="F368" s="953"/>
      <c r="G368" s="953"/>
      <c r="H368" s="954"/>
      <c r="I368" s="330"/>
    </row>
    <row r="369" spans="1:9" ht="15.75" hidden="1" customHeight="1">
      <c r="A369" s="330"/>
      <c r="B369" s="481" t="s">
        <v>470</v>
      </c>
      <c r="C369" s="952"/>
      <c r="D369" s="953"/>
      <c r="E369" s="953"/>
      <c r="F369" s="953"/>
      <c r="G369" s="953"/>
      <c r="H369" s="954"/>
      <c r="I369" s="330"/>
    </row>
    <row r="370" spans="1:9" ht="15.75" hidden="1" customHeight="1">
      <c r="A370" s="330"/>
      <c r="B370" s="481" t="s">
        <v>475</v>
      </c>
      <c r="C370" s="952"/>
      <c r="D370" s="953"/>
      <c r="E370" s="953"/>
      <c r="F370" s="953"/>
      <c r="G370" s="953"/>
      <c r="H370" s="954"/>
      <c r="I370" s="330"/>
    </row>
    <row r="371" spans="1:9" ht="15.75" hidden="1" customHeight="1">
      <c r="A371" s="330"/>
      <c r="B371" s="481" t="s">
        <v>658</v>
      </c>
      <c r="C371" s="952"/>
      <c r="D371" s="953"/>
      <c r="E371" s="953"/>
      <c r="F371" s="953"/>
      <c r="G371" s="953"/>
      <c r="H371" s="954"/>
      <c r="I371" s="330"/>
    </row>
    <row r="372" spans="1:9" ht="15.75" hidden="1" customHeight="1">
      <c r="A372" s="330"/>
      <c r="B372" s="481" t="s">
        <v>659</v>
      </c>
      <c r="C372" s="952"/>
      <c r="D372" s="953"/>
      <c r="E372" s="953"/>
      <c r="F372" s="953"/>
      <c r="G372" s="953"/>
      <c r="H372" s="954"/>
      <c r="I372" s="330"/>
    </row>
    <row r="373" spans="1:9" ht="15.75" hidden="1" customHeight="1">
      <c r="A373" s="330"/>
      <c r="B373" s="481" t="s">
        <v>660</v>
      </c>
      <c r="C373" s="952"/>
      <c r="D373" s="953"/>
      <c r="E373" s="953"/>
      <c r="F373" s="953"/>
      <c r="G373" s="953"/>
      <c r="H373" s="954"/>
      <c r="I373" s="330"/>
    </row>
    <row r="374" spans="1:9" ht="15.75" hidden="1" customHeight="1">
      <c r="A374" s="330"/>
      <c r="B374" s="481" t="s">
        <v>661</v>
      </c>
      <c r="C374" s="952"/>
      <c r="D374" s="953"/>
      <c r="E374" s="953"/>
      <c r="F374" s="953"/>
      <c r="G374" s="953"/>
      <c r="H374" s="954"/>
      <c r="I374" s="330"/>
    </row>
    <row r="375" spans="1:9" hidden="1">
      <c r="A375" s="330"/>
      <c r="B375" s="482"/>
      <c r="C375" s="483"/>
      <c r="D375" s="483"/>
      <c r="E375" s="483"/>
      <c r="F375" s="483"/>
      <c r="G375" s="483"/>
      <c r="H375" s="483"/>
      <c r="I375" s="330"/>
    </row>
    <row r="376" spans="1:9" ht="16.5" hidden="1" customHeight="1">
      <c r="A376" s="393" t="s">
        <v>639</v>
      </c>
      <c r="B376" s="956" t="e">
        <f>"For  "&amp;B296</f>
        <v>#REF!</v>
      </c>
      <c r="C376" s="956"/>
      <c r="D376" s="956"/>
      <c r="E376" s="956"/>
      <c r="F376" s="956"/>
      <c r="G376" s="330"/>
      <c r="H376" s="330"/>
      <c r="I376" s="330"/>
    </row>
    <row r="377" spans="1:9" ht="15.75" hidden="1" customHeight="1">
      <c r="A377" s="330"/>
      <c r="B377" s="481" t="s">
        <v>17</v>
      </c>
      <c r="C377" s="952"/>
      <c r="D377" s="953"/>
      <c r="E377" s="953"/>
      <c r="F377" s="953"/>
      <c r="G377" s="953"/>
      <c r="H377" s="954"/>
      <c r="I377" s="330"/>
    </row>
    <row r="378" spans="1:9" ht="15.75" hidden="1" customHeight="1">
      <c r="A378" s="330"/>
      <c r="B378" s="481" t="s">
        <v>26</v>
      </c>
      <c r="C378" s="952"/>
      <c r="D378" s="953"/>
      <c r="E378" s="953"/>
      <c r="F378" s="953"/>
      <c r="G378" s="953"/>
      <c r="H378" s="954"/>
      <c r="I378" s="330"/>
    </row>
    <row r="379" spans="1:9" ht="15.75" hidden="1" customHeight="1">
      <c r="A379" s="330"/>
      <c r="B379" s="481" t="s">
        <v>469</v>
      </c>
      <c r="C379" s="952"/>
      <c r="D379" s="953"/>
      <c r="E379" s="953"/>
      <c r="F379" s="953"/>
      <c r="G379" s="953"/>
      <c r="H379" s="954"/>
      <c r="I379" s="330"/>
    </row>
    <row r="380" spans="1:9" ht="15.75" hidden="1" customHeight="1">
      <c r="A380" s="330"/>
      <c r="B380" s="481" t="s">
        <v>519</v>
      </c>
      <c r="C380" s="952"/>
      <c r="D380" s="953"/>
      <c r="E380" s="953"/>
      <c r="F380" s="953"/>
      <c r="G380" s="953"/>
      <c r="H380" s="954"/>
      <c r="I380" s="330"/>
    </row>
    <row r="381" spans="1:9" ht="15.75" hidden="1" customHeight="1">
      <c r="A381" s="330"/>
      <c r="B381" s="481" t="s">
        <v>470</v>
      </c>
      <c r="C381" s="952"/>
      <c r="D381" s="953"/>
      <c r="E381" s="953"/>
      <c r="F381" s="953"/>
      <c r="G381" s="953"/>
      <c r="H381" s="954"/>
      <c r="I381" s="330"/>
    </row>
    <row r="382" spans="1:9" ht="15.75" hidden="1" customHeight="1">
      <c r="A382" s="330"/>
      <c r="B382" s="481" t="s">
        <v>475</v>
      </c>
      <c r="C382" s="952"/>
      <c r="D382" s="953"/>
      <c r="E382" s="953"/>
      <c r="F382" s="953"/>
      <c r="G382" s="953"/>
      <c r="H382" s="954"/>
      <c r="I382" s="330"/>
    </row>
    <row r="383" spans="1:9" ht="15.75" hidden="1" customHeight="1">
      <c r="A383" s="330"/>
      <c r="B383" s="481" t="s">
        <v>658</v>
      </c>
      <c r="C383" s="952"/>
      <c r="D383" s="953"/>
      <c r="E383" s="953"/>
      <c r="F383" s="953"/>
      <c r="G383" s="953"/>
      <c r="H383" s="954"/>
      <c r="I383" s="330"/>
    </row>
    <row r="384" spans="1:9" ht="15.75" hidden="1" customHeight="1">
      <c r="A384" s="330"/>
      <c r="B384" s="481" t="s">
        <v>659</v>
      </c>
      <c r="C384" s="952"/>
      <c r="D384" s="953"/>
      <c r="E384" s="953"/>
      <c r="F384" s="953"/>
      <c r="G384" s="953"/>
      <c r="H384" s="954"/>
      <c r="I384" s="330"/>
    </row>
    <row r="385" spans="1:12" ht="15.75" hidden="1" customHeight="1">
      <c r="A385" s="330"/>
      <c r="B385" s="481" t="s">
        <v>660</v>
      </c>
      <c r="C385" s="952"/>
      <c r="D385" s="953"/>
      <c r="E385" s="953"/>
      <c r="F385" s="953"/>
      <c r="G385" s="953"/>
      <c r="H385" s="954"/>
      <c r="I385" s="330"/>
    </row>
    <row r="386" spans="1:12" ht="15.75" hidden="1" customHeight="1">
      <c r="A386" s="330"/>
      <c r="B386" s="481" t="s">
        <v>661</v>
      </c>
      <c r="C386" s="952"/>
      <c r="D386" s="953"/>
      <c r="E386" s="953"/>
      <c r="F386" s="953"/>
      <c r="G386" s="953"/>
      <c r="H386" s="954"/>
      <c r="I386" s="330"/>
    </row>
    <row r="387" spans="1:12" ht="27.75" customHeight="1">
      <c r="A387" s="584" t="s">
        <v>779</v>
      </c>
      <c r="B387" s="955" t="s">
        <v>662</v>
      </c>
      <c r="C387" s="955"/>
      <c r="D387" s="955"/>
      <c r="E387" s="955"/>
      <c r="F387" s="955"/>
      <c r="G387" s="955"/>
      <c r="H387" s="955"/>
      <c r="I387" s="330"/>
    </row>
    <row r="388" spans="1:12" ht="42" customHeight="1">
      <c r="A388" s="394">
        <v>6.1</v>
      </c>
      <c r="B388" s="945" t="s">
        <v>663</v>
      </c>
      <c r="C388" s="945"/>
      <c r="D388" s="945"/>
      <c r="E388" s="945"/>
      <c r="F388" s="945"/>
      <c r="G388" s="945"/>
      <c r="H388" s="945"/>
    </row>
    <row r="389" spans="1:12" ht="105.75" customHeight="1">
      <c r="A389" s="330"/>
      <c r="B389" s="438" t="s">
        <v>664</v>
      </c>
      <c r="C389" s="945" t="s">
        <v>665</v>
      </c>
      <c r="D389" s="945"/>
      <c r="E389" s="945"/>
      <c r="F389" s="945"/>
      <c r="G389" s="945"/>
      <c r="H389" s="945"/>
      <c r="I389" s="484"/>
    </row>
    <row r="390" spans="1:12" ht="78" customHeight="1">
      <c r="A390" s="330"/>
      <c r="B390" s="438" t="s">
        <v>471</v>
      </c>
      <c r="C390" s="945" t="s">
        <v>666</v>
      </c>
      <c r="D390" s="945"/>
      <c r="E390" s="945"/>
      <c r="F390" s="945"/>
      <c r="G390" s="945"/>
      <c r="H390" s="945"/>
      <c r="I390" s="330"/>
    </row>
    <row r="391" spans="1:12" ht="9" customHeight="1">
      <c r="A391" s="330"/>
      <c r="B391" s="330"/>
      <c r="C391" s="330"/>
      <c r="D391" s="330"/>
      <c r="E391" s="330"/>
      <c r="F391" s="330"/>
      <c r="G391" s="330"/>
      <c r="H391" s="330"/>
      <c r="I391" s="330"/>
    </row>
    <row r="392" spans="1:12" ht="23.25" customHeight="1">
      <c r="A392" s="394">
        <v>6.2</v>
      </c>
      <c r="B392" s="945" t="s">
        <v>169</v>
      </c>
      <c r="C392" s="945"/>
      <c r="D392" s="945"/>
      <c r="E392" s="945"/>
      <c r="F392" s="945"/>
      <c r="G392" s="945"/>
      <c r="H392" s="945"/>
    </row>
    <row r="393" spans="1:12" ht="10.5" customHeight="1">
      <c r="A393" s="330"/>
      <c r="B393" s="330"/>
      <c r="C393" s="330"/>
      <c r="D393" s="330"/>
      <c r="E393" s="330"/>
      <c r="F393" s="330"/>
      <c r="G393" s="330"/>
      <c r="H393" s="330"/>
      <c r="I393" s="330"/>
    </row>
    <row r="394" spans="1:12" ht="24" customHeight="1">
      <c r="A394" s="279"/>
      <c r="B394" s="945" t="s">
        <v>667</v>
      </c>
      <c r="C394" s="945"/>
      <c r="D394" s="945"/>
      <c r="E394" s="945"/>
      <c r="F394" s="945"/>
      <c r="G394" s="945"/>
      <c r="H394" s="945"/>
      <c r="I394" s="330"/>
    </row>
    <row r="395" spans="1:12" ht="32.25" customHeight="1">
      <c r="A395" s="485"/>
      <c r="B395" s="946"/>
      <c r="C395" s="947"/>
      <c r="D395" s="486" t="s">
        <v>668</v>
      </c>
      <c r="E395" s="948"/>
      <c r="F395" s="949"/>
      <c r="G395" s="949"/>
      <c r="H395" s="949"/>
      <c r="I395" s="330"/>
    </row>
    <row r="396" spans="1:12" ht="50.25" customHeight="1">
      <c r="A396" s="487" t="s">
        <v>574</v>
      </c>
      <c r="B396" s="854" t="s">
        <v>669</v>
      </c>
      <c r="C396" s="854"/>
      <c r="D396" s="307" t="s">
        <v>670</v>
      </c>
      <c r="E396" s="330"/>
      <c r="F396" s="330"/>
      <c r="G396" s="330"/>
      <c r="H396" s="330"/>
      <c r="I396" s="330"/>
    </row>
    <row r="397" spans="1:12" ht="21" customHeight="1">
      <c r="A397" s="488"/>
      <c r="B397" s="950" t="s">
        <v>671</v>
      </c>
      <c r="C397" s="951"/>
      <c r="D397" s="489"/>
      <c r="E397" s="330"/>
      <c r="F397" s="330"/>
      <c r="G397" s="330"/>
      <c r="H397" s="330"/>
      <c r="I397" s="313"/>
      <c r="J397" s="490"/>
      <c r="K397" s="491"/>
    </row>
    <row r="398" spans="1:12" ht="23.25" customHeight="1">
      <c r="A398" s="488"/>
      <c r="B398" s="950" t="s">
        <v>672</v>
      </c>
      <c r="C398" s="951"/>
      <c r="D398" s="489"/>
      <c r="E398" s="330"/>
      <c r="F398" s="330"/>
      <c r="G398" s="330"/>
      <c r="H398" s="330"/>
      <c r="J398" s="492"/>
      <c r="K398" s="493"/>
    </row>
    <row r="399" spans="1:12" ht="21.75" customHeight="1">
      <c r="A399" s="488"/>
      <c r="B399" s="950" t="s">
        <v>673</v>
      </c>
      <c r="C399" s="951"/>
      <c r="D399" s="489"/>
      <c r="E399" s="330"/>
      <c r="F399" s="330"/>
      <c r="G399" s="330"/>
      <c r="H399" s="330"/>
      <c r="I399" s="313"/>
      <c r="J399" s="490"/>
      <c r="K399" s="491"/>
      <c r="L399" s="313"/>
    </row>
    <row r="400" spans="1:12" ht="20.25" customHeight="1">
      <c r="A400" s="488"/>
      <c r="B400" s="950" t="s">
        <v>674</v>
      </c>
      <c r="C400" s="951"/>
      <c r="D400" s="489"/>
      <c r="E400" s="330"/>
      <c r="F400" s="330"/>
      <c r="G400" s="330"/>
      <c r="H400" s="330"/>
      <c r="I400" s="313"/>
      <c r="J400" s="490"/>
      <c r="K400" s="491"/>
      <c r="L400" s="313"/>
    </row>
    <row r="401" spans="1:12" ht="21.75" customHeight="1">
      <c r="A401" s="488"/>
      <c r="B401" s="855" t="s">
        <v>675</v>
      </c>
      <c r="C401" s="857"/>
      <c r="D401" s="489"/>
      <c r="E401" s="330"/>
      <c r="F401" s="330"/>
      <c r="G401" s="330"/>
      <c r="H401" s="330"/>
      <c r="I401" s="313"/>
      <c r="J401" s="490"/>
      <c r="K401" s="491"/>
      <c r="L401" s="313"/>
    </row>
    <row r="402" spans="1:12" ht="16.5" customHeight="1">
      <c r="A402" s="330"/>
      <c r="B402" s="330"/>
      <c r="C402" s="330"/>
      <c r="D402" s="330"/>
      <c r="E402" s="330"/>
      <c r="F402" s="330"/>
      <c r="G402" s="330"/>
      <c r="H402" s="330"/>
      <c r="I402" s="330"/>
    </row>
    <row r="403" spans="1:12">
      <c r="A403" s="330"/>
      <c r="B403" s="330"/>
      <c r="C403" s="330"/>
      <c r="D403" s="330"/>
      <c r="E403" s="330"/>
      <c r="F403" s="330"/>
      <c r="G403" s="330"/>
      <c r="H403" s="330"/>
      <c r="I403" s="330"/>
    </row>
    <row r="405" spans="1:12" ht="16.5">
      <c r="B405" s="311" t="s">
        <v>6</v>
      </c>
      <c r="C405" s="494" t="str">
        <f>'Names of Bidder'!D36&amp;"-"&amp; 'Names of Bidder'!E36&amp;"-" &amp;'Names of Bidder'!F36</f>
        <v>--</v>
      </c>
      <c r="F405" s="310" t="s">
        <v>4</v>
      </c>
      <c r="G405" s="311" t="str">
        <f>IF('Names of Bidder'!D33=0, "", 'Names of Bidder'!D33)</f>
        <v/>
      </c>
      <c r="H405" s="311"/>
      <c r="I405" s="311"/>
    </row>
    <row r="406" spans="1:12" ht="16.5">
      <c r="B406" s="311" t="s">
        <v>7</v>
      </c>
      <c r="C406" s="494" t="str">
        <f>IF('Names of Bidder'!D37=0, "", 'Names of Bidder'!D37)</f>
        <v/>
      </c>
      <c r="F406" s="310" t="s">
        <v>5</v>
      </c>
      <c r="G406" s="311" t="str">
        <f>IF('Names of Bidder'!D34=0, "", 'Names of Bidder'!D34)</f>
        <v/>
      </c>
      <c r="H406" s="311"/>
      <c r="I406" s="311"/>
    </row>
  </sheetData>
  <sheetProtection formatColumns="0" formatRows="0" selectLockedCells="1"/>
  <customSheetViews>
    <customSheetView guid="{CF80F8D9-734F-48B9-B011-9E684644282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2"/>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0"/>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2"/>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5"/>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D02EE5CF-A0EA-4C5E-BAEE-CBCAF1C246E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90" priority="32" stopIfTrue="1">
      <formula>$M$18="Sole Bidder"</formula>
    </cfRule>
  </conditionalFormatting>
  <conditionalFormatting sqref="A387 A375:H375 A330:H348 A350:H351 A349:B349">
    <cfRule type="expression" dxfId="89" priority="33" stopIfTrue="1">
      <formula>$M$18="Sole Bidder"</formula>
    </cfRule>
  </conditionalFormatting>
  <conditionalFormatting sqref="A215 D215 D302:H302 D204:F204 F215 D247 D235:F235 F247">
    <cfRule type="expression" dxfId="88" priority="34" stopIfTrue="1">
      <formula>$E$203="No"</formula>
    </cfRule>
  </conditionalFormatting>
  <conditionalFormatting sqref="A19">
    <cfRule type="expression" dxfId="87" priority="35" stopIfTrue="1">
      <formula>$M$18="Sole Bidder"</formula>
    </cfRule>
    <cfRule type="expression" dxfId="86" priority="36" stopIfTrue="1">
      <formula>$M$18=1</formula>
    </cfRule>
  </conditionalFormatting>
  <conditionalFormatting sqref="A260:H260 A273:C281 A288:C294 D273:H294">
    <cfRule type="expression" dxfId="85" priority="37" stopIfTrue="1">
      <formula>#REF!&lt;2</formula>
    </cfRule>
  </conditionalFormatting>
  <conditionalFormatting sqref="A296:H296 A309:C314 D309:H319 A321:H328">
    <cfRule type="expression" dxfId="84" priority="38" stopIfTrue="1">
      <formula>#REF!&lt;2</formula>
    </cfRule>
    <cfRule type="expression" dxfId="83" priority="39" stopIfTrue="1">
      <formula>$M$198=1</formula>
    </cfRule>
  </conditionalFormatting>
  <conditionalFormatting sqref="E395:F395 A364:H374">
    <cfRule type="expression" dxfId="82" priority="40" stopIfTrue="1">
      <formula>#REF!&lt;2</formula>
    </cfRule>
  </conditionalFormatting>
  <conditionalFormatting sqref="G395:H395 A376:H386">
    <cfRule type="expression" dxfId="81" priority="41" stopIfTrue="1">
      <formula>#REF!&lt;2</formula>
    </cfRule>
    <cfRule type="expression" dxfId="80" priority="42" stopIfTrue="1">
      <formula>$M$198=1</formula>
    </cfRule>
  </conditionalFormatting>
  <conditionalFormatting sqref="B19:H19 B18:F18">
    <cfRule type="expression" dxfId="79" priority="43" stopIfTrue="1">
      <formula>$M$20&lt;2</formula>
    </cfRule>
  </conditionalFormatting>
  <conditionalFormatting sqref="A22:H22">
    <cfRule type="expression" dxfId="78" priority="44" stopIfTrue="1">
      <formula>AND($M$20=2,$M$21="2 or more")</formula>
    </cfRule>
  </conditionalFormatting>
  <conditionalFormatting sqref="A20:H21">
    <cfRule type="expression" dxfId="77" priority="45" stopIfTrue="1">
      <formula>$M$20=2</formula>
    </cfRule>
  </conditionalFormatting>
  <conditionalFormatting sqref="A34:H34">
    <cfRule type="expression" dxfId="76" priority="46" stopIfTrue="1">
      <formula>$M$20&lt;2</formula>
    </cfRule>
  </conditionalFormatting>
  <conditionalFormatting sqref="E204:F204">
    <cfRule type="expression" dxfId="75" priority="30" stopIfTrue="1">
      <formula>$M$18="Sole Bidder"</formula>
    </cfRule>
  </conditionalFormatting>
  <conditionalFormatting sqref="A204">
    <cfRule type="expression" dxfId="74" priority="31" stopIfTrue="1">
      <formula>$E$203="No"</formula>
    </cfRule>
  </conditionalFormatting>
  <conditionalFormatting sqref="D320:H320">
    <cfRule type="expression" dxfId="73" priority="28" stopIfTrue="1">
      <formula>#REF!&lt;2</formula>
    </cfRule>
    <cfRule type="expression" dxfId="72" priority="29" stopIfTrue="1">
      <formula>$M$198=1</formula>
    </cfRule>
  </conditionalFormatting>
  <conditionalFormatting sqref="D397:D401">
    <cfRule type="expression" dxfId="71" priority="27" stopIfTrue="1">
      <formula>#REF!&lt;2</formula>
    </cfRule>
  </conditionalFormatting>
  <conditionalFormatting sqref="F203">
    <cfRule type="expression" dxfId="70" priority="26" stopIfTrue="1">
      <formula>$E$203="No"</formula>
    </cfRule>
  </conditionalFormatting>
  <conditionalFormatting sqref="F203">
    <cfRule type="expression" dxfId="69" priority="25" stopIfTrue="1">
      <formula>$M$18="Sole Bidder"</formula>
    </cfRule>
  </conditionalFormatting>
  <conditionalFormatting sqref="F217">
    <cfRule type="expression" dxfId="68" priority="23" stopIfTrue="1">
      <formula>$M$18="Sole Bidder"</formula>
    </cfRule>
  </conditionalFormatting>
  <conditionalFormatting sqref="F217">
    <cfRule type="expression" dxfId="67" priority="24" stopIfTrue="1">
      <formula>$E$203="No"</formula>
    </cfRule>
  </conditionalFormatting>
  <conditionalFormatting sqref="F218">
    <cfRule type="expression" dxfId="66" priority="21" stopIfTrue="1">
      <formula>$M$18="Sole Bidder"</formula>
    </cfRule>
  </conditionalFormatting>
  <conditionalFormatting sqref="F218">
    <cfRule type="expression" dxfId="65" priority="22" stopIfTrue="1">
      <formula>$E$203="No"</formula>
    </cfRule>
  </conditionalFormatting>
  <conditionalFormatting sqref="F219">
    <cfRule type="expression" dxfId="64" priority="19" stopIfTrue="1">
      <formula>$M$18="Sole Bidder"</formula>
    </cfRule>
  </conditionalFormatting>
  <conditionalFormatting sqref="F219">
    <cfRule type="expression" dxfId="63" priority="20" stopIfTrue="1">
      <formula>$E$203="No"</formula>
    </cfRule>
  </conditionalFormatting>
  <conditionalFormatting sqref="A188">
    <cfRule type="expression" dxfId="62" priority="14" stopIfTrue="1">
      <formula>$N$18="Sole Bidder"</formula>
    </cfRule>
  </conditionalFormatting>
  <conditionalFormatting sqref="E257:H257 D243:D244 E245:F245 E243:F243 E253:H253 D231:D232 E233 E231:F231 F247:F248 E256 E258">
    <cfRule type="expression" dxfId="61" priority="12" stopIfTrue="1">
      <formula>$M$18="Sole Bidder"</formula>
    </cfRule>
  </conditionalFormatting>
  <conditionalFormatting sqref="A247">
    <cfRule type="expression" dxfId="60" priority="13" stopIfTrue="1">
      <formula>$E$203="No"</formula>
    </cfRule>
  </conditionalFormatting>
  <conditionalFormatting sqref="E235:F235">
    <cfRule type="expression" dxfId="59" priority="10" stopIfTrue="1">
      <formula>$M$18="Sole Bidder"</formula>
    </cfRule>
  </conditionalFormatting>
  <conditionalFormatting sqref="A235">
    <cfRule type="expression" dxfId="58" priority="11" stopIfTrue="1">
      <formula>$E$203="No"</formula>
    </cfRule>
  </conditionalFormatting>
  <conditionalFormatting sqref="F234">
    <cfRule type="expression" dxfId="57" priority="9" stopIfTrue="1">
      <formula>$E$203="No"</formula>
    </cfRule>
  </conditionalFormatting>
  <conditionalFormatting sqref="F234">
    <cfRule type="expression" dxfId="56" priority="8" stopIfTrue="1">
      <formula>$M$18="Sole Bidder"</formula>
    </cfRule>
  </conditionalFormatting>
  <conditionalFormatting sqref="F249">
    <cfRule type="expression" dxfId="55" priority="6" stopIfTrue="1">
      <formula>$M$18="Sole Bidder"</formula>
    </cfRule>
  </conditionalFormatting>
  <conditionalFormatting sqref="F249">
    <cfRule type="expression" dxfId="54" priority="7" stopIfTrue="1">
      <formula>$E$203="No"</formula>
    </cfRule>
  </conditionalFormatting>
  <conditionalFormatting sqref="F250">
    <cfRule type="expression" dxfId="53" priority="4" stopIfTrue="1">
      <formula>$M$18="Sole Bidder"</formula>
    </cfRule>
  </conditionalFormatting>
  <conditionalFormatting sqref="F250">
    <cfRule type="expression" dxfId="52" priority="5" stopIfTrue="1">
      <formula>$E$203="No"</formula>
    </cfRule>
  </conditionalFormatting>
  <conditionalFormatting sqref="F251">
    <cfRule type="expression" dxfId="51" priority="2" stopIfTrue="1">
      <formula>$M$18="Sole Bidder"</formula>
    </cfRule>
  </conditionalFormatting>
  <conditionalFormatting sqref="F251">
    <cfRule type="expression" dxfId="50" priority="3" stopIfTrue="1">
      <formula>$E$203="No"</formula>
    </cfRule>
  </conditionalFormatting>
  <conditionalFormatting sqref="F201">
    <cfRule type="expression" dxfId="49"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1"/>
  <headerFooter alignWithMargins="0"/>
  <rowBreaks count="2" manualBreakCount="2">
    <brk id="91" max="9" man="1"/>
    <brk id="134" max="9" man="1"/>
  </rowBreaks>
  <drawing r:id="rId22"/>
  <legacyDrawing r:id="rId23"/>
  <mc:AlternateContent xmlns:mc="http://schemas.openxmlformats.org/markup-compatibility/2006">
    <mc:Choice Requires="x14">
      <controls>
        <mc:AlternateContent xmlns:mc="http://schemas.openxmlformats.org/markup-compatibility/2006">
          <mc:Choice Requires="x14">
            <control shapeId="95253" r:id="rId24"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9"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0"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31"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32"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6"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7"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8"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9"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40"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41"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42"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3"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4"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5"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6"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7"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8"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9"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50"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51"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52"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3"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4"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5"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6"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7"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8"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9"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60"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1"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2"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3"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4"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5"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6"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7"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8"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9"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70"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71"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72"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3"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4"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5"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6"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7"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8"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9"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80"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81"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82"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3"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4"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5"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6"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7"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8"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9"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90"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91"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2"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3"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4"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5"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A15" sqref="A15:E15"/>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882" t="str">
        <f>'Attach 3(JV)'!A1</f>
        <v>Specification No. :CC/T/W-TR/DOM/A04/23/02780</v>
      </c>
      <c r="B1" s="882"/>
      <c r="C1" s="882"/>
      <c r="D1" s="882"/>
      <c r="E1" s="272" t="str">
        <f>"Attachment-3(QR) " &amp; 'Attach 3(JV)'!AT1</f>
        <v xml:space="preserve">Attachment-3(QR) </v>
      </c>
    </row>
    <row r="2" spans="1:9" ht="5.25" customHeight="1"/>
    <row r="3" spans="1:9" ht="93.75" customHeight="1">
      <c r="A3" s="1032" t="str">
        <f>'Attach 3(JV)'!A3</f>
        <v>765 kV Transformer Package TR01 for 6x500 MVA, 765/400/33 kV, 1 Phase Transformers at KPS3 S/S associated with establishment of Khavda Pooling Station-3 (KPS3) in Khavda RE Park.</v>
      </c>
      <c r="B3" s="1033"/>
      <c r="C3" s="1033"/>
      <c r="D3" s="1033"/>
      <c r="E3" s="1033"/>
      <c r="F3" s="13"/>
      <c r="G3" s="14"/>
      <c r="H3" s="13"/>
    </row>
    <row r="4" spans="1:9" ht="20.100000000000001" customHeight="1">
      <c r="A4" s="15"/>
      <c r="H4" s="17"/>
      <c r="I4" s="2"/>
    </row>
    <row r="5" spans="1:9" ht="20.100000000000001" customHeight="1">
      <c r="A5" s="815" t="s">
        <v>347</v>
      </c>
      <c r="B5" s="815"/>
      <c r="C5" s="815"/>
      <c r="D5" s="815"/>
      <c r="E5" s="81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21" t="str">
        <f>'Attach 3(JV)'!A8</f>
        <v/>
      </c>
      <c r="B8" s="821"/>
      <c r="C8" s="821"/>
      <c r="D8" s="821"/>
      <c r="E8" s="95" t="str">
        <f>'Attach 3(JV)'!E8</f>
        <v>Contract Services</v>
      </c>
      <c r="H8" s="17"/>
      <c r="I8" s="2"/>
    </row>
    <row r="9" spans="1:9" ht="20.100000000000001" customHeight="1">
      <c r="A9" s="4" t="s">
        <v>342</v>
      </c>
      <c r="B9" s="818">
        <f>'Attach 3(JV)'!B9</f>
        <v>0</v>
      </c>
      <c r="C9" s="818"/>
      <c r="D9" s="818"/>
      <c r="E9" s="95" t="str">
        <f>'Attach 3(JV)'!E9</f>
        <v>Power Grid Corporation of India Ltd.,</v>
      </c>
      <c r="H9" s="17"/>
      <c r="I9" s="2"/>
    </row>
    <row r="10" spans="1:9" ht="20.100000000000001" customHeight="1">
      <c r="A10" s="4" t="s">
        <v>344</v>
      </c>
      <c r="B10" s="1035">
        <f>'Attach 3(JV)'!B10</f>
        <v>0</v>
      </c>
      <c r="C10" s="1035"/>
      <c r="D10" s="1035"/>
      <c r="E10" s="95" t="str">
        <f>'Attach 3(JV)'!E10</f>
        <v>"Saudamini", Plot No. 2, Sector 29</v>
      </c>
      <c r="H10" s="17"/>
      <c r="I10" s="2"/>
    </row>
    <row r="11" spans="1:9" ht="20.100000000000001" customHeight="1">
      <c r="B11" s="1035">
        <f>'Attach 3(JV)'!B11</f>
        <v>0</v>
      </c>
      <c r="C11" s="1035"/>
      <c r="D11" s="1035"/>
      <c r="E11" s="95" t="str">
        <f>'Attach 3(JV)'!E11</f>
        <v>Gurgaon (Haryana) - 122001</v>
      </c>
    </row>
    <row r="12" spans="1:9" ht="20.100000000000001" customHeight="1">
      <c r="A12" s="19"/>
      <c r="B12" s="1035">
        <f>'Attach 3(JV)'!B12</f>
        <v>0</v>
      </c>
      <c r="C12" s="1035"/>
      <c r="D12" s="1035"/>
      <c r="E12" s="5"/>
    </row>
    <row r="13" spans="1:9" ht="20.100000000000001" customHeight="1">
      <c r="A13" s="16" t="s">
        <v>337</v>
      </c>
    </row>
    <row r="14" spans="1:9" ht="20.100000000000001" customHeight="1">
      <c r="A14" s="19"/>
    </row>
    <row r="15" spans="1:9" ht="27.75" customHeight="1">
      <c r="A15" s="1034" t="s">
        <v>348</v>
      </c>
      <c r="B15" s="1034"/>
      <c r="C15" s="1034"/>
      <c r="D15" s="1034"/>
      <c r="E15" s="1034"/>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v>
      </c>
      <c r="B22" s="50" t="str">
        <f>'Attach 3(JV)'!B24</f>
        <v>--</v>
      </c>
      <c r="C22" s="20"/>
      <c r="D22" s="24" t="s">
        <v>4</v>
      </c>
      <c r="E22" s="201" t="str">
        <f>'Attach 3(JV)'!E24</f>
        <v/>
      </c>
    </row>
    <row r="23" spans="1:5" ht="33" customHeight="1">
      <c r="A23" s="23" t="s">
        <v>7</v>
      </c>
      <c r="B23" s="201" t="str">
        <f>'Attach 3(JV)'!B25</f>
        <v/>
      </c>
      <c r="C23" s="20"/>
      <c r="D23" s="24" t="s">
        <v>5</v>
      </c>
      <c r="E23" s="201"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algorithmName="SHA-512" hashValue="qPJZwIlwiCHUsbtCnHzmgRg2FO7YSoYtl/6DqHoNokiI4wHvcnUewhjhlqGIJngE6stHC7RQOI+UaxRina+anA==" saltValue="+6aVwzUqIr+VWO3M5WXclQ==" spinCount="100000" sheet="1" formatColumns="0" formatRows="0" selectLockedCells="1"/>
  <customSheetViews>
    <customSheetView guid="{CF80F8D9-734F-48B9-B011-9E684644282F}"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2"/>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4"/>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0"/>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1"/>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4"/>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7"/>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D02EE5CF-A0EA-4C5E-BAEE-CBCAF1C246EF}"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3"/>
  <headerFooter alignWithMargins="0">
    <oddFooter>&amp;R&amp;"Book Antiqua,Bold"&amp;8 Page &amp;P of &amp;N</oddFooter>
  </headerFooter>
  <drawing r:id="rId4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85"/>
  <sheetViews>
    <sheetView showGridLines="0" showZeros="0" view="pageBreakPreview" topLeftCell="A142" zoomScale="80" zoomScaleNormal="100" zoomScaleSheetLayoutView="80" workbookViewId="0">
      <selection activeCell="I142" sqref="I142"/>
    </sheetView>
  </sheetViews>
  <sheetFormatPr defaultRowHeight="15.75"/>
  <cols>
    <col min="1" max="1" width="14.28515625" style="282" customWidth="1"/>
    <col min="2" max="2" width="13.85546875" style="282" customWidth="1"/>
    <col min="3" max="3" width="11.42578125" style="282" customWidth="1"/>
    <col min="4" max="4" width="27.85546875" style="282" customWidth="1"/>
    <col min="5" max="5" width="14.42578125" style="282" customWidth="1"/>
    <col min="6" max="6" width="21" style="282" customWidth="1"/>
    <col min="7" max="7" width="19.7109375" style="282" customWidth="1"/>
    <col min="8" max="8" width="18" style="282" customWidth="1"/>
    <col min="9" max="9" width="23.140625" style="282" customWidth="1"/>
    <col min="10" max="10" width="10.5703125" style="282" hidden="1" customWidth="1"/>
    <col min="11" max="11" width="10.28515625" style="282" hidden="1" customWidth="1"/>
    <col min="12" max="12" width="11.85546875" style="282" hidden="1" customWidth="1"/>
    <col min="13" max="13" width="34.5703125" style="282" hidden="1" customWidth="1"/>
    <col min="14" max="14" width="10.42578125" style="282" hidden="1" customWidth="1"/>
    <col min="15" max="15" width="11.42578125" style="282" hidden="1" customWidth="1"/>
    <col min="16" max="16" width="10.7109375" style="282" hidden="1" customWidth="1"/>
    <col min="17" max="17" width="13.7109375" style="282" hidden="1" customWidth="1"/>
    <col min="18" max="20" width="0" style="282" hidden="1" customWidth="1"/>
    <col min="21" max="21" width="13.5703125" style="282" hidden="1" customWidth="1"/>
    <col min="22" max="23" width="0" style="282" hidden="1" customWidth="1"/>
    <col min="24" max="24" width="4.7109375" style="282" hidden="1" customWidth="1"/>
    <col min="25" max="256" width="9.140625" style="282"/>
    <col min="257" max="257" width="14.28515625" style="282" customWidth="1"/>
    <col min="258" max="258" width="13.85546875" style="282" customWidth="1"/>
    <col min="259" max="259" width="11.42578125" style="282" customWidth="1"/>
    <col min="260" max="260" width="27.85546875" style="282" customWidth="1"/>
    <col min="261" max="261" width="14.42578125" style="282" customWidth="1"/>
    <col min="262" max="262" width="21" style="282" customWidth="1"/>
    <col min="263" max="263" width="19.7109375" style="282" customWidth="1"/>
    <col min="264" max="264" width="18" style="282" customWidth="1"/>
    <col min="265" max="265" width="23.140625" style="282" customWidth="1"/>
    <col min="266" max="280" width="0" style="282" hidden="1" customWidth="1"/>
    <col min="281" max="512" width="9.140625" style="282"/>
    <col min="513" max="513" width="14.28515625" style="282" customWidth="1"/>
    <col min="514" max="514" width="13.85546875" style="282" customWidth="1"/>
    <col min="515" max="515" width="11.42578125" style="282" customWidth="1"/>
    <col min="516" max="516" width="27.85546875" style="282" customWidth="1"/>
    <col min="517" max="517" width="14.42578125" style="282" customWidth="1"/>
    <col min="518" max="518" width="21" style="282" customWidth="1"/>
    <col min="519" max="519" width="19.7109375" style="282" customWidth="1"/>
    <col min="520" max="520" width="18" style="282" customWidth="1"/>
    <col min="521" max="521" width="23.140625" style="282" customWidth="1"/>
    <col min="522" max="536" width="0" style="282" hidden="1" customWidth="1"/>
    <col min="537" max="768" width="9.140625" style="282"/>
    <col min="769" max="769" width="14.28515625" style="282" customWidth="1"/>
    <col min="770" max="770" width="13.85546875" style="282" customWidth="1"/>
    <col min="771" max="771" width="11.42578125" style="282" customWidth="1"/>
    <col min="772" max="772" width="27.85546875" style="282" customWidth="1"/>
    <col min="773" max="773" width="14.42578125" style="282" customWidth="1"/>
    <col min="774" max="774" width="21" style="282" customWidth="1"/>
    <col min="775" max="775" width="19.7109375" style="282" customWidth="1"/>
    <col min="776" max="776" width="18" style="282" customWidth="1"/>
    <col min="777" max="777" width="23.140625" style="282" customWidth="1"/>
    <col min="778" max="792" width="0" style="282" hidden="1" customWidth="1"/>
    <col min="793" max="1024" width="9.140625" style="282"/>
    <col min="1025" max="1025" width="14.28515625" style="282" customWidth="1"/>
    <col min="1026" max="1026" width="13.85546875" style="282" customWidth="1"/>
    <col min="1027" max="1027" width="11.42578125" style="282" customWidth="1"/>
    <col min="1028" max="1028" width="27.85546875" style="282" customWidth="1"/>
    <col min="1029" max="1029" width="14.42578125" style="282" customWidth="1"/>
    <col min="1030" max="1030" width="21" style="282" customWidth="1"/>
    <col min="1031" max="1031" width="19.7109375" style="282" customWidth="1"/>
    <col min="1032" max="1032" width="18" style="282" customWidth="1"/>
    <col min="1033" max="1033" width="23.140625" style="282" customWidth="1"/>
    <col min="1034" max="1048" width="0" style="282" hidden="1" customWidth="1"/>
    <col min="1049" max="1280" width="9.140625" style="282"/>
    <col min="1281" max="1281" width="14.28515625" style="282" customWidth="1"/>
    <col min="1282" max="1282" width="13.85546875" style="282" customWidth="1"/>
    <col min="1283" max="1283" width="11.42578125" style="282" customWidth="1"/>
    <col min="1284" max="1284" width="27.85546875" style="282" customWidth="1"/>
    <col min="1285" max="1285" width="14.42578125" style="282" customWidth="1"/>
    <col min="1286" max="1286" width="21" style="282" customWidth="1"/>
    <col min="1287" max="1287" width="19.7109375" style="282" customWidth="1"/>
    <col min="1288" max="1288" width="18" style="282" customWidth="1"/>
    <col min="1289" max="1289" width="23.140625" style="282" customWidth="1"/>
    <col min="1290" max="1304" width="0" style="282" hidden="1" customWidth="1"/>
    <col min="1305" max="1536" width="9.140625" style="282"/>
    <col min="1537" max="1537" width="14.28515625" style="282" customWidth="1"/>
    <col min="1538" max="1538" width="13.85546875" style="282" customWidth="1"/>
    <col min="1539" max="1539" width="11.42578125" style="282" customWidth="1"/>
    <col min="1540" max="1540" width="27.85546875" style="282" customWidth="1"/>
    <col min="1541" max="1541" width="14.42578125" style="282" customWidth="1"/>
    <col min="1542" max="1542" width="21" style="282" customWidth="1"/>
    <col min="1543" max="1543" width="19.7109375" style="282" customWidth="1"/>
    <col min="1544" max="1544" width="18" style="282" customWidth="1"/>
    <col min="1545" max="1545" width="23.140625" style="282" customWidth="1"/>
    <col min="1546" max="1560" width="0" style="282" hidden="1" customWidth="1"/>
    <col min="1561" max="1792" width="9.140625" style="282"/>
    <col min="1793" max="1793" width="14.28515625" style="282" customWidth="1"/>
    <col min="1794" max="1794" width="13.85546875" style="282" customWidth="1"/>
    <col min="1795" max="1795" width="11.42578125" style="282" customWidth="1"/>
    <col min="1796" max="1796" width="27.85546875" style="282" customWidth="1"/>
    <col min="1797" max="1797" width="14.42578125" style="282" customWidth="1"/>
    <col min="1798" max="1798" width="21" style="282" customWidth="1"/>
    <col min="1799" max="1799" width="19.7109375" style="282" customWidth="1"/>
    <col min="1800" max="1800" width="18" style="282" customWidth="1"/>
    <col min="1801" max="1801" width="23.140625" style="282" customWidth="1"/>
    <col min="1802" max="1816" width="0" style="282" hidden="1" customWidth="1"/>
    <col min="1817" max="2048" width="9.140625" style="282"/>
    <col min="2049" max="2049" width="14.28515625" style="282" customWidth="1"/>
    <col min="2050" max="2050" width="13.85546875" style="282" customWidth="1"/>
    <col min="2051" max="2051" width="11.42578125" style="282" customWidth="1"/>
    <col min="2052" max="2052" width="27.85546875" style="282" customWidth="1"/>
    <col min="2053" max="2053" width="14.42578125" style="282" customWidth="1"/>
    <col min="2054" max="2054" width="21" style="282" customWidth="1"/>
    <col min="2055" max="2055" width="19.7109375" style="282" customWidth="1"/>
    <col min="2056" max="2056" width="18" style="282" customWidth="1"/>
    <col min="2057" max="2057" width="23.140625" style="282" customWidth="1"/>
    <col min="2058" max="2072" width="0" style="282" hidden="1" customWidth="1"/>
    <col min="2073" max="2304" width="9.140625" style="282"/>
    <col min="2305" max="2305" width="14.28515625" style="282" customWidth="1"/>
    <col min="2306" max="2306" width="13.85546875" style="282" customWidth="1"/>
    <col min="2307" max="2307" width="11.42578125" style="282" customWidth="1"/>
    <col min="2308" max="2308" width="27.85546875" style="282" customWidth="1"/>
    <col min="2309" max="2309" width="14.42578125" style="282" customWidth="1"/>
    <col min="2310" max="2310" width="21" style="282" customWidth="1"/>
    <col min="2311" max="2311" width="19.7109375" style="282" customWidth="1"/>
    <col min="2312" max="2312" width="18" style="282" customWidth="1"/>
    <col min="2313" max="2313" width="23.140625" style="282" customWidth="1"/>
    <col min="2314" max="2328" width="0" style="282" hidden="1" customWidth="1"/>
    <col min="2329" max="2560" width="9.140625" style="282"/>
    <col min="2561" max="2561" width="14.28515625" style="282" customWidth="1"/>
    <col min="2562" max="2562" width="13.85546875" style="282" customWidth="1"/>
    <col min="2563" max="2563" width="11.42578125" style="282" customWidth="1"/>
    <col min="2564" max="2564" width="27.85546875" style="282" customWidth="1"/>
    <col min="2565" max="2565" width="14.42578125" style="282" customWidth="1"/>
    <col min="2566" max="2566" width="21" style="282" customWidth="1"/>
    <col min="2567" max="2567" width="19.7109375" style="282" customWidth="1"/>
    <col min="2568" max="2568" width="18" style="282" customWidth="1"/>
    <col min="2569" max="2569" width="23.140625" style="282" customWidth="1"/>
    <col min="2570" max="2584" width="0" style="282" hidden="1" customWidth="1"/>
    <col min="2585" max="2816" width="9.140625" style="282"/>
    <col min="2817" max="2817" width="14.28515625" style="282" customWidth="1"/>
    <col min="2818" max="2818" width="13.85546875" style="282" customWidth="1"/>
    <col min="2819" max="2819" width="11.42578125" style="282" customWidth="1"/>
    <col min="2820" max="2820" width="27.85546875" style="282" customWidth="1"/>
    <col min="2821" max="2821" width="14.42578125" style="282" customWidth="1"/>
    <col min="2822" max="2822" width="21" style="282" customWidth="1"/>
    <col min="2823" max="2823" width="19.7109375" style="282" customWidth="1"/>
    <col min="2824" max="2824" width="18" style="282" customWidth="1"/>
    <col min="2825" max="2825" width="23.140625" style="282" customWidth="1"/>
    <col min="2826" max="2840" width="0" style="282" hidden="1" customWidth="1"/>
    <col min="2841" max="3072" width="9.140625" style="282"/>
    <col min="3073" max="3073" width="14.28515625" style="282" customWidth="1"/>
    <col min="3074" max="3074" width="13.85546875" style="282" customWidth="1"/>
    <col min="3075" max="3075" width="11.42578125" style="282" customWidth="1"/>
    <col min="3076" max="3076" width="27.85546875" style="282" customWidth="1"/>
    <col min="3077" max="3077" width="14.42578125" style="282" customWidth="1"/>
    <col min="3078" max="3078" width="21" style="282" customWidth="1"/>
    <col min="3079" max="3079" width="19.7109375" style="282" customWidth="1"/>
    <col min="3080" max="3080" width="18" style="282" customWidth="1"/>
    <col min="3081" max="3081" width="23.140625" style="282" customWidth="1"/>
    <col min="3082" max="3096" width="0" style="282" hidden="1" customWidth="1"/>
    <col min="3097" max="3328" width="9.140625" style="282"/>
    <col min="3329" max="3329" width="14.28515625" style="282" customWidth="1"/>
    <col min="3330" max="3330" width="13.85546875" style="282" customWidth="1"/>
    <col min="3331" max="3331" width="11.42578125" style="282" customWidth="1"/>
    <col min="3332" max="3332" width="27.85546875" style="282" customWidth="1"/>
    <col min="3333" max="3333" width="14.42578125" style="282" customWidth="1"/>
    <col min="3334" max="3334" width="21" style="282" customWidth="1"/>
    <col min="3335" max="3335" width="19.7109375" style="282" customWidth="1"/>
    <col min="3336" max="3336" width="18" style="282" customWidth="1"/>
    <col min="3337" max="3337" width="23.140625" style="282" customWidth="1"/>
    <col min="3338" max="3352" width="0" style="282" hidden="1" customWidth="1"/>
    <col min="3353" max="3584" width="9.140625" style="282"/>
    <col min="3585" max="3585" width="14.28515625" style="282" customWidth="1"/>
    <col min="3586" max="3586" width="13.85546875" style="282" customWidth="1"/>
    <col min="3587" max="3587" width="11.42578125" style="282" customWidth="1"/>
    <col min="3588" max="3588" width="27.85546875" style="282" customWidth="1"/>
    <col min="3589" max="3589" width="14.42578125" style="282" customWidth="1"/>
    <col min="3590" max="3590" width="21" style="282" customWidth="1"/>
    <col min="3591" max="3591" width="19.7109375" style="282" customWidth="1"/>
    <col min="3592" max="3592" width="18" style="282" customWidth="1"/>
    <col min="3593" max="3593" width="23.140625" style="282" customWidth="1"/>
    <col min="3594" max="3608" width="0" style="282" hidden="1" customWidth="1"/>
    <col min="3609" max="3840" width="9.140625" style="282"/>
    <col min="3841" max="3841" width="14.28515625" style="282" customWidth="1"/>
    <col min="3842" max="3842" width="13.85546875" style="282" customWidth="1"/>
    <col min="3843" max="3843" width="11.42578125" style="282" customWidth="1"/>
    <col min="3844" max="3844" width="27.85546875" style="282" customWidth="1"/>
    <col min="3845" max="3845" width="14.42578125" style="282" customWidth="1"/>
    <col min="3846" max="3846" width="21" style="282" customWidth="1"/>
    <col min="3847" max="3847" width="19.7109375" style="282" customWidth="1"/>
    <col min="3848" max="3848" width="18" style="282" customWidth="1"/>
    <col min="3849" max="3849" width="23.140625" style="282" customWidth="1"/>
    <col min="3850" max="3864" width="0" style="282" hidden="1" customWidth="1"/>
    <col min="3865" max="4096" width="9.140625" style="282"/>
    <col min="4097" max="4097" width="14.28515625" style="282" customWidth="1"/>
    <col min="4098" max="4098" width="13.85546875" style="282" customWidth="1"/>
    <col min="4099" max="4099" width="11.42578125" style="282" customWidth="1"/>
    <col min="4100" max="4100" width="27.85546875" style="282" customWidth="1"/>
    <col min="4101" max="4101" width="14.42578125" style="282" customWidth="1"/>
    <col min="4102" max="4102" width="21" style="282" customWidth="1"/>
    <col min="4103" max="4103" width="19.7109375" style="282" customWidth="1"/>
    <col min="4104" max="4104" width="18" style="282" customWidth="1"/>
    <col min="4105" max="4105" width="23.140625" style="282" customWidth="1"/>
    <col min="4106" max="4120" width="0" style="282" hidden="1" customWidth="1"/>
    <col min="4121" max="4352" width="9.140625" style="282"/>
    <col min="4353" max="4353" width="14.28515625" style="282" customWidth="1"/>
    <col min="4354" max="4354" width="13.85546875" style="282" customWidth="1"/>
    <col min="4355" max="4355" width="11.42578125" style="282" customWidth="1"/>
    <col min="4356" max="4356" width="27.85546875" style="282" customWidth="1"/>
    <col min="4357" max="4357" width="14.42578125" style="282" customWidth="1"/>
    <col min="4358" max="4358" width="21" style="282" customWidth="1"/>
    <col min="4359" max="4359" width="19.7109375" style="282" customWidth="1"/>
    <col min="4360" max="4360" width="18" style="282" customWidth="1"/>
    <col min="4361" max="4361" width="23.140625" style="282" customWidth="1"/>
    <col min="4362" max="4376" width="0" style="282" hidden="1" customWidth="1"/>
    <col min="4377" max="4608" width="9.140625" style="282"/>
    <col min="4609" max="4609" width="14.28515625" style="282" customWidth="1"/>
    <col min="4610" max="4610" width="13.85546875" style="282" customWidth="1"/>
    <col min="4611" max="4611" width="11.42578125" style="282" customWidth="1"/>
    <col min="4612" max="4612" width="27.85546875" style="282" customWidth="1"/>
    <col min="4613" max="4613" width="14.42578125" style="282" customWidth="1"/>
    <col min="4614" max="4614" width="21" style="282" customWidth="1"/>
    <col min="4615" max="4615" width="19.7109375" style="282" customWidth="1"/>
    <col min="4616" max="4616" width="18" style="282" customWidth="1"/>
    <col min="4617" max="4617" width="23.140625" style="282" customWidth="1"/>
    <col min="4618" max="4632" width="0" style="282" hidden="1" customWidth="1"/>
    <col min="4633" max="4864" width="9.140625" style="282"/>
    <col min="4865" max="4865" width="14.28515625" style="282" customWidth="1"/>
    <col min="4866" max="4866" width="13.85546875" style="282" customWidth="1"/>
    <col min="4867" max="4867" width="11.42578125" style="282" customWidth="1"/>
    <col min="4868" max="4868" width="27.85546875" style="282" customWidth="1"/>
    <col min="4869" max="4869" width="14.42578125" style="282" customWidth="1"/>
    <col min="4870" max="4870" width="21" style="282" customWidth="1"/>
    <col min="4871" max="4871" width="19.7109375" style="282" customWidth="1"/>
    <col min="4872" max="4872" width="18" style="282" customWidth="1"/>
    <col min="4873" max="4873" width="23.140625" style="282" customWidth="1"/>
    <col min="4874" max="4888" width="0" style="282" hidden="1" customWidth="1"/>
    <col min="4889" max="5120" width="9.140625" style="282"/>
    <col min="5121" max="5121" width="14.28515625" style="282" customWidth="1"/>
    <col min="5122" max="5122" width="13.85546875" style="282" customWidth="1"/>
    <col min="5123" max="5123" width="11.42578125" style="282" customWidth="1"/>
    <col min="5124" max="5124" width="27.85546875" style="282" customWidth="1"/>
    <col min="5125" max="5125" width="14.42578125" style="282" customWidth="1"/>
    <col min="5126" max="5126" width="21" style="282" customWidth="1"/>
    <col min="5127" max="5127" width="19.7109375" style="282" customWidth="1"/>
    <col min="5128" max="5128" width="18" style="282" customWidth="1"/>
    <col min="5129" max="5129" width="23.140625" style="282" customWidth="1"/>
    <col min="5130" max="5144" width="0" style="282" hidden="1" customWidth="1"/>
    <col min="5145" max="5376" width="9.140625" style="282"/>
    <col min="5377" max="5377" width="14.28515625" style="282" customWidth="1"/>
    <col min="5378" max="5378" width="13.85546875" style="282" customWidth="1"/>
    <col min="5379" max="5379" width="11.42578125" style="282" customWidth="1"/>
    <col min="5380" max="5380" width="27.85546875" style="282" customWidth="1"/>
    <col min="5381" max="5381" width="14.42578125" style="282" customWidth="1"/>
    <col min="5382" max="5382" width="21" style="282" customWidth="1"/>
    <col min="5383" max="5383" width="19.7109375" style="282" customWidth="1"/>
    <col min="5384" max="5384" width="18" style="282" customWidth="1"/>
    <col min="5385" max="5385" width="23.140625" style="282" customWidth="1"/>
    <col min="5386" max="5400" width="0" style="282" hidden="1" customWidth="1"/>
    <col min="5401" max="5632" width="9.140625" style="282"/>
    <col min="5633" max="5633" width="14.28515625" style="282" customWidth="1"/>
    <col min="5634" max="5634" width="13.85546875" style="282" customWidth="1"/>
    <col min="5635" max="5635" width="11.42578125" style="282" customWidth="1"/>
    <col min="5636" max="5636" width="27.85546875" style="282" customWidth="1"/>
    <col min="5637" max="5637" width="14.42578125" style="282" customWidth="1"/>
    <col min="5638" max="5638" width="21" style="282" customWidth="1"/>
    <col min="5639" max="5639" width="19.7109375" style="282" customWidth="1"/>
    <col min="5640" max="5640" width="18" style="282" customWidth="1"/>
    <col min="5641" max="5641" width="23.140625" style="282" customWidth="1"/>
    <col min="5642" max="5656" width="0" style="282" hidden="1" customWidth="1"/>
    <col min="5657" max="5888" width="9.140625" style="282"/>
    <col min="5889" max="5889" width="14.28515625" style="282" customWidth="1"/>
    <col min="5890" max="5890" width="13.85546875" style="282" customWidth="1"/>
    <col min="5891" max="5891" width="11.42578125" style="282" customWidth="1"/>
    <col min="5892" max="5892" width="27.85546875" style="282" customWidth="1"/>
    <col min="5893" max="5893" width="14.42578125" style="282" customWidth="1"/>
    <col min="5894" max="5894" width="21" style="282" customWidth="1"/>
    <col min="5895" max="5895" width="19.7109375" style="282" customWidth="1"/>
    <col min="5896" max="5896" width="18" style="282" customWidth="1"/>
    <col min="5897" max="5897" width="23.140625" style="282" customWidth="1"/>
    <col min="5898" max="5912" width="0" style="282" hidden="1" customWidth="1"/>
    <col min="5913" max="6144" width="9.140625" style="282"/>
    <col min="6145" max="6145" width="14.28515625" style="282" customWidth="1"/>
    <col min="6146" max="6146" width="13.85546875" style="282" customWidth="1"/>
    <col min="6147" max="6147" width="11.42578125" style="282" customWidth="1"/>
    <col min="6148" max="6148" width="27.85546875" style="282" customWidth="1"/>
    <col min="6149" max="6149" width="14.42578125" style="282" customWidth="1"/>
    <col min="6150" max="6150" width="21" style="282" customWidth="1"/>
    <col min="6151" max="6151" width="19.7109375" style="282" customWidth="1"/>
    <col min="6152" max="6152" width="18" style="282" customWidth="1"/>
    <col min="6153" max="6153" width="23.140625" style="282" customWidth="1"/>
    <col min="6154" max="6168" width="0" style="282" hidden="1" customWidth="1"/>
    <col min="6169" max="6400" width="9.140625" style="282"/>
    <col min="6401" max="6401" width="14.28515625" style="282" customWidth="1"/>
    <col min="6402" max="6402" width="13.85546875" style="282" customWidth="1"/>
    <col min="6403" max="6403" width="11.42578125" style="282" customWidth="1"/>
    <col min="6404" max="6404" width="27.85546875" style="282" customWidth="1"/>
    <col min="6405" max="6405" width="14.42578125" style="282" customWidth="1"/>
    <col min="6406" max="6406" width="21" style="282" customWidth="1"/>
    <col min="6407" max="6407" width="19.7109375" style="282" customWidth="1"/>
    <col min="6408" max="6408" width="18" style="282" customWidth="1"/>
    <col min="6409" max="6409" width="23.140625" style="282" customWidth="1"/>
    <col min="6410" max="6424" width="0" style="282" hidden="1" customWidth="1"/>
    <col min="6425" max="6656" width="9.140625" style="282"/>
    <col min="6657" max="6657" width="14.28515625" style="282" customWidth="1"/>
    <col min="6658" max="6658" width="13.85546875" style="282" customWidth="1"/>
    <col min="6659" max="6659" width="11.42578125" style="282" customWidth="1"/>
    <col min="6660" max="6660" width="27.85546875" style="282" customWidth="1"/>
    <col min="6661" max="6661" width="14.42578125" style="282" customWidth="1"/>
    <col min="6662" max="6662" width="21" style="282" customWidth="1"/>
    <col min="6663" max="6663" width="19.7109375" style="282" customWidth="1"/>
    <col min="6664" max="6664" width="18" style="282" customWidth="1"/>
    <col min="6665" max="6665" width="23.140625" style="282" customWidth="1"/>
    <col min="6666" max="6680" width="0" style="282" hidden="1" customWidth="1"/>
    <col min="6681" max="6912" width="9.140625" style="282"/>
    <col min="6913" max="6913" width="14.28515625" style="282" customWidth="1"/>
    <col min="6914" max="6914" width="13.85546875" style="282" customWidth="1"/>
    <col min="6915" max="6915" width="11.42578125" style="282" customWidth="1"/>
    <col min="6916" max="6916" width="27.85546875" style="282" customWidth="1"/>
    <col min="6917" max="6917" width="14.42578125" style="282" customWidth="1"/>
    <col min="6918" max="6918" width="21" style="282" customWidth="1"/>
    <col min="6919" max="6919" width="19.7109375" style="282" customWidth="1"/>
    <col min="6920" max="6920" width="18" style="282" customWidth="1"/>
    <col min="6921" max="6921" width="23.140625" style="282" customWidth="1"/>
    <col min="6922" max="6936" width="0" style="282" hidden="1" customWidth="1"/>
    <col min="6937" max="7168" width="9.140625" style="282"/>
    <col min="7169" max="7169" width="14.28515625" style="282" customWidth="1"/>
    <col min="7170" max="7170" width="13.85546875" style="282" customWidth="1"/>
    <col min="7171" max="7171" width="11.42578125" style="282" customWidth="1"/>
    <col min="7172" max="7172" width="27.85546875" style="282" customWidth="1"/>
    <col min="7173" max="7173" width="14.42578125" style="282" customWidth="1"/>
    <col min="7174" max="7174" width="21" style="282" customWidth="1"/>
    <col min="7175" max="7175" width="19.7109375" style="282" customWidth="1"/>
    <col min="7176" max="7176" width="18" style="282" customWidth="1"/>
    <col min="7177" max="7177" width="23.140625" style="282" customWidth="1"/>
    <col min="7178" max="7192" width="0" style="282" hidden="1" customWidth="1"/>
    <col min="7193" max="7424" width="9.140625" style="282"/>
    <col min="7425" max="7425" width="14.28515625" style="282" customWidth="1"/>
    <col min="7426" max="7426" width="13.85546875" style="282" customWidth="1"/>
    <col min="7427" max="7427" width="11.42578125" style="282" customWidth="1"/>
    <col min="7428" max="7428" width="27.85546875" style="282" customWidth="1"/>
    <col min="7429" max="7429" width="14.42578125" style="282" customWidth="1"/>
    <col min="7430" max="7430" width="21" style="282" customWidth="1"/>
    <col min="7431" max="7431" width="19.7109375" style="282" customWidth="1"/>
    <col min="7432" max="7432" width="18" style="282" customWidth="1"/>
    <col min="7433" max="7433" width="23.140625" style="282" customWidth="1"/>
    <col min="7434" max="7448" width="0" style="282" hidden="1" customWidth="1"/>
    <col min="7449" max="7680" width="9.140625" style="282"/>
    <col min="7681" max="7681" width="14.28515625" style="282" customWidth="1"/>
    <col min="7682" max="7682" width="13.85546875" style="282" customWidth="1"/>
    <col min="7683" max="7683" width="11.42578125" style="282" customWidth="1"/>
    <col min="7684" max="7684" width="27.85546875" style="282" customWidth="1"/>
    <col min="7685" max="7685" width="14.42578125" style="282" customWidth="1"/>
    <col min="7686" max="7686" width="21" style="282" customWidth="1"/>
    <col min="7687" max="7687" width="19.7109375" style="282" customWidth="1"/>
    <col min="7688" max="7688" width="18" style="282" customWidth="1"/>
    <col min="7689" max="7689" width="23.140625" style="282" customWidth="1"/>
    <col min="7690" max="7704" width="0" style="282" hidden="1" customWidth="1"/>
    <col min="7705" max="7936" width="9.140625" style="282"/>
    <col min="7937" max="7937" width="14.28515625" style="282" customWidth="1"/>
    <col min="7938" max="7938" width="13.85546875" style="282" customWidth="1"/>
    <col min="7939" max="7939" width="11.42578125" style="282" customWidth="1"/>
    <col min="7940" max="7940" width="27.85546875" style="282" customWidth="1"/>
    <col min="7941" max="7941" width="14.42578125" style="282" customWidth="1"/>
    <col min="7942" max="7942" width="21" style="282" customWidth="1"/>
    <col min="7943" max="7943" width="19.7109375" style="282" customWidth="1"/>
    <col min="7944" max="7944" width="18" style="282" customWidth="1"/>
    <col min="7945" max="7945" width="23.140625" style="282" customWidth="1"/>
    <col min="7946" max="7960" width="0" style="282" hidden="1" customWidth="1"/>
    <col min="7961" max="8192" width="9.140625" style="282"/>
    <col min="8193" max="8193" width="14.28515625" style="282" customWidth="1"/>
    <col min="8194" max="8194" width="13.85546875" style="282" customWidth="1"/>
    <col min="8195" max="8195" width="11.42578125" style="282" customWidth="1"/>
    <col min="8196" max="8196" width="27.85546875" style="282" customWidth="1"/>
    <col min="8197" max="8197" width="14.42578125" style="282" customWidth="1"/>
    <col min="8198" max="8198" width="21" style="282" customWidth="1"/>
    <col min="8199" max="8199" width="19.7109375" style="282" customWidth="1"/>
    <col min="8200" max="8200" width="18" style="282" customWidth="1"/>
    <col min="8201" max="8201" width="23.140625" style="282" customWidth="1"/>
    <col min="8202" max="8216" width="0" style="282" hidden="1" customWidth="1"/>
    <col min="8217" max="8448" width="9.140625" style="282"/>
    <col min="8449" max="8449" width="14.28515625" style="282" customWidth="1"/>
    <col min="8450" max="8450" width="13.85546875" style="282" customWidth="1"/>
    <col min="8451" max="8451" width="11.42578125" style="282" customWidth="1"/>
    <col min="8452" max="8452" width="27.85546875" style="282" customWidth="1"/>
    <col min="8453" max="8453" width="14.42578125" style="282" customWidth="1"/>
    <col min="8454" max="8454" width="21" style="282" customWidth="1"/>
    <col min="8455" max="8455" width="19.7109375" style="282" customWidth="1"/>
    <col min="8456" max="8456" width="18" style="282" customWidth="1"/>
    <col min="8457" max="8457" width="23.140625" style="282" customWidth="1"/>
    <col min="8458" max="8472" width="0" style="282" hidden="1" customWidth="1"/>
    <col min="8473" max="8704" width="9.140625" style="282"/>
    <col min="8705" max="8705" width="14.28515625" style="282" customWidth="1"/>
    <col min="8706" max="8706" width="13.85546875" style="282" customWidth="1"/>
    <col min="8707" max="8707" width="11.42578125" style="282" customWidth="1"/>
    <col min="8708" max="8708" width="27.85546875" style="282" customWidth="1"/>
    <col min="8709" max="8709" width="14.42578125" style="282" customWidth="1"/>
    <col min="8710" max="8710" width="21" style="282" customWidth="1"/>
    <col min="8711" max="8711" width="19.7109375" style="282" customWidth="1"/>
    <col min="8712" max="8712" width="18" style="282" customWidth="1"/>
    <col min="8713" max="8713" width="23.140625" style="282" customWidth="1"/>
    <col min="8714" max="8728" width="0" style="282" hidden="1" customWidth="1"/>
    <col min="8729" max="8960" width="9.140625" style="282"/>
    <col min="8961" max="8961" width="14.28515625" style="282" customWidth="1"/>
    <col min="8962" max="8962" width="13.85546875" style="282" customWidth="1"/>
    <col min="8963" max="8963" width="11.42578125" style="282" customWidth="1"/>
    <col min="8964" max="8964" width="27.85546875" style="282" customWidth="1"/>
    <col min="8965" max="8965" width="14.42578125" style="282" customWidth="1"/>
    <col min="8966" max="8966" width="21" style="282" customWidth="1"/>
    <col min="8967" max="8967" width="19.7109375" style="282" customWidth="1"/>
    <col min="8968" max="8968" width="18" style="282" customWidth="1"/>
    <col min="8969" max="8969" width="23.140625" style="282" customWidth="1"/>
    <col min="8970" max="8984" width="0" style="282" hidden="1" customWidth="1"/>
    <col min="8985" max="9216" width="9.140625" style="282"/>
    <col min="9217" max="9217" width="14.28515625" style="282" customWidth="1"/>
    <col min="9218" max="9218" width="13.85546875" style="282" customWidth="1"/>
    <col min="9219" max="9219" width="11.42578125" style="282" customWidth="1"/>
    <col min="9220" max="9220" width="27.85546875" style="282" customWidth="1"/>
    <col min="9221" max="9221" width="14.42578125" style="282" customWidth="1"/>
    <col min="9222" max="9222" width="21" style="282" customWidth="1"/>
    <col min="9223" max="9223" width="19.7109375" style="282" customWidth="1"/>
    <col min="9224" max="9224" width="18" style="282" customWidth="1"/>
    <col min="9225" max="9225" width="23.140625" style="282" customWidth="1"/>
    <col min="9226" max="9240" width="0" style="282" hidden="1" customWidth="1"/>
    <col min="9241" max="9472" width="9.140625" style="282"/>
    <col min="9473" max="9473" width="14.28515625" style="282" customWidth="1"/>
    <col min="9474" max="9474" width="13.85546875" style="282" customWidth="1"/>
    <col min="9475" max="9475" width="11.42578125" style="282" customWidth="1"/>
    <col min="9476" max="9476" width="27.85546875" style="282" customWidth="1"/>
    <col min="9477" max="9477" width="14.42578125" style="282" customWidth="1"/>
    <col min="9478" max="9478" width="21" style="282" customWidth="1"/>
    <col min="9479" max="9479" width="19.7109375" style="282" customWidth="1"/>
    <col min="9480" max="9480" width="18" style="282" customWidth="1"/>
    <col min="9481" max="9481" width="23.140625" style="282" customWidth="1"/>
    <col min="9482" max="9496" width="0" style="282" hidden="1" customWidth="1"/>
    <col min="9497" max="9728" width="9.140625" style="282"/>
    <col min="9729" max="9729" width="14.28515625" style="282" customWidth="1"/>
    <col min="9730" max="9730" width="13.85546875" style="282" customWidth="1"/>
    <col min="9731" max="9731" width="11.42578125" style="282" customWidth="1"/>
    <col min="9732" max="9732" width="27.85546875" style="282" customWidth="1"/>
    <col min="9733" max="9733" width="14.42578125" style="282" customWidth="1"/>
    <col min="9734" max="9734" width="21" style="282" customWidth="1"/>
    <col min="9735" max="9735" width="19.7109375" style="282" customWidth="1"/>
    <col min="9736" max="9736" width="18" style="282" customWidth="1"/>
    <col min="9737" max="9737" width="23.140625" style="282" customWidth="1"/>
    <col min="9738" max="9752" width="0" style="282" hidden="1" customWidth="1"/>
    <col min="9753" max="9984" width="9.140625" style="282"/>
    <col min="9985" max="9985" width="14.28515625" style="282" customWidth="1"/>
    <col min="9986" max="9986" width="13.85546875" style="282" customWidth="1"/>
    <col min="9987" max="9987" width="11.42578125" style="282" customWidth="1"/>
    <col min="9988" max="9988" width="27.85546875" style="282" customWidth="1"/>
    <col min="9989" max="9989" width="14.42578125" style="282" customWidth="1"/>
    <col min="9990" max="9990" width="21" style="282" customWidth="1"/>
    <col min="9991" max="9991" width="19.7109375" style="282" customWidth="1"/>
    <col min="9992" max="9992" width="18" style="282" customWidth="1"/>
    <col min="9993" max="9993" width="23.140625" style="282" customWidth="1"/>
    <col min="9994" max="10008" width="0" style="282" hidden="1" customWidth="1"/>
    <col min="10009" max="10240" width="9.140625" style="282"/>
    <col min="10241" max="10241" width="14.28515625" style="282" customWidth="1"/>
    <col min="10242" max="10242" width="13.85546875" style="282" customWidth="1"/>
    <col min="10243" max="10243" width="11.42578125" style="282" customWidth="1"/>
    <col min="10244" max="10244" width="27.85546875" style="282" customWidth="1"/>
    <col min="10245" max="10245" width="14.42578125" style="282" customWidth="1"/>
    <col min="10246" max="10246" width="21" style="282" customWidth="1"/>
    <col min="10247" max="10247" width="19.7109375" style="282" customWidth="1"/>
    <col min="10248" max="10248" width="18" style="282" customWidth="1"/>
    <col min="10249" max="10249" width="23.140625" style="282" customWidth="1"/>
    <col min="10250" max="10264" width="0" style="282" hidden="1" customWidth="1"/>
    <col min="10265" max="10496" width="9.140625" style="282"/>
    <col min="10497" max="10497" width="14.28515625" style="282" customWidth="1"/>
    <col min="10498" max="10498" width="13.85546875" style="282" customWidth="1"/>
    <col min="10499" max="10499" width="11.42578125" style="282" customWidth="1"/>
    <col min="10500" max="10500" width="27.85546875" style="282" customWidth="1"/>
    <col min="10501" max="10501" width="14.42578125" style="282" customWidth="1"/>
    <col min="10502" max="10502" width="21" style="282" customWidth="1"/>
    <col min="10503" max="10503" width="19.7109375" style="282" customWidth="1"/>
    <col min="10504" max="10504" width="18" style="282" customWidth="1"/>
    <col min="10505" max="10505" width="23.140625" style="282" customWidth="1"/>
    <col min="10506" max="10520" width="0" style="282" hidden="1" customWidth="1"/>
    <col min="10521" max="10752" width="9.140625" style="282"/>
    <col min="10753" max="10753" width="14.28515625" style="282" customWidth="1"/>
    <col min="10754" max="10754" width="13.85546875" style="282" customWidth="1"/>
    <col min="10755" max="10755" width="11.42578125" style="282" customWidth="1"/>
    <col min="10756" max="10756" width="27.85546875" style="282" customWidth="1"/>
    <col min="10757" max="10757" width="14.42578125" style="282" customWidth="1"/>
    <col min="10758" max="10758" width="21" style="282" customWidth="1"/>
    <col min="10759" max="10759" width="19.7109375" style="282" customWidth="1"/>
    <col min="10760" max="10760" width="18" style="282" customWidth="1"/>
    <col min="10761" max="10761" width="23.140625" style="282" customWidth="1"/>
    <col min="10762" max="10776" width="0" style="282" hidden="1" customWidth="1"/>
    <col min="10777" max="11008" width="9.140625" style="282"/>
    <col min="11009" max="11009" width="14.28515625" style="282" customWidth="1"/>
    <col min="11010" max="11010" width="13.85546875" style="282" customWidth="1"/>
    <col min="11011" max="11011" width="11.42578125" style="282" customWidth="1"/>
    <col min="11012" max="11012" width="27.85546875" style="282" customWidth="1"/>
    <col min="11013" max="11013" width="14.42578125" style="282" customWidth="1"/>
    <col min="11014" max="11014" width="21" style="282" customWidth="1"/>
    <col min="11015" max="11015" width="19.7109375" style="282" customWidth="1"/>
    <col min="11016" max="11016" width="18" style="282" customWidth="1"/>
    <col min="11017" max="11017" width="23.140625" style="282" customWidth="1"/>
    <col min="11018" max="11032" width="0" style="282" hidden="1" customWidth="1"/>
    <col min="11033" max="11264" width="9.140625" style="282"/>
    <col min="11265" max="11265" width="14.28515625" style="282" customWidth="1"/>
    <col min="11266" max="11266" width="13.85546875" style="282" customWidth="1"/>
    <col min="11267" max="11267" width="11.42578125" style="282" customWidth="1"/>
    <col min="11268" max="11268" width="27.85546875" style="282" customWidth="1"/>
    <col min="11269" max="11269" width="14.42578125" style="282" customWidth="1"/>
    <col min="11270" max="11270" width="21" style="282" customWidth="1"/>
    <col min="11271" max="11271" width="19.7109375" style="282" customWidth="1"/>
    <col min="11272" max="11272" width="18" style="282" customWidth="1"/>
    <col min="11273" max="11273" width="23.140625" style="282" customWidth="1"/>
    <col min="11274" max="11288" width="0" style="282" hidden="1" customWidth="1"/>
    <col min="11289" max="11520" width="9.140625" style="282"/>
    <col min="11521" max="11521" width="14.28515625" style="282" customWidth="1"/>
    <col min="11522" max="11522" width="13.85546875" style="282" customWidth="1"/>
    <col min="11523" max="11523" width="11.42578125" style="282" customWidth="1"/>
    <col min="11524" max="11524" width="27.85546875" style="282" customWidth="1"/>
    <col min="11525" max="11525" width="14.42578125" style="282" customWidth="1"/>
    <col min="11526" max="11526" width="21" style="282" customWidth="1"/>
    <col min="11527" max="11527" width="19.7109375" style="282" customWidth="1"/>
    <col min="11528" max="11528" width="18" style="282" customWidth="1"/>
    <col min="11529" max="11529" width="23.140625" style="282" customWidth="1"/>
    <col min="11530" max="11544" width="0" style="282" hidden="1" customWidth="1"/>
    <col min="11545" max="11776" width="9.140625" style="282"/>
    <col min="11777" max="11777" width="14.28515625" style="282" customWidth="1"/>
    <col min="11778" max="11778" width="13.85546875" style="282" customWidth="1"/>
    <col min="11779" max="11779" width="11.42578125" style="282" customWidth="1"/>
    <col min="11780" max="11780" width="27.85546875" style="282" customWidth="1"/>
    <col min="11781" max="11781" width="14.42578125" style="282" customWidth="1"/>
    <col min="11782" max="11782" width="21" style="282" customWidth="1"/>
    <col min="11783" max="11783" width="19.7109375" style="282" customWidth="1"/>
    <col min="11784" max="11784" width="18" style="282" customWidth="1"/>
    <col min="11785" max="11785" width="23.140625" style="282" customWidth="1"/>
    <col min="11786" max="11800" width="0" style="282" hidden="1" customWidth="1"/>
    <col min="11801" max="12032" width="9.140625" style="282"/>
    <col min="12033" max="12033" width="14.28515625" style="282" customWidth="1"/>
    <col min="12034" max="12034" width="13.85546875" style="282" customWidth="1"/>
    <col min="12035" max="12035" width="11.42578125" style="282" customWidth="1"/>
    <col min="12036" max="12036" width="27.85546875" style="282" customWidth="1"/>
    <col min="12037" max="12037" width="14.42578125" style="282" customWidth="1"/>
    <col min="12038" max="12038" width="21" style="282" customWidth="1"/>
    <col min="12039" max="12039" width="19.7109375" style="282" customWidth="1"/>
    <col min="12040" max="12040" width="18" style="282" customWidth="1"/>
    <col min="12041" max="12041" width="23.140625" style="282" customWidth="1"/>
    <col min="12042" max="12056" width="0" style="282" hidden="1" customWidth="1"/>
    <col min="12057" max="12288" width="9.140625" style="282"/>
    <col min="12289" max="12289" width="14.28515625" style="282" customWidth="1"/>
    <col min="12290" max="12290" width="13.85546875" style="282" customWidth="1"/>
    <col min="12291" max="12291" width="11.42578125" style="282" customWidth="1"/>
    <col min="12292" max="12292" width="27.85546875" style="282" customWidth="1"/>
    <col min="12293" max="12293" width="14.42578125" style="282" customWidth="1"/>
    <col min="12294" max="12294" width="21" style="282" customWidth="1"/>
    <col min="12295" max="12295" width="19.7109375" style="282" customWidth="1"/>
    <col min="12296" max="12296" width="18" style="282" customWidth="1"/>
    <col min="12297" max="12297" width="23.140625" style="282" customWidth="1"/>
    <col min="12298" max="12312" width="0" style="282" hidden="1" customWidth="1"/>
    <col min="12313" max="12544" width="9.140625" style="282"/>
    <col min="12545" max="12545" width="14.28515625" style="282" customWidth="1"/>
    <col min="12546" max="12546" width="13.85546875" style="282" customWidth="1"/>
    <col min="12547" max="12547" width="11.42578125" style="282" customWidth="1"/>
    <col min="12548" max="12548" width="27.85546875" style="282" customWidth="1"/>
    <col min="12549" max="12549" width="14.42578125" style="282" customWidth="1"/>
    <col min="12550" max="12550" width="21" style="282" customWidth="1"/>
    <col min="12551" max="12551" width="19.7109375" style="282" customWidth="1"/>
    <col min="12552" max="12552" width="18" style="282" customWidth="1"/>
    <col min="12553" max="12553" width="23.140625" style="282" customWidth="1"/>
    <col min="12554" max="12568" width="0" style="282" hidden="1" customWidth="1"/>
    <col min="12569" max="12800" width="9.140625" style="282"/>
    <col min="12801" max="12801" width="14.28515625" style="282" customWidth="1"/>
    <col min="12802" max="12802" width="13.85546875" style="282" customWidth="1"/>
    <col min="12803" max="12803" width="11.42578125" style="282" customWidth="1"/>
    <col min="12804" max="12804" width="27.85546875" style="282" customWidth="1"/>
    <col min="12805" max="12805" width="14.42578125" style="282" customWidth="1"/>
    <col min="12806" max="12806" width="21" style="282" customWidth="1"/>
    <col min="12807" max="12807" width="19.7109375" style="282" customWidth="1"/>
    <col min="12808" max="12808" width="18" style="282" customWidth="1"/>
    <col min="12809" max="12809" width="23.140625" style="282" customWidth="1"/>
    <col min="12810" max="12824" width="0" style="282" hidden="1" customWidth="1"/>
    <col min="12825" max="13056" width="9.140625" style="282"/>
    <col min="13057" max="13057" width="14.28515625" style="282" customWidth="1"/>
    <col min="13058" max="13058" width="13.85546875" style="282" customWidth="1"/>
    <col min="13059" max="13059" width="11.42578125" style="282" customWidth="1"/>
    <col min="13060" max="13060" width="27.85546875" style="282" customWidth="1"/>
    <col min="13061" max="13061" width="14.42578125" style="282" customWidth="1"/>
    <col min="13062" max="13062" width="21" style="282" customWidth="1"/>
    <col min="13063" max="13063" width="19.7109375" style="282" customWidth="1"/>
    <col min="13064" max="13064" width="18" style="282" customWidth="1"/>
    <col min="13065" max="13065" width="23.140625" style="282" customWidth="1"/>
    <col min="13066" max="13080" width="0" style="282" hidden="1" customWidth="1"/>
    <col min="13081" max="13312" width="9.140625" style="282"/>
    <col min="13313" max="13313" width="14.28515625" style="282" customWidth="1"/>
    <col min="13314" max="13314" width="13.85546875" style="282" customWidth="1"/>
    <col min="13315" max="13315" width="11.42578125" style="282" customWidth="1"/>
    <col min="13316" max="13316" width="27.85546875" style="282" customWidth="1"/>
    <col min="13317" max="13317" width="14.42578125" style="282" customWidth="1"/>
    <col min="13318" max="13318" width="21" style="282" customWidth="1"/>
    <col min="13319" max="13319" width="19.7109375" style="282" customWidth="1"/>
    <col min="13320" max="13320" width="18" style="282" customWidth="1"/>
    <col min="13321" max="13321" width="23.140625" style="282" customWidth="1"/>
    <col min="13322" max="13336" width="0" style="282" hidden="1" customWidth="1"/>
    <col min="13337" max="13568" width="9.140625" style="282"/>
    <col min="13569" max="13569" width="14.28515625" style="282" customWidth="1"/>
    <col min="13570" max="13570" width="13.85546875" style="282" customWidth="1"/>
    <col min="13571" max="13571" width="11.42578125" style="282" customWidth="1"/>
    <col min="13572" max="13572" width="27.85546875" style="282" customWidth="1"/>
    <col min="13573" max="13573" width="14.42578125" style="282" customWidth="1"/>
    <col min="13574" max="13574" width="21" style="282" customWidth="1"/>
    <col min="13575" max="13575" width="19.7109375" style="282" customWidth="1"/>
    <col min="13576" max="13576" width="18" style="282" customWidth="1"/>
    <col min="13577" max="13577" width="23.140625" style="282" customWidth="1"/>
    <col min="13578" max="13592" width="0" style="282" hidden="1" customWidth="1"/>
    <col min="13593" max="13824" width="9.140625" style="282"/>
    <col min="13825" max="13825" width="14.28515625" style="282" customWidth="1"/>
    <col min="13826" max="13826" width="13.85546875" style="282" customWidth="1"/>
    <col min="13827" max="13827" width="11.42578125" style="282" customWidth="1"/>
    <col min="13828" max="13828" width="27.85546875" style="282" customWidth="1"/>
    <col min="13829" max="13829" width="14.42578125" style="282" customWidth="1"/>
    <col min="13830" max="13830" width="21" style="282" customWidth="1"/>
    <col min="13831" max="13831" width="19.7109375" style="282" customWidth="1"/>
    <col min="13832" max="13832" width="18" style="282" customWidth="1"/>
    <col min="13833" max="13833" width="23.140625" style="282" customWidth="1"/>
    <col min="13834" max="13848" width="0" style="282" hidden="1" customWidth="1"/>
    <col min="13849" max="14080" width="9.140625" style="282"/>
    <col min="14081" max="14081" width="14.28515625" style="282" customWidth="1"/>
    <col min="14082" max="14082" width="13.85546875" style="282" customWidth="1"/>
    <col min="14083" max="14083" width="11.42578125" style="282" customWidth="1"/>
    <col min="14084" max="14084" width="27.85546875" style="282" customWidth="1"/>
    <col min="14085" max="14085" width="14.42578125" style="282" customWidth="1"/>
    <col min="14086" max="14086" width="21" style="282" customWidth="1"/>
    <col min="14087" max="14087" width="19.7109375" style="282" customWidth="1"/>
    <col min="14088" max="14088" width="18" style="282" customWidth="1"/>
    <col min="14089" max="14089" width="23.140625" style="282" customWidth="1"/>
    <col min="14090" max="14104" width="0" style="282" hidden="1" customWidth="1"/>
    <col min="14105" max="14336" width="9.140625" style="282"/>
    <col min="14337" max="14337" width="14.28515625" style="282" customWidth="1"/>
    <col min="14338" max="14338" width="13.85546875" style="282" customWidth="1"/>
    <col min="14339" max="14339" width="11.42578125" style="282" customWidth="1"/>
    <col min="14340" max="14340" width="27.85546875" style="282" customWidth="1"/>
    <col min="14341" max="14341" width="14.42578125" style="282" customWidth="1"/>
    <col min="14342" max="14342" width="21" style="282" customWidth="1"/>
    <col min="14343" max="14343" width="19.7109375" style="282" customWidth="1"/>
    <col min="14344" max="14344" width="18" style="282" customWidth="1"/>
    <col min="14345" max="14345" width="23.140625" style="282" customWidth="1"/>
    <col min="14346" max="14360" width="0" style="282" hidden="1" customWidth="1"/>
    <col min="14361" max="14592" width="9.140625" style="282"/>
    <col min="14593" max="14593" width="14.28515625" style="282" customWidth="1"/>
    <col min="14594" max="14594" width="13.85546875" style="282" customWidth="1"/>
    <col min="14595" max="14595" width="11.42578125" style="282" customWidth="1"/>
    <col min="14596" max="14596" width="27.85546875" style="282" customWidth="1"/>
    <col min="14597" max="14597" width="14.42578125" style="282" customWidth="1"/>
    <col min="14598" max="14598" width="21" style="282" customWidth="1"/>
    <col min="14599" max="14599" width="19.7109375" style="282" customWidth="1"/>
    <col min="14600" max="14600" width="18" style="282" customWidth="1"/>
    <col min="14601" max="14601" width="23.140625" style="282" customWidth="1"/>
    <col min="14602" max="14616" width="0" style="282" hidden="1" customWidth="1"/>
    <col min="14617" max="14848" width="9.140625" style="282"/>
    <col min="14849" max="14849" width="14.28515625" style="282" customWidth="1"/>
    <col min="14850" max="14850" width="13.85546875" style="282" customWidth="1"/>
    <col min="14851" max="14851" width="11.42578125" style="282" customWidth="1"/>
    <col min="14852" max="14852" width="27.85546875" style="282" customWidth="1"/>
    <col min="14853" max="14853" width="14.42578125" style="282" customWidth="1"/>
    <col min="14854" max="14854" width="21" style="282" customWidth="1"/>
    <col min="14855" max="14855" width="19.7109375" style="282" customWidth="1"/>
    <col min="14856" max="14856" width="18" style="282" customWidth="1"/>
    <col min="14857" max="14857" width="23.140625" style="282" customWidth="1"/>
    <col min="14858" max="14872" width="0" style="282" hidden="1" customWidth="1"/>
    <col min="14873" max="15104" width="9.140625" style="282"/>
    <col min="15105" max="15105" width="14.28515625" style="282" customWidth="1"/>
    <col min="15106" max="15106" width="13.85546875" style="282" customWidth="1"/>
    <col min="15107" max="15107" width="11.42578125" style="282" customWidth="1"/>
    <col min="15108" max="15108" width="27.85546875" style="282" customWidth="1"/>
    <col min="15109" max="15109" width="14.42578125" style="282" customWidth="1"/>
    <col min="15110" max="15110" width="21" style="282" customWidth="1"/>
    <col min="15111" max="15111" width="19.7109375" style="282" customWidth="1"/>
    <col min="15112" max="15112" width="18" style="282" customWidth="1"/>
    <col min="15113" max="15113" width="23.140625" style="282" customWidth="1"/>
    <col min="15114" max="15128" width="0" style="282" hidden="1" customWidth="1"/>
    <col min="15129" max="15360" width="9.140625" style="282"/>
    <col min="15361" max="15361" width="14.28515625" style="282" customWidth="1"/>
    <col min="15362" max="15362" width="13.85546875" style="282" customWidth="1"/>
    <col min="15363" max="15363" width="11.42578125" style="282" customWidth="1"/>
    <col min="15364" max="15364" width="27.85546875" style="282" customWidth="1"/>
    <col min="15365" max="15365" width="14.42578125" style="282" customWidth="1"/>
    <col min="15366" max="15366" width="21" style="282" customWidth="1"/>
    <col min="15367" max="15367" width="19.7109375" style="282" customWidth="1"/>
    <col min="15368" max="15368" width="18" style="282" customWidth="1"/>
    <col min="15369" max="15369" width="23.140625" style="282" customWidth="1"/>
    <col min="15370" max="15384" width="0" style="282" hidden="1" customWidth="1"/>
    <col min="15385" max="15616" width="9.140625" style="282"/>
    <col min="15617" max="15617" width="14.28515625" style="282" customWidth="1"/>
    <col min="15618" max="15618" width="13.85546875" style="282" customWidth="1"/>
    <col min="15619" max="15619" width="11.42578125" style="282" customWidth="1"/>
    <col min="15620" max="15620" width="27.85546875" style="282" customWidth="1"/>
    <col min="15621" max="15621" width="14.42578125" style="282" customWidth="1"/>
    <col min="15622" max="15622" width="21" style="282" customWidth="1"/>
    <col min="15623" max="15623" width="19.7109375" style="282" customWidth="1"/>
    <col min="15624" max="15624" width="18" style="282" customWidth="1"/>
    <col min="15625" max="15625" width="23.140625" style="282" customWidth="1"/>
    <col min="15626" max="15640" width="0" style="282" hidden="1" customWidth="1"/>
    <col min="15641" max="15872" width="9.140625" style="282"/>
    <col min="15873" max="15873" width="14.28515625" style="282" customWidth="1"/>
    <col min="15874" max="15874" width="13.85546875" style="282" customWidth="1"/>
    <col min="15875" max="15875" width="11.42578125" style="282" customWidth="1"/>
    <col min="15876" max="15876" width="27.85546875" style="282" customWidth="1"/>
    <col min="15877" max="15877" width="14.42578125" style="282" customWidth="1"/>
    <col min="15878" max="15878" width="21" style="282" customWidth="1"/>
    <col min="15879" max="15879" width="19.7109375" style="282" customWidth="1"/>
    <col min="15880" max="15880" width="18" style="282" customWidth="1"/>
    <col min="15881" max="15881" width="23.140625" style="282" customWidth="1"/>
    <col min="15882" max="15896" width="0" style="282" hidden="1" customWidth="1"/>
    <col min="15897" max="16128" width="9.140625" style="282"/>
    <col min="16129" max="16129" width="14.28515625" style="282" customWidth="1"/>
    <col min="16130" max="16130" width="13.85546875" style="282" customWidth="1"/>
    <col min="16131" max="16131" width="11.42578125" style="282" customWidth="1"/>
    <col min="16132" max="16132" width="27.85546875" style="282" customWidth="1"/>
    <col min="16133" max="16133" width="14.42578125" style="282" customWidth="1"/>
    <col min="16134" max="16134" width="21" style="282" customWidth="1"/>
    <col min="16135" max="16135" width="19.7109375" style="282" customWidth="1"/>
    <col min="16136" max="16136" width="18" style="282" customWidth="1"/>
    <col min="16137" max="16137" width="23.140625" style="282" customWidth="1"/>
    <col min="16138" max="16152" width="0" style="282" hidden="1" customWidth="1"/>
    <col min="16153" max="16384" width="9.140625" style="282"/>
  </cols>
  <sheetData>
    <row r="1" spans="1:9" ht="24" customHeight="1">
      <c r="A1" s="315" t="str">
        <f>'Attach 3(JV)'!A1:D1</f>
        <v>Specification No. :CC/T/W-TR/DOM/A04/23/02780</v>
      </c>
      <c r="B1" s="331"/>
      <c r="C1" s="331"/>
      <c r="D1" s="331"/>
      <c r="E1" s="331"/>
      <c r="F1" s="331"/>
      <c r="G1" s="331"/>
      <c r="H1" s="280"/>
      <c r="I1" s="280" t="str">
        <f>"Attachment-3(QR) " &amp; '[14]Attach 3(JV)'!AU1</f>
        <v xml:space="preserve">Attachment-3(QR) </v>
      </c>
    </row>
    <row r="2" spans="1:9" ht="15.75" customHeight="1"/>
    <row r="3" spans="1:9" ht="87" customHeight="1">
      <c r="A3" s="1111" t="str">
        <f>'Attach 3(JV)'!A3:E3</f>
        <v>765 kV Transformer Package TR01 for 6x500 MVA, 765/400/33 kV, 1 Phase Transformers at KPS3 S/S associated with establishment of Khavda Pooling Station-3 (KPS3) in Khavda RE Park.</v>
      </c>
      <c r="B3" s="1111"/>
      <c r="C3" s="1111"/>
      <c r="D3" s="1111"/>
      <c r="E3" s="1111"/>
      <c r="F3" s="1111"/>
      <c r="G3" s="1111"/>
      <c r="H3" s="1111"/>
      <c r="I3" s="1111"/>
    </row>
    <row r="5" spans="1:9" ht="21.75" customHeight="1">
      <c r="A5" s="1029" t="s">
        <v>347</v>
      </c>
      <c r="B5" s="1029"/>
      <c r="C5" s="1029"/>
      <c r="D5" s="1029"/>
      <c r="E5" s="1029"/>
      <c r="F5" s="1029"/>
      <c r="G5" s="1029"/>
      <c r="H5" s="1029"/>
      <c r="I5" s="1029"/>
    </row>
    <row r="7" spans="1:9" ht="16.5">
      <c r="A7" s="287" t="str">
        <f>'Attach 3(JV)'!A7</f>
        <v>Bidder’s Name and Address  :</v>
      </c>
      <c r="F7" s="289"/>
      <c r="H7" s="311" t="str">
        <f>'[15]Attach 3(JV)'!E7</f>
        <v>To:</v>
      </c>
    </row>
    <row r="8" spans="1:9" ht="32.25" customHeight="1">
      <c r="A8" s="1030" t="str">
        <f>IF('[16]Names of Bidder'!D6= "JV (Joint Venture)", "JV of " &amp; Z8, "")</f>
        <v/>
      </c>
      <c r="B8" s="1030"/>
      <c r="C8" s="1030"/>
      <c r="D8" s="1030"/>
      <c r="F8" s="395"/>
      <c r="H8" s="313" t="str">
        <f>'[15]Attach 3(JV)'!E8</f>
        <v>Contract Services</v>
      </c>
    </row>
    <row r="9" spans="1:9" ht="18" customHeight="1">
      <c r="A9" s="287" t="s">
        <v>565</v>
      </c>
      <c r="B9" s="1031">
        <f>'Attach 3(JV)'!B9:D9</f>
        <v>0</v>
      </c>
      <c r="C9" s="1031"/>
      <c r="F9" s="395"/>
      <c r="H9" s="313" t="str">
        <f>'[15]Attach 3(JV)'!E9</f>
        <v>Power Grid Corporation of India Ltd.,</v>
      </c>
    </row>
    <row r="10" spans="1:9" ht="18" customHeight="1">
      <c r="A10" s="287" t="s">
        <v>566</v>
      </c>
      <c r="B10" s="1031">
        <f>'Attach 3(JV)'!B10:D10</f>
        <v>0</v>
      </c>
      <c r="C10" s="1031"/>
      <c r="F10" s="395"/>
      <c r="H10" s="313" t="str">
        <f>'[15]Attach 3(JV)'!E10</f>
        <v>"Saudamini", Plot No. 2, Sector 29</v>
      </c>
    </row>
    <row r="11" spans="1:9" ht="17.25" customHeight="1">
      <c r="B11" s="1031">
        <f>'Attach 3(JV)'!B11:D11</f>
        <v>0</v>
      </c>
      <c r="C11" s="1031"/>
      <c r="F11" s="395"/>
      <c r="H11" s="313" t="str">
        <f>'[15]Attach 3(JV)'!E11</f>
        <v>Gurgaon (Haryana) - 122001</v>
      </c>
    </row>
    <row r="12" spans="1:9" ht="18" customHeight="1">
      <c r="B12" s="1031">
        <f>'Attach 3(JV)'!B12:D12</f>
        <v>0</v>
      </c>
      <c r="C12" s="1031"/>
    </row>
    <row r="14" spans="1:9">
      <c r="A14" s="282" t="s">
        <v>337</v>
      </c>
    </row>
    <row r="16" spans="1:9" ht="96.75" customHeight="1">
      <c r="A16" s="955" t="s">
        <v>567</v>
      </c>
      <c r="B16" s="955"/>
      <c r="C16" s="955"/>
      <c r="D16" s="955"/>
      <c r="E16" s="955"/>
      <c r="F16" s="955"/>
      <c r="G16" s="955"/>
      <c r="H16" s="955"/>
      <c r="I16" s="955"/>
    </row>
    <row r="17" spans="1:13" ht="9.75" customHeight="1"/>
    <row r="18" spans="1:13" ht="17.25" customHeight="1">
      <c r="A18" s="396" t="s">
        <v>568</v>
      </c>
      <c r="B18" s="955" t="s">
        <v>569</v>
      </c>
      <c r="C18" s="955"/>
      <c r="D18" s="955"/>
      <c r="E18" s="955"/>
      <c r="F18" s="955"/>
      <c r="M18" s="397"/>
    </row>
    <row r="19" spans="1:13" ht="17.25" hidden="1" customHeight="1">
      <c r="A19" s="396" t="s">
        <v>568</v>
      </c>
      <c r="B19" s="955" t="s">
        <v>570</v>
      </c>
      <c r="C19" s="955"/>
      <c r="D19" s="955"/>
      <c r="E19" s="955"/>
      <c r="F19" s="955"/>
      <c r="G19" s="955"/>
      <c r="H19" s="955"/>
      <c r="M19" s="397"/>
    </row>
    <row r="20" spans="1:13" ht="16.5" hidden="1">
      <c r="A20" s="398" t="s">
        <v>17</v>
      </c>
      <c r="B20" s="1026">
        <f>'[15]Name of Bidder'!C13</f>
        <v>0</v>
      </c>
      <c r="C20" s="1026"/>
      <c r="D20" s="1026"/>
      <c r="E20" s="1026"/>
      <c r="F20" s="1026"/>
      <c r="G20" s="1026"/>
      <c r="H20" s="1026"/>
      <c r="M20" s="327">
        <f>'[15]Name of Bidder'!F6</f>
        <v>2</v>
      </c>
    </row>
    <row r="21" spans="1:13" ht="16.5" hidden="1">
      <c r="A21" s="398" t="s">
        <v>26</v>
      </c>
      <c r="B21" s="1026">
        <f>'[15]Name of Bidder'!C18</f>
        <v>0</v>
      </c>
      <c r="C21" s="1026"/>
      <c r="D21" s="1026"/>
      <c r="E21" s="1026"/>
      <c r="F21" s="1026"/>
      <c r="G21" s="1026"/>
      <c r="H21" s="1026"/>
      <c r="M21" s="327" t="str">
        <f>'[15]Name of Bidder'!F8</f>
        <v>2 or more</v>
      </c>
    </row>
    <row r="22" spans="1:13" ht="17.25" hidden="1" customHeight="1">
      <c r="A22" s="398" t="s">
        <v>469</v>
      </c>
      <c r="B22" s="1026">
        <f>'[15]Name of Bidder'!C23</f>
        <v>0</v>
      </c>
      <c r="C22" s="1026"/>
      <c r="D22" s="1026"/>
      <c r="E22" s="1026"/>
      <c r="F22" s="1026"/>
      <c r="G22" s="1026"/>
      <c r="H22" s="1026"/>
      <c r="I22" s="330"/>
    </row>
    <row r="23" spans="1:13" ht="15.75" hidden="1" customHeight="1">
      <c r="B23" s="589" t="s">
        <v>571</v>
      </c>
    </row>
    <row r="24" spans="1:13" ht="15.75" customHeight="1">
      <c r="A24" s="590"/>
    </row>
    <row r="25" spans="1:13" ht="25.5" hidden="1" customHeight="1">
      <c r="A25" s="955" t="s">
        <v>572</v>
      </c>
      <c r="B25" s="955"/>
      <c r="C25" s="955"/>
      <c r="D25" s="955"/>
      <c r="E25" s="955"/>
      <c r="F25" s="955"/>
      <c r="G25" s="955"/>
      <c r="H25" s="955"/>
    </row>
    <row r="26" spans="1:13" ht="8.25" customHeight="1">
      <c r="A26" s="607"/>
      <c r="B26" s="607"/>
      <c r="C26" s="607"/>
      <c r="D26" s="607"/>
      <c r="E26" s="607"/>
      <c r="F26" s="607"/>
      <c r="G26" s="607"/>
      <c r="H26" s="607"/>
    </row>
    <row r="27" spans="1:13" ht="43.5" customHeight="1">
      <c r="A27" s="945" t="s">
        <v>573</v>
      </c>
      <c r="B27" s="945"/>
      <c r="C27" s="945"/>
      <c r="D27" s="945"/>
      <c r="E27" s="945"/>
      <c r="F27" s="945"/>
      <c r="G27" s="945"/>
      <c r="H27" s="945"/>
      <c r="I27" s="330"/>
    </row>
    <row r="28" spans="1:13" ht="26.25" customHeight="1">
      <c r="A28" s="401" t="s">
        <v>574</v>
      </c>
      <c r="B28" s="945" t="s">
        <v>575</v>
      </c>
      <c r="C28" s="945"/>
      <c r="D28" s="945"/>
      <c r="E28" s="945"/>
      <c r="F28" s="945"/>
      <c r="G28" s="945"/>
      <c r="H28" s="945"/>
      <c r="I28" s="330"/>
    </row>
    <row r="29" spans="1:13" ht="26.25" customHeight="1">
      <c r="A29" s="402" t="s">
        <v>412</v>
      </c>
      <c r="B29" s="1019" t="s">
        <v>576</v>
      </c>
      <c r="C29" s="1019"/>
      <c r="D29" s="1019"/>
      <c r="E29" s="1019"/>
      <c r="F29" s="1019"/>
      <c r="G29" s="1019"/>
      <c r="H29" s="1019"/>
    </row>
    <row r="30" spans="1:13" ht="26.25" customHeight="1">
      <c r="A30" s="402" t="s">
        <v>414</v>
      </c>
      <c r="B30" s="1019" t="s">
        <v>577</v>
      </c>
      <c r="C30" s="1019"/>
      <c r="D30" s="1019"/>
      <c r="E30" s="1019"/>
      <c r="F30" s="1019"/>
      <c r="G30" s="1019"/>
      <c r="H30" s="1019"/>
    </row>
    <row r="31" spans="1:13" ht="41.25" customHeight="1">
      <c r="A31" s="402" t="s">
        <v>415</v>
      </c>
      <c r="B31" s="1019" t="s">
        <v>578</v>
      </c>
      <c r="C31" s="1019"/>
      <c r="D31" s="1019"/>
      <c r="E31" s="1019"/>
      <c r="F31" s="1019"/>
      <c r="G31" s="1019"/>
      <c r="H31" s="1019"/>
    </row>
    <row r="32" spans="1:13" ht="9.75" customHeight="1">
      <c r="A32" s="402"/>
      <c r="B32" s="330"/>
      <c r="C32" s="330"/>
      <c r="D32" s="330"/>
      <c r="E32" s="330"/>
      <c r="F32" s="330"/>
      <c r="G32" s="330"/>
      <c r="H32" s="330"/>
      <c r="I32" s="330"/>
    </row>
    <row r="33" spans="1:9" ht="25.5" customHeight="1">
      <c r="A33" s="401" t="s">
        <v>579</v>
      </c>
      <c r="B33" s="1020" t="s">
        <v>580</v>
      </c>
      <c r="C33" s="1020"/>
      <c r="D33" s="1020"/>
      <c r="E33" s="1020"/>
      <c r="F33" s="1020"/>
      <c r="G33" s="1020"/>
      <c r="H33" s="1020"/>
      <c r="I33" s="330"/>
    </row>
    <row r="34" spans="1:9" ht="24.75" customHeight="1">
      <c r="A34" s="402" t="s">
        <v>412</v>
      </c>
      <c r="B34" s="945" t="s">
        <v>581</v>
      </c>
      <c r="C34" s="945"/>
      <c r="D34" s="945"/>
      <c r="E34" s="945"/>
      <c r="F34" s="945"/>
      <c r="G34" s="945"/>
      <c r="H34" s="945"/>
      <c r="I34" s="330"/>
    </row>
    <row r="35" spans="1:9" ht="24.75" hidden="1" customHeight="1">
      <c r="A35" s="402" t="s">
        <v>414</v>
      </c>
      <c r="B35" s="945" t="s">
        <v>582</v>
      </c>
      <c r="C35" s="945"/>
      <c r="D35" s="945"/>
      <c r="E35" s="945"/>
      <c r="F35" s="945"/>
      <c r="G35" s="945"/>
      <c r="H35" s="945"/>
      <c r="I35" s="330"/>
    </row>
    <row r="36" spans="1:9" ht="12" customHeight="1">
      <c r="A36" s="330"/>
      <c r="B36" s="330"/>
      <c r="C36" s="330"/>
      <c r="D36" s="330"/>
      <c r="E36" s="330"/>
      <c r="F36" s="330"/>
      <c r="G36" s="330"/>
      <c r="H36" s="330"/>
      <c r="I36" s="330"/>
    </row>
    <row r="37" spans="1:9" s="405" customFormat="1" ht="24.75" customHeight="1">
      <c r="A37" s="403" t="s">
        <v>583</v>
      </c>
      <c r="B37" s="1021" t="s">
        <v>584</v>
      </c>
      <c r="C37" s="1021"/>
      <c r="D37" s="1021"/>
      <c r="E37" s="1021"/>
      <c r="F37" s="1021"/>
      <c r="G37" s="1021"/>
      <c r="H37" s="1021"/>
      <c r="I37" s="404"/>
    </row>
    <row r="38" spans="1:9" ht="24" customHeight="1">
      <c r="A38" s="330"/>
      <c r="B38" s="1020" t="s">
        <v>585</v>
      </c>
      <c r="C38" s="1020"/>
      <c r="D38" s="1020"/>
      <c r="E38" s="1020"/>
      <c r="F38" s="1020"/>
      <c r="G38" s="1020"/>
      <c r="H38" s="1020"/>
      <c r="I38" s="330"/>
    </row>
    <row r="39" spans="1:9" ht="54" customHeight="1">
      <c r="A39" s="330"/>
      <c r="B39" s="945" t="s">
        <v>586</v>
      </c>
      <c r="C39" s="945"/>
      <c r="D39" s="945"/>
      <c r="E39" s="945"/>
      <c r="F39" s="945"/>
      <c r="G39" s="945"/>
      <c r="H39" s="945"/>
      <c r="I39" s="330"/>
    </row>
    <row r="40" spans="1:9" ht="15.75" customHeight="1">
      <c r="A40" s="849" t="s">
        <v>587</v>
      </c>
      <c r="B40" s="851" t="s">
        <v>588</v>
      </c>
      <c r="C40" s="853"/>
      <c r="D40" s="1025" t="s">
        <v>589</v>
      </c>
      <c r="E40" s="1025"/>
      <c r="F40" s="1025"/>
      <c r="G40" s="330"/>
      <c r="H40" s="330"/>
    </row>
    <row r="41" spans="1:9" ht="19.5" customHeight="1">
      <c r="A41" s="1022"/>
      <c r="B41" s="1023"/>
      <c r="C41" s="1024"/>
      <c r="D41" s="1025"/>
      <c r="E41" s="1025"/>
      <c r="F41" s="1025"/>
      <c r="G41" s="330"/>
      <c r="H41" s="330"/>
      <c r="I41" s="330"/>
    </row>
    <row r="42" spans="1:9" ht="20.25" customHeight="1">
      <c r="A42" s="850"/>
      <c r="B42" s="827"/>
      <c r="C42" s="829"/>
      <c r="D42" s="1025"/>
      <c r="E42" s="1025"/>
      <c r="F42" s="1025"/>
      <c r="G42" s="330"/>
      <c r="H42" s="330"/>
      <c r="I42" s="330"/>
    </row>
    <row r="43" spans="1:9" ht="30.75" customHeight="1">
      <c r="A43" s="408">
        <v>1</v>
      </c>
      <c r="B43" s="998" t="s">
        <v>590</v>
      </c>
      <c r="C43" s="998"/>
      <c r="D43" s="855">
        <f>'Names of Bidder'!D10:G10</f>
        <v>0</v>
      </c>
      <c r="E43" s="856"/>
      <c r="F43" s="857"/>
      <c r="G43" s="330"/>
      <c r="H43" s="330"/>
      <c r="I43" s="330"/>
    </row>
    <row r="44" spans="1:9" ht="15.75" customHeight="1">
      <c r="A44" s="1012">
        <v>2</v>
      </c>
      <c r="B44" s="1015" t="s">
        <v>591</v>
      </c>
      <c r="C44" s="859"/>
      <c r="D44" s="824"/>
      <c r="E44" s="825"/>
      <c r="F44" s="826"/>
      <c r="G44" s="330"/>
      <c r="H44" s="330"/>
      <c r="I44" s="330"/>
    </row>
    <row r="45" spans="1:9" ht="15.75" customHeight="1">
      <c r="A45" s="1013"/>
      <c r="B45" s="1016"/>
      <c r="C45" s="842"/>
      <c r="D45" s="824"/>
      <c r="E45" s="825"/>
      <c r="F45" s="826"/>
      <c r="G45" s="330"/>
      <c r="H45" s="330"/>
      <c r="I45" s="330"/>
    </row>
    <row r="46" spans="1:9" ht="15.75" customHeight="1">
      <c r="A46" s="1014"/>
      <c r="B46" s="1017"/>
      <c r="C46" s="1018"/>
      <c r="D46" s="824"/>
      <c r="E46" s="825"/>
      <c r="F46" s="826"/>
      <c r="G46" s="330"/>
      <c r="H46" s="330"/>
      <c r="I46" s="330"/>
    </row>
    <row r="47" spans="1:9" ht="18.75" customHeight="1">
      <c r="A47" s="408">
        <v>3</v>
      </c>
      <c r="B47" s="998" t="s">
        <v>592</v>
      </c>
      <c r="C47" s="998"/>
      <c r="D47" s="824"/>
      <c r="E47" s="825"/>
      <c r="F47" s="826"/>
      <c r="G47" s="330"/>
      <c r="H47" s="330"/>
      <c r="I47" s="330"/>
    </row>
    <row r="48" spans="1:9" ht="20.25" customHeight="1">
      <c r="A48" s="408">
        <v>4</v>
      </c>
      <c r="B48" s="998" t="s">
        <v>593</v>
      </c>
      <c r="C48" s="998"/>
      <c r="D48" s="824"/>
      <c r="E48" s="825"/>
      <c r="F48" s="826"/>
      <c r="G48" s="330"/>
      <c r="H48" s="330"/>
      <c r="I48" s="330"/>
    </row>
    <row r="49" spans="1:10" ht="19.5" customHeight="1">
      <c r="A49" s="409">
        <v>5</v>
      </c>
      <c r="B49" s="998" t="s">
        <v>594</v>
      </c>
      <c r="C49" s="998"/>
      <c r="D49" s="824"/>
      <c r="E49" s="825"/>
      <c r="F49" s="826"/>
      <c r="G49" s="330"/>
      <c r="H49" s="330"/>
    </row>
    <row r="50" spans="1:10" ht="51.75" customHeight="1">
      <c r="A50" s="408">
        <v>6</v>
      </c>
      <c r="B50" s="998" t="s">
        <v>595</v>
      </c>
      <c r="C50" s="998"/>
      <c r="D50" s="824"/>
      <c r="E50" s="825"/>
      <c r="F50" s="826"/>
      <c r="G50" s="330"/>
      <c r="H50" s="330"/>
      <c r="I50" s="330"/>
    </row>
    <row r="51" spans="1:10" ht="49.5" customHeight="1">
      <c r="A51" s="408">
        <v>7</v>
      </c>
      <c r="B51" s="998" t="s">
        <v>596</v>
      </c>
      <c r="C51" s="998"/>
      <c r="D51" s="824"/>
      <c r="E51" s="825"/>
      <c r="F51" s="826"/>
      <c r="G51" s="330"/>
      <c r="H51" s="330"/>
      <c r="I51" s="330"/>
    </row>
    <row r="52" spans="1:10" ht="18" customHeight="1">
      <c r="A52" s="408">
        <v>8</v>
      </c>
      <c r="B52" s="998" t="s">
        <v>597</v>
      </c>
      <c r="C52" s="998"/>
      <c r="D52" s="824"/>
      <c r="E52" s="825"/>
      <c r="F52" s="826"/>
      <c r="G52" s="330"/>
      <c r="H52" s="330"/>
      <c r="I52" s="330"/>
    </row>
    <row r="53" spans="1:10" ht="18" customHeight="1">
      <c r="A53" s="410"/>
      <c r="B53" s="411" t="s">
        <v>598</v>
      </c>
      <c r="C53" s="412"/>
      <c r="D53" s="824"/>
      <c r="E53" s="825"/>
      <c r="F53" s="826"/>
      <c r="G53" s="330"/>
      <c r="H53" s="330"/>
      <c r="I53" s="330"/>
    </row>
    <row r="54" spans="1:10" ht="18" customHeight="1">
      <c r="A54" s="410"/>
      <c r="B54" s="411" t="s">
        <v>599</v>
      </c>
      <c r="C54" s="412"/>
      <c r="D54" s="824"/>
      <c r="E54" s="825"/>
      <c r="F54" s="826"/>
      <c r="G54" s="330"/>
      <c r="H54" s="330"/>
      <c r="I54" s="330"/>
    </row>
    <row r="55" spans="1:10" ht="18" customHeight="1">
      <c r="A55" s="413"/>
      <c r="B55" s="411" t="s">
        <v>600</v>
      </c>
      <c r="C55" s="414"/>
      <c r="D55" s="824"/>
      <c r="E55" s="825"/>
      <c r="F55" s="826"/>
      <c r="G55" s="330"/>
      <c r="H55" s="330"/>
    </row>
    <row r="56" spans="1:10" ht="13.5" customHeight="1">
      <c r="A56" s="330"/>
      <c r="B56" s="330"/>
      <c r="C56" s="330"/>
      <c r="D56" s="330"/>
      <c r="E56" s="330"/>
      <c r="F56" s="330"/>
      <c r="G56" s="330"/>
      <c r="H56" s="330"/>
      <c r="I56" s="330"/>
    </row>
    <row r="57" spans="1:10" s="592" customFormat="1" ht="47.25" customHeight="1">
      <c r="A57" s="408">
        <v>9</v>
      </c>
      <c r="B57" s="1007" t="s">
        <v>601</v>
      </c>
      <c r="C57" s="1008"/>
      <c r="D57" s="1008"/>
      <c r="E57" s="1008"/>
      <c r="F57" s="1009"/>
      <c r="G57" s="604"/>
      <c r="H57" s="416"/>
      <c r="I57" s="591"/>
      <c r="J57" s="591"/>
    </row>
    <row r="58" spans="1:10" s="592" customFormat="1" ht="42" customHeight="1">
      <c r="A58" s="408">
        <v>10</v>
      </c>
      <c r="B58" s="1007" t="s">
        <v>602</v>
      </c>
      <c r="C58" s="1008"/>
      <c r="D58" s="1008"/>
      <c r="E58" s="1008"/>
      <c r="F58" s="1009"/>
      <c r="G58" s="604"/>
      <c r="H58" s="416"/>
      <c r="I58" s="591"/>
      <c r="J58" s="591"/>
    </row>
    <row r="59" spans="1:10" s="592" customFormat="1" ht="16.5">
      <c r="A59" s="591"/>
      <c r="B59" s="591"/>
      <c r="C59" s="591"/>
      <c r="D59" s="591"/>
      <c r="E59" s="591"/>
      <c r="F59" s="591"/>
      <c r="G59" s="591"/>
      <c r="H59" s="591"/>
      <c r="I59" s="591"/>
      <c r="J59" s="591"/>
    </row>
    <row r="60" spans="1:10" s="592" customFormat="1" ht="16.5">
      <c r="A60" s="591"/>
      <c r="B60" s="591"/>
      <c r="C60" s="591"/>
      <c r="D60" s="591"/>
      <c r="E60" s="591"/>
      <c r="F60" s="591"/>
      <c r="G60" s="591"/>
      <c r="H60" s="591"/>
      <c r="I60" s="591"/>
      <c r="J60" s="591"/>
    </row>
    <row r="61" spans="1:10" s="592" customFormat="1" ht="24" customHeight="1">
      <c r="A61" s="692">
        <v>2</v>
      </c>
      <c r="B61" s="1116" t="s">
        <v>603</v>
      </c>
      <c r="C61" s="1116"/>
      <c r="D61" s="1116"/>
      <c r="E61" s="1116"/>
      <c r="F61" s="1116"/>
      <c r="G61" s="1116"/>
      <c r="H61" s="1116"/>
      <c r="I61" s="1116"/>
      <c r="J61" s="591"/>
    </row>
    <row r="62" spans="1:10" s="592" customFormat="1" ht="16.5">
      <c r="A62" s="693"/>
      <c r="B62" s="693"/>
      <c r="C62" s="693"/>
      <c r="D62" s="693"/>
      <c r="E62" s="693"/>
      <c r="F62" s="693"/>
      <c r="G62" s="693"/>
      <c r="H62" s="693"/>
      <c r="I62" s="693"/>
      <c r="J62" s="591"/>
    </row>
    <row r="63" spans="1:10" s="592" customFormat="1" ht="24.75" customHeight="1">
      <c r="A63" s="694" t="s">
        <v>604</v>
      </c>
      <c r="B63" s="1117" t="s">
        <v>605</v>
      </c>
      <c r="C63" s="1117"/>
      <c r="D63" s="1117"/>
      <c r="E63" s="1117"/>
      <c r="F63" s="1117"/>
      <c r="G63" s="1117"/>
      <c r="H63" s="1117"/>
      <c r="I63" s="1117"/>
      <c r="J63" s="591"/>
    </row>
    <row r="64" spans="1:10" s="592" customFormat="1" ht="10.5" customHeight="1">
      <c r="A64" s="693"/>
      <c r="B64" s="693"/>
      <c r="C64" s="693"/>
      <c r="D64" s="693"/>
      <c r="E64" s="693"/>
      <c r="F64" s="693"/>
      <c r="G64" s="693"/>
      <c r="H64" s="693"/>
      <c r="I64" s="693"/>
      <c r="J64" s="591"/>
    </row>
    <row r="65" spans="1:25" s="592" customFormat="1" ht="111.75" customHeight="1">
      <c r="A65" s="690" t="s">
        <v>606</v>
      </c>
      <c r="B65" s="1113" t="s">
        <v>1014</v>
      </c>
      <c r="C65" s="1113"/>
      <c r="D65" s="1113"/>
      <c r="E65" s="1113"/>
      <c r="F65" s="1113"/>
      <c r="G65" s="1113"/>
      <c r="H65" s="1113"/>
      <c r="I65" s="1113"/>
    </row>
    <row r="66" spans="1:25" s="592" customFormat="1" ht="24.6" customHeight="1">
      <c r="A66" s="691"/>
      <c r="B66" s="1112" t="s">
        <v>722</v>
      </c>
      <c r="C66" s="1112"/>
      <c r="D66" s="1112"/>
      <c r="E66" s="1112"/>
      <c r="F66" s="1112"/>
      <c r="G66" s="1112"/>
      <c r="H66" s="1112"/>
      <c r="I66" s="1112"/>
      <c r="J66" s="591"/>
    </row>
    <row r="67" spans="1:25" s="592" customFormat="1" ht="268.89999999999998" customHeight="1">
      <c r="A67" s="690" t="s">
        <v>607</v>
      </c>
      <c r="B67" s="1113" t="s">
        <v>1001</v>
      </c>
      <c r="C67" s="1113"/>
      <c r="D67" s="1113"/>
      <c r="E67" s="1113"/>
      <c r="F67" s="1113"/>
      <c r="G67" s="1113"/>
      <c r="H67" s="1113"/>
      <c r="I67" s="1113"/>
      <c r="J67" s="591"/>
    </row>
    <row r="68" spans="1:25" s="592" customFormat="1" ht="30" customHeight="1">
      <c r="A68" s="691"/>
      <c r="B68" s="1112" t="s">
        <v>722</v>
      </c>
      <c r="C68" s="1112"/>
      <c r="D68" s="1112"/>
      <c r="E68" s="1112"/>
      <c r="F68" s="1112"/>
      <c r="G68" s="1112"/>
      <c r="H68" s="1112"/>
      <c r="I68" s="1112"/>
      <c r="J68" s="591"/>
    </row>
    <row r="69" spans="1:25" s="592" customFormat="1" ht="291" customHeight="1">
      <c r="A69" s="690" t="s">
        <v>700</v>
      </c>
      <c r="B69" s="1114" t="s">
        <v>1002</v>
      </c>
      <c r="C69" s="1113"/>
      <c r="D69" s="1113"/>
      <c r="E69" s="1113"/>
      <c r="F69" s="1113"/>
      <c r="G69" s="1113"/>
      <c r="H69" s="1113"/>
      <c r="I69" s="1113"/>
      <c r="J69" s="591"/>
    </row>
    <row r="70" spans="1:25" s="592" customFormat="1" ht="86.45" customHeight="1">
      <c r="A70" s="690"/>
      <c r="B70" s="1113" t="s">
        <v>934</v>
      </c>
      <c r="C70" s="1113"/>
      <c r="D70" s="1113"/>
      <c r="E70" s="1113"/>
      <c r="F70" s="1113"/>
      <c r="G70" s="1113"/>
      <c r="H70" s="1113"/>
      <c r="I70" s="1113"/>
      <c r="J70" s="591"/>
    </row>
    <row r="71" spans="1:25" s="592" customFormat="1" ht="16.5">
      <c r="A71" s="591"/>
      <c r="B71" s="591"/>
      <c r="C71" s="591"/>
      <c r="D71" s="591"/>
      <c r="E71" s="591"/>
      <c r="F71" s="591"/>
      <c r="G71" s="591"/>
      <c r="H71" s="591"/>
      <c r="I71" s="591"/>
      <c r="J71" s="591"/>
    </row>
    <row r="72" spans="1:25" s="592" customFormat="1" ht="57" customHeight="1">
      <c r="A72" s="608" t="s">
        <v>710</v>
      </c>
      <c r="B72" s="1115" t="s">
        <v>834</v>
      </c>
      <c r="C72" s="1115"/>
      <c r="D72" s="1115"/>
      <c r="E72" s="1115"/>
      <c r="F72" s="1115"/>
      <c r="G72" s="1115"/>
      <c r="H72" s="1115"/>
      <c r="I72" s="1115"/>
      <c r="J72" s="591"/>
    </row>
    <row r="73" spans="1:25" s="592" customFormat="1" ht="54.75" customHeight="1">
      <c r="B73" s="1115" t="s">
        <v>609</v>
      </c>
      <c r="C73" s="1115"/>
      <c r="D73" s="1115"/>
      <c r="E73" s="1115"/>
      <c r="F73" s="1115"/>
      <c r="G73" s="1115"/>
      <c r="H73" s="1115"/>
      <c r="I73" s="1115"/>
    </row>
    <row r="74" spans="1:25" s="592" customFormat="1" ht="24" customHeight="1">
      <c r="B74" s="1104" t="s">
        <v>935</v>
      </c>
      <c r="C74" s="1105"/>
      <c r="D74" s="1105"/>
      <c r="E74" s="1105"/>
      <c r="F74" s="1105"/>
      <c r="G74" s="1105"/>
      <c r="H74" s="1105"/>
      <c r="I74" s="1105"/>
      <c r="J74" s="1118"/>
    </row>
    <row r="75" spans="1:25" s="592" customFormat="1" ht="50.25" customHeight="1">
      <c r="A75" s="591"/>
      <c r="B75" s="1082" t="s">
        <v>1003</v>
      </c>
      <c r="C75" s="1083"/>
      <c r="D75" s="1083"/>
      <c r="E75" s="1083"/>
      <c r="F75" s="1083"/>
      <c r="G75" s="1083"/>
      <c r="H75" s="1083"/>
      <c r="I75" s="1083"/>
      <c r="J75" s="1106"/>
    </row>
    <row r="76" spans="1:25" s="592" customFormat="1" ht="15.75" customHeight="1">
      <c r="A76" s="591"/>
      <c r="B76" s="600"/>
      <c r="C76" s="601"/>
      <c r="D76" s="601"/>
      <c r="E76" s="601"/>
      <c r="F76" s="601"/>
      <c r="G76" s="601"/>
      <c r="H76" s="601"/>
      <c r="I76" s="601"/>
      <c r="J76" s="591"/>
    </row>
    <row r="77" spans="1:25" s="592" customFormat="1" ht="38.25" customHeight="1">
      <c r="A77" s="705">
        <v>1</v>
      </c>
      <c r="B77" s="1107" t="s">
        <v>701</v>
      </c>
      <c r="C77" s="1108"/>
      <c r="D77" s="1108"/>
      <c r="E77" s="1108"/>
      <c r="F77" s="1119">
        <v>0</v>
      </c>
      <c r="G77" s="1119"/>
      <c r="H77" s="1119"/>
      <c r="I77" s="1119"/>
      <c r="J77" s="593"/>
      <c r="K77" s="593"/>
      <c r="L77" s="593"/>
      <c r="M77" s="593"/>
      <c r="N77" s="594" t="e">
        <f>'[17]Name of Bidder'!D17</f>
        <v>#REF!</v>
      </c>
      <c r="O77" s="593"/>
      <c r="P77" s="593"/>
      <c r="Q77" s="593"/>
      <c r="R77" s="593"/>
      <c r="S77" s="593"/>
      <c r="T77" s="593"/>
      <c r="U77" s="593"/>
      <c r="V77" s="593"/>
      <c r="W77" s="593"/>
      <c r="X77" s="593"/>
      <c r="Y77" s="593"/>
    </row>
    <row r="78" spans="1:25" s="592" customFormat="1" ht="44.25" customHeight="1">
      <c r="A78" s="705">
        <v>2</v>
      </c>
      <c r="B78" s="1102" t="s">
        <v>717</v>
      </c>
      <c r="C78" s="1045"/>
      <c r="D78" s="1045"/>
      <c r="E78" s="1067"/>
      <c r="F78" s="1119"/>
      <c r="G78" s="1119"/>
      <c r="H78" s="1119"/>
      <c r="I78" s="1119"/>
      <c r="J78" s="595"/>
      <c r="K78" s="595"/>
      <c r="L78" s="595"/>
      <c r="M78" s="595"/>
      <c r="N78" s="596" t="e">
        <f>'[17]Name of Bidder'!D27</f>
        <v>#REF!</v>
      </c>
      <c r="O78" s="595"/>
      <c r="P78" s="595"/>
      <c r="Q78" s="595"/>
      <c r="R78" s="595"/>
      <c r="S78" s="595"/>
      <c r="T78" s="595"/>
      <c r="U78" s="595"/>
      <c r="V78" s="595"/>
      <c r="W78" s="595"/>
      <c r="X78" s="595"/>
      <c r="Y78" s="595"/>
    </row>
    <row r="79" spans="1:25" s="592" customFormat="1" ht="44.25" customHeight="1">
      <c r="A79" s="705">
        <v>3</v>
      </c>
      <c r="B79" s="1102" t="s">
        <v>718</v>
      </c>
      <c r="C79" s="1045"/>
      <c r="D79" s="1045"/>
      <c r="E79" s="1045"/>
      <c r="F79" s="706"/>
      <c r="G79" s="1094"/>
      <c r="H79" s="1093"/>
      <c r="I79" s="706"/>
      <c r="J79" s="595"/>
      <c r="K79" s="595"/>
      <c r="L79" s="595"/>
      <c r="M79" s="595"/>
      <c r="N79" s="702"/>
      <c r="O79" s="595"/>
      <c r="P79" s="595"/>
      <c r="Q79" s="595"/>
      <c r="R79" s="595"/>
      <c r="S79" s="595"/>
      <c r="T79" s="595"/>
      <c r="U79" s="595"/>
      <c r="V79" s="595"/>
      <c r="W79" s="595"/>
      <c r="X79" s="595"/>
      <c r="Y79" s="595"/>
    </row>
    <row r="80" spans="1:25" s="592" customFormat="1" ht="36.75" customHeight="1">
      <c r="A80" s="705">
        <v>4</v>
      </c>
      <c r="B80" s="1102" t="s">
        <v>611</v>
      </c>
      <c r="C80" s="1045"/>
      <c r="D80" s="1045"/>
      <c r="E80" s="1067"/>
      <c r="F80" s="706"/>
      <c r="G80" s="1120"/>
      <c r="H80" s="1120"/>
      <c r="I80" s="707"/>
      <c r="J80" s="595"/>
      <c r="K80" s="595"/>
      <c r="L80" s="595"/>
      <c r="M80" s="595"/>
      <c r="N80" s="595"/>
      <c r="O80" s="595"/>
      <c r="P80" s="595"/>
      <c r="Q80" s="595"/>
      <c r="R80" s="595"/>
      <c r="S80" s="595"/>
      <c r="T80" s="595"/>
      <c r="U80" s="595"/>
      <c r="V80" s="595"/>
      <c r="W80" s="595"/>
      <c r="X80" s="595"/>
      <c r="Y80" s="595"/>
    </row>
    <row r="81" spans="1:25" s="592" customFormat="1" ht="23.25" customHeight="1">
      <c r="A81" s="1049">
        <v>5</v>
      </c>
      <c r="B81" s="1096" t="s">
        <v>612</v>
      </c>
      <c r="C81" s="1068"/>
      <c r="D81" s="1068"/>
      <c r="E81" s="1069"/>
      <c r="F81" s="706"/>
      <c r="G81" s="1120"/>
      <c r="H81" s="1120"/>
      <c r="I81" s="707"/>
      <c r="J81" s="595"/>
      <c r="K81" s="595"/>
      <c r="L81" s="595"/>
      <c r="M81" s="595"/>
      <c r="N81" s="595"/>
      <c r="O81" s="595"/>
      <c r="P81" s="595"/>
      <c r="Q81" s="595"/>
      <c r="R81" s="595"/>
      <c r="S81" s="595"/>
      <c r="T81" s="595"/>
      <c r="U81" s="595"/>
      <c r="V81" s="595"/>
      <c r="W81" s="595"/>
      <c r="X81" s="595"/>
      <c r="Y81" s="595"/>
    </row>
    <row r="82" spans="1:25" s="592" customFormat="1" ht="21" customHeight="1">
      <c r="A82" s="1095"/>
      <c r="B82" s="1097"/>
      <c r="C82" s="1070"/>
      <c r="D82" s="1070"/>
      <c r="E82" s="1071"/>
      <c r="F82" s="706"/>
      <c r="G82" s="1120"/>
      <c r="H82" s="1120"/>
      <c r="I82" s="707"/>
      <c r="J82" s="595"/>
      <c r="K82" s="595"/>
      <c r="L82" s="595"/>
      <c r="M82" s="595"/>
      <c r="N82" s="595"/>
      <c r="O82" s="595"/>
      <c r="P82" s="595"/>
      <c r="Q82" s="595"/>
      <c r="R82" s="595"/>
      <c r="S82" s="595"/>
      <c r="T82" s="595"/>
      <c r="U82" s="595"/>
      <c r="V82" s="595"/>
      <c r="W82" s="595"/>
      <c r="X82" s="595"/>
      <c r="Y82" s="595"/>
    </row>
    <row r="83" spans="1:25" s="592" customFormat="1" ht="20.25" customHeight="1">
      <c r="A83" s="1095"/>
      <c r="B83" s="1097"/>
      <c r="C83" s="1070"/>
      <c r="D83" s="1070"/>
      <c r="E83" s="1071"/>
      <c r="F83" s="706"/>
      <c r="G83" s="1120"/>
      <c r="H83" s="1120"/>
      <c r="I83" s="707"/>
      <c r="J83" s="595"/>
      <c r="K83" s="595"/>
      <c r="L83" s="595"/>
      <c r="M83" s="595"/>
      <c r="N83" s="595"/>
      <c r="O83" s="595"/>
      <c r="P83" s="595"/>
      <c r="Q83" s="595"/>
      <c r="R83" s="595"/>
      <c r="S83" s="595"/>
      <c r="T83" s="595"/>
      <c r="U83" s="595"/>
      <c r="V83" s="595"/>
      <c r="W83" s="595"/>
      <c r="X83" s="595"/>
      <c r="Y83" s="595"/>
    </row>
    <row r="84" spans="1:25" s="592" customFormat="1" ht="21" customHeight="1">
      <c r="A84" s="1095"/>
      <c r="B84" s="1097"/>
      <c r="C84" s="1070"/>
      <c r="D84" s="1070"/>
      <c r="E84" s="1071"/>
      <c r="F84" s="706"/>
      <c r="G84" s="1120"/>
      <c r="H84" s="1120"/>
      <c r="I84" s="707"/>
      <c r="J84" s="595"/>
      <c r="K84" s="595"/>
      <c r="L84" s="595"/>
      <c r="M84" s="595"/>
      <c r="N84" s="595"/>
      <c r="O84" s="595"/>
      <c r="P84" s="595"/>
      <c r="Q84" s="595"/>
      <c r="R84" s="595"/>
      <c r="S84" s="595"/>
      <c r="T84" s="595"/>
      <c r="U84" s="595"/>
      <c r="V84" s="595"/>
      <c r="W84" s="595"/>
      <c r="X84" s="595"/>
      <c r="Y84" s="595"/>
    </row>
    <row r="85" spans="1:25" s="592" customFormat="1" ht="24.95" customHeight="1">
      <c r="A85" s="1095"/>
      <c r="B85" s="597"/>
      <c r="E85" s="605" t="s">
        <v>613</v>
      </c>
      <c r="F85" s="706"/>
      <c r="G85" s="1120"/>
      <c r="H85" s="1120"/>
      <c r="I85" s="707"/>
      <c r="J85" s="595"/>
      <c r="K85" s="595"/>
      <c r="L85" s="595"/>
      <c r="M85" s="595"/>
      <c r="N85" s="595"/>
      <c r="O85" s="595"/>
      <c r="P85" s="595"/>
      <c r="Q85" s="595"/>
      <c r="R85" s="595"/>
      <c r="S85" s="595"/>
      <c r="T85" s="595"/>
      <c r="U85" s="595"/>
      <c r="V85" s="595"/>
      <c r="W85" s="595"/>
      <c r="X85" s="595"/>
      <c r="Y85" s="595"/>
    </row>
    <row r="86" spans="1:25" s="592" customFormat="1" ht="24.95" customHeight="1">
      <c r="A86" s="1095"/>
      <c r="B86" s="597"/>
      <c r="E86" s="605" t="s">
        <v>21</v>
      </c>
      <c r="F86" s="706"/>
      <c r="G86" s="1120"/>
      <c r="H86" s="1120"/>
      <c r="I86" s="707"/>
      <c r="J86" s="595"/>
      <c r="K86" s="595"/>
      <c r="L86" s="595"/>
      <c r="M86" s="595"/>
      <c r="N86" s="595"/>
      <c r="O86" s="595"/>
      <c r="P86" s="595"/>
      <c r="Q86" s="595"/>
      <c r="R86" s="595"/>
      <c r="S86" s="595"/>
      <c r="T86" s="595"/>
      <c r="U86" s="595"/>
      <c r="V86" s="595"/>
      <c r="W86" s="595"/>
      <c r="X86" s="595"/>
      <c r="Y86" s="595"/>
    </row>
    <row r="87" spans="1:25" s="592" customFormat="1" ht="24.95" customHeight="1">
      <c r="A87" s="1050"/>
      <c r="B87" s="598"/>
      <c r="C87" s="599"/>
      <c r="D87" s="599"/>
      <c r="E87" s="606" t="s">
        <v>614</v>
      </c>
      <c r="F87" s="706"/>
      <c r="G87" s="1120"/>
      <c r="H87" s="1120"/>
      <c r="I87" s="707"/>
      <c r="J87" s="595"/>
      <c r="K87" s="595"/>
      <c r="L87" s="595"/>
      <c r="M87" s="595"/>
      <c r="N87" s="595"/>
      <c r="O87" s="595"/>
      <c r="P87" s="595"/>
      <c r="Q87" s="595"/>
      <c r="R87" s="595"/>
      <c r="S87" s="595"/>
      <c r="T87" s="595"/>
      <c r="U87" s="595"/>
      <c r="V87" s="595"/>
      <c r="W87" s="595"/>
      <c r="X87" s="595"/>
      <c r="Y87" s="595"/>
    </row>
    <row r="88" spans="1:25" s="592" customFormat="1" ht="42.75" customHeight="1">
      <c r="A88" s="705">
        <v>6</v>
      </c>
      <c r="B88" s="1038" t="s">
        <v>1004</v>
      </c>
      <c r="C88" s="1038"/>
      <c r="D88" s="1038"/>
      <c r="E88" s="1038"/>
      <c r="F88" s="708"/>
      <c r="G88" s="709"/>
      <c r="H88" s="710"/>
      <c r="I88" s="710"/>
      <c r="J88" s="595"/>
      <c r="K88" s="595"/>
      <c r="L88" s="595"/>
      <c r="M88" s="595"/>
      <c r="N88" s="595"/>
      <c r="O88" s="595"/>
      <c r="P88" s="595"/>
      <c r="Q88" s="595"/>
      <c r="R88" s="595"/>
      <c r="S88" s="595"/>
      <c r="T88" s="595"/>
      <c r="U88" s="595"/>
      <c r="V88" s="595"/>
      <c r="W88" s="595"/>
      <c r="X88" s="595"/>
      <c r="Y88" s="595"/>
    </row>
    <row r="89" spans="1:25" s="592" customFormat="1" ht="54.75" customHeight="1">
      <c r="A89" s="705">
        <v>7</v>
      </c>
      <c r="B89" s="1038" t="s">
        <v>1005</v>
      </c>
      <c r="C89" s="1038"/>
      <c r="D89" s="1038"/>
      <c r="E89" s="1038"/>
      <c r="F89" s="711"/>
      <c r="G89" s="1047"/>
      <c r="H89" s="1048"/>
      <c r="I89" s="711"/>
      <c r="J89" s="595"/>
      <c r="K89" s="595"/>
      <c r="L89" s="595"/>
      <c r="M89" s="595"/>
      <c r="N89" s="595"/>
      <c r="O89" s="595"/>
      <c r="P89" s="595"/>
      <c r="Q89" s="595"/>
      <c r="R89" s="595"/>
      <c r="S89" s="595"/>
      <c r="T89" s="595"/>
      <c r="U89" s="595"/>
      <c r="V89" s="595"/>
      <c r="W89" s="595"/>
      <c r="X89" s="595"/>
      <c r="Y89" s="595"/>
    </row>
    <row r="90" spans="1:25" s="592" customFormat="1" ht="34.5" hidden="1" customHeight="1">
      <c r="A90" s="705"/>
      <c r="B90" s="1038"/>
      <c r="C90" s="1038"/>
      <c r="D90" s="1038"/>
      <c r="E90" s="1038"/>
      <c r="F90" s="1094"/>
      <c r="G90" s="1093"/>
      <c r="H90" s="1094"/>
      <c r="I90" s="1093"/>
      <c r="J90" s="595"/>
      <c r="K90" s="595"/>
      <c r="L90" s="595"/>
      <c r="M90" s="595"/>
      <c r="N90" s="595"/>
      <c r="O90" s="595"/>
      <c r="P90" s="595"/>
      <c r="Q90" s="595"/>
      <c r="R90" s="595"/>
      <c r="S90" s="595"/>
      <c r="T90" s="595"/>
      <c r="U90" s="595"/>
      <c r="V90" s="595"/>
      <c r="W90" s="595"/>
      <c r="X90" s="595"/>
      <c r="Y90" s="595"/>
    </row>
    <row r="91" spans="1:25" s="592" customFormat="1" ht="27" customHeight="1">
      <c r="A91" s="705">
        <v>8</v>
      </c>
      <c r="B91" s="1038" t="s">
        <v>721</v>
      </c>
      <c r="C91" s="1038"/>
      <c r="D91" s="1038"/>
      <c r="E91" s="1038"/>
      <c r="F91" s="711"/>
      <c r="G91" s="1047"/>
      <c r="H91" s="1048"/>
      <c r="I91" s="710"/>
      <c r="J91" s="595"/>
      <c r="K91" s="595"/>
      <c r="L91" s="595"/>
      <c r="M91" s="595"/>
      <c r="N91" s="595"/>
      <c r="O91" s="595"/>
      <c r="P91" s="595"/>
      <c r="Q91" s="595"/>
      <c r="R91" s="595"/>
      <c r="S91" s="595"/>
      <c r="T91" s="595"/>
      <c r="U91" s="595"/>
      <c r="V91" s="595"/>
      <c r="W91" s="595"/>
      <c r="X91" s="595"/>
      <c r="Y91" s="595"/>
    </row>
    <row r="92" spans="1:25" s="592" customFormat="1" ht="26.25" customHeight="1">
      <c r="A92" s="705">
        <v>9</v>
      </c>
      <c r="B92" s="1038" t="s">
        <v>615</v>
      </c>
      <c r="C92" s="1038"/>
      <c r="D92" s="1038"/>
      <c r="E92" s="1038"/>
      <c r="F92" s="711"/>
      <c r="G92" s="1047"/>
      <c r="H92" s="1048"/>
      <c r="I92" s="710"/>
      <c r="J92" s="595"/>
      <c r="K92" s="595"/>
      <c r="L92" s="595"/>
      <c r="M92" s="595"/>
      <c r="N92" s="595"/>
      <c r="O92" s="595"/>
      <c r="P92" s="595"/>
      <c r="Q92" s="595"/>
      <c r="R92" s="595"/>
      <c r="S92" s="595"/>
      <c r="T92" s="595"/>
      <c r="U92" s="595"/>
      <c r="V92" s="595"/>
      <c r="W92" s="595"/>
      <c r="X92" s="595"/>
      <c r="Y92" s="595"/>
    </row>
    <row r="93" spans="1:25" s="592" customFormat="1" ht="40.5" customHeight="1">
      <c r="A93" s="705">
        <v>10</v>
      </c>
      <c r="B93" s="1038" t="s">
        <v>1006</v>
      </c>
      <c r="C93" s="1038"/>
      <c r="D93" s="1038"/>
      <c r="E93" s="1038"/>
      <c r="F93" s="711"/>
      <c r="G93" s="1047"/>
      <c r="H93" s="1048"/>
      <c r="I93" s="710"/>
      <c r="J93" s="595"/>
      <c r="K93" s="595"/>
      <c r="L93" s="595"/>
      <c r="M93" s="595"/>
      <c r="N93" s="595"/>
      <c r="O93" s="595"/>
      <c r="P93" s="595"/>
      <c r="Q93" s="595"/>
      <c r="R93" s="595"/>
      <c r="S93" s="595"/>
      <c r="T93" s="595"/>
      <c r="U93" s="595"/>
      <c r="V93" s="595"/>
      <c r="W93" s="595"/>
      <c r="X93" s="595"/>
      <c r="Y93" s="595"/>
    </row>
    <row r="94" spans="1:25" s="592" customFormat="1" ht="25.5" customHeight="1">
      <c r="A94" s="1049">
        <v>11</v>
      </c>
      <c r="B94" s="1051" t="s">
        <v>936</v>
      </c>
      <c r="C94" s="1052"/>
      <c r="D94" s="1052"/>
      <c r="E94" s="1052"/>
      <c r="F94" s="712"/>
      <c r="G94" s="713"/>
      <c r="H94" s="714"/>
      <c r="I94" s="712"/>
      <c r="J94" s="595"/>
      <c r="K94" s="595"/>
      <c r="L94" s="595"/>
      <c r="M94" s="595"/>
      <c r="N94" s="595"/>
      <c r="O94" s="595"/>
      <c r="P94" s="595"/>
      <c r="Q94" s="595"/>
      <c r="R94" s="595"/>
      <c r="S94" s="595"/>
      <c r="T94" s="595"/>
      <c r="U94" s="595"/>
      <c r="V94" s="595"/>
      <c r="W94" s="595"/>
      <c r="X94" s="595"/>
      <c r="Y94" s="595"/>
    </row>
    <row r="95" spans="1:25" s="592" customFormat="1" ht="83.25" customHeight="1">
      <c r="A95" s="1095"/>
      <c r="B95" s="1054" t="s">
        <v>617</v>
      </c>
      <c r="C95" s="1039"/>
      <c r="D95" s="1039"/>
      <c r="E95" s="1040"/>
      <c r="F95" s="715"/>
      <c r="G95" s="715"/>
      <c r="H95" s="716"/>
      <c r="I95" s="717"/>
      <c r="J95" s="595"/>
      <c r="K95" s="595"/>
      <c r="L95" s="595"/>
      <c r="M95" s="595"/>
      <c r="N95" s="595"/>
      <c r="O95" s="595"/>
      <c r="P95" s="595"/>
      <c r="Q95" s="595"/>
      <c r="R95" s="595"/>
      <c r="S95" s="595"/>
      <c r="T95" s="595"/>
      <c r="U95" s="595"/>
      <c r="V95" s="595"/>
      <c r="W95" s="595"/>
      <c r="X95" s="595"/>
      <c r="Y95" s="595"/>
    </row>
    <row r="96" spans="1:25" s="592" customFormat="1" ht="36.75" customHeight="1">
      <c r="A96" s="741">
        <v>12</v>
      </c>
      <c r="B96" s="1096" t="s">
        <v>618</v>
      </c>
      <c r="C96" s="1068"/>
      <c r="D96" s="1068"/>
      <c r="E96" s="1103"/>
      <c r="F96" s="772"/>
      <c r="G96" s="1043"/>
      <c r="H96" s="1044"/>
      <c r="I96" s="772"/>
      <c r="J96" s="595"/>
      <c r="K96" s="595"/>
      <c r="L96" s="595"/>
      <c r="M96" s="595"/>
      <c r="N96" s="595"/>
      <c r="O96" s="595"/>
      <c r="P96" s="595"/>
      <c r="Q96" s="595"/>
      <c r="R96" s="595"/>
      <c r="S96" s="595"/>
      <c r="T96" s="595"/>
      <c r="U96" s="595"/>
      <c r="V96" s="595"/>
      <c r="W96" s="595"/>
      <c r="X96" s="595"/>
      <c r="Y96" s="595"/>
    </row>
    <row r="97" spans="1:25" s="592" customFormat="1" ht="18.75" hidden="1" customHeight="1">
      <c r="A97" s="705"/>
      <c r="B97" s="1061" t="s">
        <v>722</v>
      </c>
      <c r="C97" s="1062"/>
      <c r="D97" s="1062"/>
      <c r="E97" s="1062"/>
      <c r="F97" s="1062"/>
      <c r="G97" s="1062"/>
      <c r="H97" s="1062"/>
      <c r="I97" s="1110"/>
      <c r="J97" s="595"/>
      <c r="K97" s="595"/>
      <c r="L97" s="595"/>
      <c r="M97" s="595"/>
      <c r="N97" s="595"/>
      <c r="O97" s="595"/>
      <c r="P97" s="595"/>
      <c r="Q97" s="595"/>
      <c r="R97" s="595"/>
      <c r="S97" s="595"/>
      <c r="T97" s="595"/>
      <c r="U97" s="595"/>
      <c r="V97" s="595"/>
      <c r="W97" s="595"/>
      <c r="X97" s="595"/>
      <c r="Y97" s="595"/>
    </row>
    <row r="98" spans="1:25" s="592" customFormat="1" ht="36.75" hidden="1" customHeight="1">
      <c r="A98" s="720"/>
      <c r="B98" s="1101" t="s">
        <v>761</v>
      </c>
      <c r="C98" s="1101"/>
      <c r="D98" s="1101"/>
      <c r="E98" s="1101"/>
      <c r="F98" s="773"/>
      <c r="G98" s="1131"/>
      <c r="H98" s="1060"/>
      <c r="I98" s="773"/>
      <c r="J98" s="595"/>
      <c r="K98" s="595"/>
      <c r="L98" s="595"/>
      <c r="M98" s="595"/>
      <c r="N98" s="595"/>
      <c r="O98" s="595"/>
      <c r="P98" s="595"/>
      <c r="Q98" s="595"/>
      <c r="R98" s="595"/>
      <c r="S98" s="595"/>
      <c r="T98" s="595"/>
      <c r="U98" s="595"/>
      <c r="V98" s="595"/>
      <c r="W98" s="595"/>
      <c r="X98" s="595"/>
      <c r="Y98" s="595"/>
    </row>
    <row r="99" spans="1:25" s="592" customFormat="1" ht="57.75" hidden="1" customHeight="1">
      <c r="A99" s="705" t="s">
        <v>737</v>
      </c>
      <c r="B99" s="1045" t="s">
        <v>977</v>
      </c>
      <c r="C99" s="1045"/>
      <c r="D99" s="1045"/>
      <c r="E99" s="1046"/>
      <c r="F99" s="711"/>
      <c r="G99" s="1047"/>
      <c r="H99" s="1048"/>
      <c r="I99" s="735"/>
      <c r="J99" s="595"/>
      <c r="K99" s="595"/>
      <c r="L99" s="595"/>
      <c r="M99" s="595"/>
      <c r="N99" s="595"/>
      <c r="O99" s="595"/>
      <c r="P99" s="595"/>
      <c r="Q99" s="595"/>
      <c r="R99" s="595"/>
      <c r="S99" s="595"/>
      <c r="T99" s="595"/>
      <c r="U99" s="595"/>
      <c r="V99" s="595"/>
      <c r="W99" s="595"/>
      <c r="X99" s="595"/>
      <c r="Y99" s="595"/>
    </row>
    <row r="100" spans="1:25" s="592" customFormat="1" ht="48" hidden="1" customHeight="1">
      <c r="A100" s="705" t="s">
        <v>738</v>
      </c>
      <c r="B100" s="1045" t="s">
        <v>978</v>
      </c>
      <c r="C100" s="1045"/>
      <c r="D100" s="1045"/>
      <c r="E100" s="1046"/>
      <c r="F100" s="714"/>
      <c r="G100" s="1047"/>
      <c r="H100" s="1048"/>
      <c r="I100" s="735"/>
      <c r="J100" s="595"/>
      <c r="K100" s="595"/>
      <c r="L100" s="595"/>
      <c r="M100" s="595"/>
      <c r="N100" s="595"/>
      <c r="O100" s="595"/>
      <c r="P100" s="595"/>
      <c r="Q100" s="595"/>
      <c r="R100" s="595"/>
      <c r="S100" s="595"/>
      <c r="T100" s="595"/>
      <c r="U100" s="595"/>
      <c r="V100" s="595"/>
      <c r="W100" s="595"/>
      <c r="X100" s="595"/>
      <c r="Y100" s="595"/>
    </row>
    <row r="101" spans="1:25" s="592" customFormat="1" ht="40.5" hidden="1" customHeight="1">
      <c r="A101" s="705" t="s">
        <v>740</v>
      </c>
      <c r="B101" s="1045" t="s">
        <v>979</v>
      </c>
      <c r="C101" s="1045"/>
      <c r="D101" s="1045"/>
      <c r="E101" s="1046"/>
      <c r="F101" s="710"/>
      <c r="G101" s="1047"/>
      <c r="H101" s="1048"/>
      <c r="I101" s="710"/>
      <c r="J101" s="595"/>
      <c r="K101" s="595"/>
      <c r="L101" s="595"/>
      <c r="M101" s="595"/>
      <c r="N101" s="595"/>
      <c r="O101" s="595"/>
      <c r="P101" s="595"/>
      <c r="Q101" s="595"/>
      <c r="R101" s="595"/>
      <c r="S101" s="595"/>
      <c r="T101" s="595"/>
      <c r="U101" s="595"/>
      <c r="V101" s="595"/>
      <c r="W101" s="595"/>
      <c r="X101" s="595"/>
      <c r="Y101" s="595"/>
    </row>
    <row r="102" spans="1:25" s="592" customFormat="1" ht="24" hidden="1" customHeight="1">
      <c r="A102" s="705" t="s">
        <v>742</v>
      </c>
      <c r="B102" s="1045" t="s">
        <v>615</v>
      </c>
      <c r="C102" s="1045"/>
      <c r="D102" s="1045"/>
      <c r="E102" s="1046"/>
      <c r="F102" s="710"/>
      <c r="G102" s="1047"/>
      <c r="H102" s="1048"/>
      <c r="I102" s="710"/>
      <c r="J102" s="595"/>
      <c r="K102" s="595"/>
      <c r="L102" s="595"/>
      <c r="M102" s="595"/>
      <c r="N102" s="595"/>
      <c r="O102" s="595"/>
      <c r="P102" s="595"/>
      <c r="Q102" s="595"/>
      <c r="R102" s="595"/>
      <c r="S102" s="595"/>
      <c r="T102" s="595"/>
      <c r="U102" s="595"/>
      <c r="V102" s="595"/>
      <c r="W102" s="595"/>
      <c r="X102" s="595"/>
      <c r="Y102" s="595"/>
    </row>
    <row r="103" spans="1:25" s="592" customFormat="1" ht="27" hidden="1" customHeight="1">
      <c r="A103" s="705" t="s">
        <v>743</v>
      </c>
      <c r="B103" s="1045" t="s">
        <v>966</v>
      </c>
      <c r="C103" s="1045"/>
      <c r="D103" s="1045"/>
      <c r="E103" s="1046"/>
      <c r="F103" s="710"/>
      <c r="G103" s="1047"/>
      <c r="H103" s="1048"/>
      <c r="I103" s="710"/>
      <c r="J103" s="595"/>
      <c r="K103" s="595"/>
      <c r="L103" s="595"/>
      <c r="M103" s="595"/>
      <c r="N103" s="595"/>
      <c r="O103" s="595"/>
      <c r="P103" s="595"/>
      <c r="Q103" s="595"/>
      <c r="R103" s="595"/>
      <c r="S103" s="595"/>
      <c r="T103" s="595"/>
      <c r="U103" s="595"/>
      <c r="V103" s="595"/>
      <c r="W103" s="595"/>
      <c r="X103" s="595"/>
      <c r="Y103" s="595"/>
    </row>
    <row r="104" spans="1:25" s="592" customFormat="1" ht="53.25" hidden="1" customHeight="1">
      <c r="A104" s="1049" t="s">
        <v>734</v>
      </c>
      <c r="B104" s="1051" t="s">
        <v>616</v>
      </c>
      <c r="C104" s="1052"/>
      <c r="D104" s="1052"/>
      <c r="E104" s="1052"/>
      <c r="F104" s="712"/>
      <c r="G104" s="713"/>
      <c r="H104" s="714"/>
      <c r="I104" s="712"/>
      <c r="J104" s="595"/>
      <c r="K104" s="595"/>
      <c r="L104" s="595"/>
      <c r="M104" s="595"/>
      <c r="N104" s="595"/>
      <c r="O104" s="595"/>
      <c r="P104" s="595"/>
      <c r="Q104" s="595"/>
      <c r="R104" s="595"/>
      <c r="S104" s="595"/>
      <c r="T104" s="595"/>
      <c r="U104" s="595"/>
      <c r="V104" s="595"/>
      <c r="W104" s="595"/>
      <c r="X104" s="595"/>
      <c r="Y104" s="595"/>
    </row>
    <row r="105" spans="1:25" s="592" customFormat="1" ht="39.75" hidden="1" customHeight="1">
      <c r="A105" s="1050"/>
      <c r="B105" s="1054" t="s">
        <v>617</v>
      </c>
      <c r="C105" s="1039"/>
      <c r="D105" s="1039"/>
      <c r="E105" s="1040"/>
      <c r="F105" s="715" t="s">
        <v>970</v>
      </c>
      <c r="G105" s="715" t="s">
        <v>970</v>
      </c>
      <c r="H105" s="737"/>
      <c r="I105" s="715" t="s">
        <v>970</v>
      </c>
      <c r="J105" s="595"/>
      <c r="K105" s="595"/>
      <c r="L105" s="595"/>
      <c r="M105" s="595"/>
      <c r="N105" s="595"/>
      <c r="O105" s="595"/>
      <c r="P105" s="595"/>
      <c r="Q105" s="595"/>
      <c r="R105" s="595"/>
      <c r="S105" s="595"/>
      <c r="T105" s="595"/>
      <c r="U105" s="595"/>
      <c r="V105" s="595"/>
      <c r="W105" s="595"/>
      <c r="X105" s="595"/>
      <c r="Y105" s="595"/>
    </row>
    <row r="106" spans="1:25" s="592" customFormat="1" ht="24" customHeight="1">
      <c r="A106" s="1104" t="s">
        <v>937</v>
      </c>
      <c r="B106" s="1105"/>
      <c r="C106" s="1105"/>
      <c r="D106" s="1105"/>
      <c r="E106" s="1105"/>
      <c r="F106" s="1105"/>
      <c r="G106" s="1105"/>
      <c r="H106" s="1105"/>
      <c r="I106" s="1105"/>
    </row>
    <row r="107" spans="1:25" s="592" customFormat="1" ht="54" customHeight="1">
      <c r="A107" s="1082" t="s">
        <v>1007</v>
      </c>
      <c r="B107" s="1083"/>
      <c r="C107" s="1083"/>
      <c r="D107" s="1083"/>
      <c r="E107" s="1083"/>
      <c r="F107" s="1083"/>
      <c r="G107" s="1083"/>
      <c r="H107" s="1083"/>
      <c r="I107" s="1106"/>
      <c r="J107" s="591"/>
    </row>
    <row r="108" spans="1:25" s="592" customFormat="1" ht="48.75" customHeight="1">
      <c r="A108" s="719" t="s">
        <v>686</v>
      </c>
      <c r="B108" s="1107" t="s">
        <v>938</v>
      </c>
      <c r="C108" s="1108"/>
      <c r="D108" s="1108"/>
      <c r="E108" s="1108"/>
      <c r="F108" s="1109"/>
      <c r="G108" s="1099"/>
      <c r="H108" s="1099"/>
      <c r="I108" s="1100"/>
      <c r="J108" s="593"/>
      <c r="K108" s="593"/>
      <c r="L108" s="593"/>
      <c r="M108" s="593"/>
      <c r="N108" s="620"/>
      <c r="O108" s="593"/>
      <c r="P108" s="593"/>
      <c r="Q108" s="593"/>
      <c r="R108" s="593"/>
      <c r="S108" s="593"/>
      <c r="T108" s="593"/>
      <c r="U108" s="593"/>
      <c r="V108" s="593"/>
      <c r="W108" s="593"/>
      <c r="X108" s="593"/>
      <c r="Y108" s="593"/>
    </row>
    <row r="109" spans="1:25" s="592" customFormat="1" ht="61.5" customHeight="1">
      <c r="A109" s="719" t="s">
        <v>687</v>
      </c>
      <c r="B109" s="1072" t="s">
        <v>1008</v>
      </c>
      <c r="C109" s="1072"/>
      <c r="D109" s="1072"/>
      <c r="E109" s="1072"/>
      <c r="F109" s="1092"/>
      <c r="G109" s="1092"/>
      <c r="H109" s="1092"/>
      <c r="I109" s="1093"/>
      <c r="J109" s="593"/>
      <c r="K109" s="593"/>
      <c r="L109" s="593"/>
      <c r="M109" s="593"/>
      <c r="N109" s="620"/>
      <c r="O109" s="593"/>
      <c r="P109" s="593"/>
      <c r="Q109" s="593"/>
      <c r="R109" s="593"/>
      <c r="S109" s="593"/>
      <c r="T109" s="593"/>
      <c r="U109" s="593"/>
      <c r="V109" s="593"/>
      <c r="W109" s="593"/>
      <c r="X109" s="593"/>
      <c r="Y109" s="593"/>
    </row>
    <row r="110" spans="1:25" s="592" customFormat="1" ht="54.75" customHeight="1">
      <c r="A110" s="719" t="s">
        <v>688</v>
      </c>
      <c r="B110" s="1098" t="s">
        <v>949</v>
      </c>
      <c r="C110" s="1098"/>
      <c r="D110" s="1098"/>
      <c r="E110" s="1098"/>
      <c r="F110" s="1099"/>
      <c r="G110" s="1099"/>
      <c r="H110" s="1099"/>
      <c r="I110" s="1100"/>
      <c r="J110" s="593"/>
      <c r="K110" s="593"/>
      <c r="L110" s="593"/>
      <c r="M110" s="593"/>
      <c r="N110" s="702"/>
      <c r="O110" s="593"/>
      <c r="P110" s="593"/>
      <c r="Q110" s="593"/>
      <c r="R110" s="593"/>
      <c r="S110" s="593"/>
      <c r="T110" s="593"/>
      <c r="U110" s="593"/>
      <c r="V110" s="593"/>
      <c r="W110" s="593"/>
      <c r="X110" s="593"/>
      <c r="Y110" s="593"/>
    </row>
    <row r="111" spans="1:25" s="592" customFormat="1" ht="27" customHeight="1">
      <c r="A111" s="705" t="s">
        <v>939</v>
      </c>
      <c r="B111" s="1101" t="s">
        <v>940</v>
      </c>
      <c r="C111" s="1101"/>
      <c r="D111" s="1101"/>
      <c r="E111" s="1101"/>
      <c r="F111" s="1101"/>
      <c r="G111" s="1101"/>
      <c r="H111" s="1101"/>
      <c r="I111" s="1101"/>
      <c r="J111" s="595"/>
      <c r="K111" s="595"/>
      <c r="L111" s="595"/>
      <c r="M111" s="595"/>
      <c r="N111" s="595"/>
      <c r="O111" s="595"/>
      <c r="P111" s="595"/>
      <c r="Q111" s="595"/>
      <c r="R111" s="595"/>
      <c r="S111" s="595"/>
      <c r="T111" s="595"/>
      <c r="U111" s="595"/>
      <c r="V111" s="595"/>
      <c r="W111" s="595"/>
      <c r="X111" s="595"/>
      <c r="Y111" s="595"/>
    </row>
    <row r="112" spans="1:25" s="592" customFormat="1" ht="38.25" customHeight="1">
      <c r="A112" s="705">
        <v>1</v>
      </c>
      <c r="B112" s="1102" t="s">
        <v>610</v>
      </c>
      <c r="C112" s="1045"/>
      <c r="D112" s="1045"/>
      <c r="E112" s="1067"/>
      <c r="F112" s="718"/>
      <c r="G112" s="1047"/>
      <c r="H112" s="1048"/>
      <c r="I112" s="710"/>
      <c r="J112" s="595"/>
      <c r="K112" s="595"/>
      <c r="L112" s="595"/>
      <c r="M112" s="595"/>
      <c r="N112" s="702"/>
      <c r="O112" s="595"/>
      <c r="P112" s="595"/>
      <c r="Q112" s="595"/>
      <c r="R112" s="595"/>
      <c r="S112" s="595"/>
      <c r="T112" s="595"/>
      <c r="U112" s="595"/>
      <c r="V112" s="595"/>
      <c r="W112" s="595"/>
      <c r="X112" s="595"/>
      <c r="Y112" s="595"/>
    </row>
    <row r="113" spans="1:25" s="592" customFormat="1" ht="35.25" customHeight="1">
      <c r="A113" s="705">
        <v>2</v>
      </c>
      <c r="B113" s="1102" t="s">
        <v>611</v>
      </c>
      <c r="C113" s="1045"/>
      <c r="D113" s="1045"/>
      <c r="E113" s="1045"/>
      <c r="F113" s="718"/>
      <c r="G113" s="1047"/>
      <c r="H113" s="1048"/>
      <c r="I113" s="710"/>
      <c r="J113" s="595"/>
      <c r="K113" s="595"/>
      <c r="L113" s="595"/>
      <c r="M113" s="595"/>
      <c r="N113" s="595"/>
      <c r="O113" s="595"/>
      <c r="P113" s="595"/>
      <c r="Q113" s="595"/>
      <c r="R113" s="595"/>
      <c r="S113" s="595"/>
      <c r="T113" s="595"/>
      <c r="U113" s="595"/>
      <c r="V113" s="595"/>
      <c r="W113" s="595"/>
      <c r="X113" s="595"/>
      <c r="Y113" s="595"/>
    </row>
    <row r="114" spans="1:25" s="592" customFormat="1" ht="34.5" customHeight="1">
      <c r="A114" s="1049">
        <v>3</v>
      </c>
      <c r="B114" s="1096" t="s">
        <v>619</v>
      </c>
      <c r="C114" s="1068"/>
      <c r="D114" s="1068"/>
      <c r="E114" s="1068"/>
      <c r="F114" s="718"/>
      <c r="G114" s="1047"/>
      <c r="H114" s="1048"/>
      <c r="I114" s="710"/>
      <c r="J114" s="595"/>
      <c r="K114" s="595"/>
      <c r="L114" s="595"/>
      <c r="M114" s="595"/>
      <c r="N114" s="595"/>
      <c r="O114" s="595"/>
      <c r="P114" s="595"/>
      <c r="Q114" s="595"/>
      <c r="R114" s="595"/>
      <c r="S114" s="595"/>
      <c r="T114" s="595"/>
      <c r="U114" s="595"/>
      <c r="V114" s="595"/>
      <c r="W114" s="595"/>
      <c r="X114" s="595"/>
      <c r="Y114" s="595"/>
    </row>
    <row r="115" spans="1:25" s="592" customFormat="1" ht="27.75" customHeight="1">
      <c r="A115" s="1095"/>
      <c r="B115" s="1097"/>
      <c r="C115" s="1070"/>
      <c r="D115" s="1070"/>
      <c r="E115" s="1070"/>
      <c r="F115" s="718"/>
      <c r="G115" s="1047"/>
      <c r="H115" s="1048"/>
      <c r="I115" s="710"/>
      <c r="J115" s="595"/>
      <c r="K115" s="595"/>
      <c r="L115" s="595"/>
      <c r="M115" s="595"/>
      <c r="N115" s="595"/>
      <c r="O115" s="595"/>
      <c r="P115" s="595"/>
      <c r="Q115" s="595"/>
      <c r="R115" s="595"/>
      <c r="S115" s="595"/>
      <c r="T115" s="595"/>
      <c r="U115" s="595"/>
      <c r="V115" s="595"/>
      <c r="W115" s="595"/>
      <c r="X115" s="595"/>
      <c r="Y115" s="595"/>
    </row>
    <row r="116" spans="1:25" s="592" customFormat="1" ht="31.5" customHeight="1">
      <c r="A116" s="1095"/>
      <c r="B116" s="597"/>
      <c r="E116" s="605" t="s">
        <v>613</v>
      </c>
      <c r="F116" s="718"/>
      <c r="G116" s="1047"/>
      <c r="H116" s="1048"/>
      <c r="I116" s="710"/>
      <c r="J116" s="595"/>
      <c r="K116" s="595"/>
      <c r="L116" s="595"/>
      <c r="M116" s="595"/>
      <c r="N116" s="595"/>
      <c r="O116" s="595"/>
      <c r="P116" s="595"/>
      <c r="Q116" s="595"/>
      <c r="R116" s="595"/>
      <c r="S116" s="595"/>
      <c r="T116" s="595"/>
      <c r="U116" s="595"/>
      <c r="V116" s="595"/>
      <c r="W116" s="595"/>
      <c r="X116" s="595"/>
      <c r="Y116" s="595"/>
    </row>
    <row r="117" spans="1:25" s="592" customFormat="1" ht="31.5" customHeight="1">
      <c r="A117" s="1095"/>
      <c r="B117" s="597"/>
      <c r="E117" s="605" t="s">
        <v>21</v>
      </c>
      <c r="F117" s="718"/>
      <c r="G117" s="1047"/>
      <c r="H117" s="1048"/>
      <c r="I117" s="710"/>
      <c r="J117" s="595"/>
      <c r="K117" s="595"/>
      <c r="L117" s="595"/>
      <c r="M117" s="595"/>
      <c r="N117" s="595"/>
      <c r="O117" s="595"/>
      <c r="P117" s="595"/>
      <c r="Q117" s="595"/>
      <c r="R117" s="595"/>
      <c r="S117" s="595"/>
      <c r="T117" s="595"/>
      <c r="U117" s="595"/>
      <c r="V117" s="595"/>
      <c r="W117" s="595"/>
      <c r="X117" s="595"/>
      <c r="Y117" s="595"/>
    </row>
    <row r="118" spans="1:25" s="592" customFormat="1" ht="30" customHeight="1">
      <c r="A118" s="1050"/>
      <c r="B118" s="598"/>
      <c r="C118" s="599"/>
      <c r="D118" s="599"/>
      <c r="E118" s="606" t="s">
        <v>614</v>
      </c>
      <c r="F118" s="718"/>
      <c r="G118" s="1047"/>
      <c r="H118" s="1048"/>
      <c r="I118" s="710"/>
      <c r="J118" s="595"/>
      <c r="K118" s="595"/>
      <c r="L118" s="595"/>
      <c r="M118" s="595"/>
      <c r="N118" s="595"/>
      <c r="O118" s="595"/>
      <c r="P118" s="595"/>
      <c r="Q118" s="595"/>
      <c r="R118" s="595"/>
      <c r="S118" s="595"/>
      <c r="T118" s="595"/>
      <c r="U118" s="595"/>
      <c r="V118" s="595"/>
      <c r="W118" s="595"/>
      <c r="X118" s="595"/>
      <c r="Y118" s="595"/>
    </row>
    <row r="119" spans="1:25" s="592" customFormat="1" ht="15.75" customHeight="1">
      <c r="A119" s="593"/>
      <c r="B119" s="600"/>
      <c r="C119" s="601"/>
      <c r="D119" s="601"/>
      <c r="E119" s="601"/>
      <c r="F119" s="601"/>
      <c r="G119" s="601"/>
      <c r="H119" s="601"/>
      <c r="I119" s="601"/>
      <c r="J119" s="591"/>
    </row>
    <row r="120" spans="1:25" s="592" customFormat="1" ht="43.9" customHeight="1">
      <c r="A120" s="720" t="s">
        <v>941</v>
      </c>
      <c r="B120" s="1061" t="s">
        <v>960</v>
      </c>
      <c r="C120" s="1062"/>
      <c r="D120" s="1062"/>
      <c r="E120" s="1062"/>
      <c r="F120" s="721"/>
      <c r="G120" s="721"/>
      <c r="H120" s="721"/>
      <c r="I120" s="721"/>
      <c r="J120" s="591"/>
    </row>
    <row r="121" spans="1:25" s="592" customFormat="1" ht="59.25" customHeight="1">
      <c r="A121" s="705" t="s">
        <v>17</v>
      </c>
      <c r="B121" s="1038" t="s">
        <v>951</v>
      </c>
      <c r="C121" s="1038"/>
      <c r="D121" s="1038"/>
      <c r="E121" s="1038"/>
      <c r="F121" s="710"/>
      <c r="G121" s="1047"/>
      <c r="H121" s="1048"/>
      <c r="I121" s="710"/>
      <c r="J121" s="595"/>
      <c r="K121" s="595"/>
      <c r="L121" s="595"/>
      <c r="M121" s="595"/>
      <c r="N121" s="595"/>
      <c r="O121" s="595"/>
      <c r="P121" s="595"/>
      <c r="Q121" s="595"/>
      <c r="R121" s="595"/>
      <c r="S121" s="595"/>
      <c r="T121" s="595"/>
      <c r="U121" s="595"/>
      <c r="V121" s="595"/>
      <c r="W121" s="595"/>
      <c r="X121" s="595"/>
      <c r="Y121" s="595"/>
    </row>
    <row r="122" spans="1:25" s="592" customFormat="1" ht="42" customHeight="1">
      <c r="A122" s="705" t="s">
        <v>26</v>
      </c>
      <c r="B122" s="1038" t="s">
        <v>963</v>
      </c>
      <c r="C122" s="1091"/>
      <c r="D122" s="1091"/>
      <c r="E122" s="1091"/>
      <c r="F122" s="710"/>
      <c r="G122" s="1047"/>
      <c r="H122" s="1048"/>
      <c r="I122" s="710"/>
      <c r="J122" s="595"/>
      <c r="K122" s="595"/>
      <c r="L122" s="595"/>
      <c r="M122" s="595"/>
      <c r="N122" s="595"/>
      <c r="O122" s="595"/>
      <c r="P122" s="595"/>
      <c r="Q122" s="595"/>
      <c r="R122" s="595"/>
      <c r="S122" s="595"/>
      <c r="T122" s="595"/>
      <c r="U122" s="595"/>
      <c r="V122" s="595"/>
      <c r="W122" s="595"/>
      <c r="X122" s="595"/>
      <c r="Y122" s="595"/>
    </row>
    <row r="123" spans="1:25" s="592" customFormat="1" ht="48" customHeight="1">
      <c r="A123" s="705" t="s">
        <v>469</v>
      </c>
      <c r="B123" s="1038" t="s">
        <v>961</v>
      </c>
      <c r="C123" s="1038"/>
      <c r="D123" s="1038"/>
      <c r="E123" s="1038"/>
      <c r="F123" s="710"/>
      <c r="G123" s="1047"/>
      <c r="H123" s="1048"/>
      <c r="I123" s="710"/>
      <c r="J123" s="595"/>
      <c r="K123" s="595"/>
      <c r="L123" s="595"/>
      <c r="M123" s="595"/>
      <c r="N123" s="595"/>
      <c r="O123" s="595"/>
      <c r="P123" s="595"/>
      <c r="Q123" s="595"/>
      <c r="R123" s="595"/>
      <c r="S123" s="595"/>
      <c r="T123" s="595"/>
      <c r="U123" s="595"/>
      <c r="V123" s="595"/>
      <c r="W123" s="595"/>
      <c r="X123" s="595"/>
      <c r="Y123" s="595"/>
    </row>
    <row r="124" spans="1:25" s="592" customFormat="1" ht="34.5" hidden="1" customHeight="1">
      <c r="A124" s="705"/>
      <c r="B124" s="1038"/>
      <c r="C124" s="1038"/>
      <c r="D124" s="1038"/>
      <c r="E124" s="1038"/>
      <c r="F124" s="1092"/>
      <c r="G124" s="1093"/>
      <c r="H124" s="1094"/>
      <c r="I124" s="1093"/>
      <c r="J124" s="595"/>
      <c r="K124" s="595"/>
      <c r="L124" s="595"/>
      <c r="M124" s="595"/>
      <c r="N124" s="595"/>
      <c r="O124" s="595"/>
      <c r="P124" s="595"/>
      <c r="Q124" s="595"/>
      <c r="R124" s="595"/>
      <c r="S124" s="595"/>
      <c r="T124" s="595"/>
      <c r="U124" s="595"/>
      <c r="V124" s="595"/>
      <c r="W124" s="595"/>
      <c r="X124" s="595"/>
      <c r="Y124" s="595"/>
    </row>
    <row r="125" spans="1:25" s="592" customFormat="1" ht="38.25" customHeight="1">
      <c r="A125" s="705" t="s">
        <v>519</v>
      </c>
      <c r="B125" s="1038" t="s">
        <v>615</v>
      </c>
      <c r="C125" s="1038"/>
      <c r="D125" s="1038"/>
      <c r="E125" s="1038"/>
      <c r="F125" s="710"/>
      <c r="G125" s="1047"/>
      <c r="H125" s="1048"/>
      <c r="I125" s="710"/>
      <c r="J125" s="595"/>
      <c r="K125" s="595"/>
      <c r="L125" s="595"/>
      <c r="M125" s="595"/>
      <c r="N125" s="595"/>
      <c r="O125" s="595"/>
      <c r="P125" s="595"/>
      <c r="Q125" s="595"/>
      <c r="R125" s="595"/>
      <c r="S125" s="595"/>
      <c r="T125" s="595"/>
      <c r="U125" s="595"/>
      <c r="V125" s="595"/>
      <c r="W125" s="595"/>
      <c r="X125" s="595"/>
      <c r="Y125" s="595"/>
    </row>
    <row r="126" spans="1:25" s="592" customFormat="1" ht="32.25" customHeight="1">
      <c r="A126" s="705" t="s">
        <v>470</v>
      </c>
      <c r="B126" s="1038" t="s">
        <v>962</v>
      </c>
      <c r="C126" s="1038"/>
      <c r="D126" s="1038"/>
      <c r="E126" s="1038"/>
      <c r="F126" s="710"/>
      <c r="G126" s="1047"/>
      <c r="H126" s="1048"/>
      <c r="I126" s="710"/>
      <c r="J126" s="595"/>
      <c r="K126" s="595"/>
      <c r="L126" s="595"/>
      <c r="M126" s="595"/>
      <c r="N126" s="595"/>
      <c r="O126" s="595"/>
      <c r="P126" s="595"/>
      <c r="Q126" s="595"/>
      <c r="R126" s="595"/>
      <c r="S126" s="595"/>
      <c r="T126" s="595"/>
      <c r="U126" s="595"/>
      <c r="V126" s="595"/>
      <c r="W126" s="595"/>
      <c r="X126" s="595"/>
      <c r="Y126" s="595"/>
    </row>
    <row r="127" spans="1:25" s="592" customFormat="1" ht="67.5" customHeight="1">
      <c r="A127" s="1087" t="s">
        <v>475</v>
      </c>
      <c r="B127" s="1051" t="s">
        <v>616</v>
      </c>
      <c r="C127" s="1052"/>
      <c r="D127" s="1052"/>
      <c r="E127" s="1052"/>
      <c r="F127" s="714"/>
      <c r="G127" s="713"/>
      <c r="H127" s="714"/>
      <c r="I127" s="712"/>
      <c r="J127" s="595"/>
      <c r="K127" s="595"/>
      <c r="L127" s="595"/>
      <c r="M127" s="595"/>
      <c r="N127" s="595"/>
      <c r="O127" s="595"/>
      <c r="P127" s="595"/>
      <c r="Q127" s="595"/>
      <c r="R127" s="595"/>
      <c r="S127" s="595"/>
      <c r="T127" s="595"/>
      <c r="U127" s="595"/>
      <c r="V127" s="595"/>
      <c r="W127" s="595"/>
      <c r="X127" s="595"/>
      <c r="Y127" s="595"/>
    </row>
    <row r="128" spans="1:25" s="592" customFormat="1" ht="4.5" customHeight="1">
      <c r="A128" s="1088"/>
      <c r="B128" s="1090" t="s">
        <v>617</v>
      </c>
      <c r="C128" s="1090"/>
      <c r="D128" s="1090"/>
      <c r="E128" s="1090"/>
      <c r="F128" s="722"/>
      <c r="G128" s="723"/>
      <c r="H128" s="722"/>
      <c r="I128" s="724"/>
      <c r="J128" s="595"/>
      <c r="K128" s="595"/>
      <c r="L128" s="595"/>
      <c r="M128" s="595"/>
      <c r="N128" s="595"/>
      <c r="O128" s="595"/>
      <c r="P128" s="595"/>
      <c r="Q128" s="595"/>
      <c r="R128" s="595"/>
      <c r="S128" s="595"/>
      <c r="T128" s="595"/>
      <c r="U128" s="595"/>
      <c r="V128" s="595"/>
      <c r="W128" s="595"/>
      <c r="X128" s="595"/>
      <c r="Y128" s="595"/>
    </row>
    <row r="129" spans="1:25" s="592" customFormat="1" ht="18.75" customHeight="1">
      <c r="A129" s="1089"/>
      <c r="B129" s="1038"/>
      <c r="C129" s="1038"/>
      <c r="D129" s="1038"/>
      <c r="E129" s="1038"/>
      <c r="F129" s="725" t="s">
        <v>969</v>
      </c>
      <c r="G129" s="725" t="s">
        <v>969</v>
      </c>
      <c r="H129" s="726"/>
      <c r="I129" s="725" t="s">
        <v>969</v>
      </c>
      <c r="J129" s="595"/>
      <c r="K129" s="595"/>
      <c r="L129" s="595"/>
      <c r="M129" s="595"/>
      <c r="N129" s="595"/>
      <c r="O129" s="595"/>
      <c r="P129" s="595"/>
      <c r="Q129" s="595"/>
      <c r="R129" s="595"/>
      <c r="S129" s="595"/>
      <c r="T129" s="595"/>
      <c r="U129" s="595"/>
      <c r="V129" s="595"/>
      <c r="W129" s="595"/>
      <c r="X129" s="595"/>
      <c r="Y129" s="595"/>
    </row>
    <row r="130" spans="1:25" s="730" customFormat="1" ht="21.75" customHeight="1">
      <c r="A130" s="727"/>
      <c r="B130" s="728" t="s">
        <v>722</v>
      </c>
      <c r="C130" s="729"/>
      <c r="D130" s="729"/>
      <c r="E130" s="729"/>
      <c r="F130" s="729"/>
      <c r="G130" s="729"/>
      <c r="H130" s="729"/>
      <c r="I130" s="729"/>
      <c r="J130" s="599"/>
    </row>
    <row r="131" spans="1:25" s="592" customFormat="1" ht="36.75" customHeight="1">
      <c r="A131" s="731" t="s">
        <v>942</v>
      </c>
      <c r="B131" s="1082" t="s">
        <v>761</v>
      </c>
      <c r="C131" s="1083"/>
      <c r="D131" s="1083"/>
      <c r="E131" s="1083"/>
      <c r="F131" s="732"/>
      <c r="G131" s="733"/>
      <c r="H131" s="733"/>
      <c r="I131" s="734"/>
      <c r="J131" s="595"/>
      <c r="K131" s="595"/>
      <c r="L131" s="595"/>
      <c r="M131" s="595"/>
      <c r="N131" s="595"/>
      <c r="O131" s="595"/>
      <c r="P131" s="595"/>
      <c r="Q131" s="595"/>
      <c r="R131" s="595"/>
      <c r="S131" s="595"/>
      <c r="T131" s="595"/>
      <c r="U131" s="595"/>
      <c r="V131" s="595"/>
      <c r="W131" s="595"/>
      <c r="X131" s="595"/>
      <c r="Y131" s="595"/>
    </row>
    <row r="132" spans="1:25" s="592" customFormat="1" ht="57.75" customHeight="1">
      <c r="A132" s="705" t="s">
        <v>737</v>
      </c>
      <c r="B132" s="1045" t="s">
        <v>950</v>
      </c>
      <c r="C132" s="1045"/>
      <c r="D132" s="1045"/>
      <c r="E132" s="1046"/>
      <c r="F132" s="711"/>
      <c r="G132" s="1047"/>
      <c r="H132" s="1048"/>
      <c r="I132" s="735"/>
      <c r="J132" s="595"/>
      <c r="K132" s="595"/>
      <c r="L132" s="595"/>
      <c r="M132" s="595"/>
      <c r="N132" s="595"/>
      <c r="O132" s="595"/>
      <c r="P132" s="595"/>
      <c r="Q132" s="595"/>
      <c r="R132" s="595"/>
      <c r="S132" s="595"/>
      <c r="T132" s="595"/>
      <c r="U132" s="595"/>
      <c r="V132" s="595"/>
      <c r="W132" s="595"/>
      <c r="X132" s="595"/>
      <c r="Y132" s="595"/>
    </row>
    <row r="133" spans="1:25" s="592" customFormat="1" ht="48" customHeight="1">
      <c r="A133" s="705" t="s">
        <v>738</v>
      </c>
      <c r="B133" s="1045" t="s">
        <v>964</v>
      </c>
      <c r="C133" s="1045"/>
      <c r="D133" s="1045"/>
      <c r="E133" s="1046"/>
      <c r="F133" s="714"/>
      <c r="G133" s="1047"/>
      <c r="H133" s="1048"/>
      <c r="I133" s="735"/>
      <c r="J133" s="595"/>
      <c r="K133" s="595"/>
      <c r="L133" s="595"/>
      <c r="M133" s="595"/>
      <c r="N133" s="595"/>
      <c r="O133" s="595"/>
      <c r="P133" s="595"/>
      <c r="Q133" s="595"/>
      <c r="R133" s="595"/>
      <c r="S133" s="595"/>
      <c r="T133" s="595"/>
      <c r="U133" s="595"/>
      <c r="V133" s="595"/>
      <c r="W133" s="595"/>
      <c r="X133" s="595"/>
      <c r="Y133" s="595"/>
    </row>
    <row r="134" spans="1:25" s="592" customFormat="1" ht="40.5" customHeight="1">
      <c r="A134" s="705" t="s">
        <v>740</v>
      </c>
      <c r="B134" s="1045" t="s">
        <v>965</v>
      </c>
      <c r="C134" s="1045"/>
      <c r="D134" s="1045"/>
      <c r="E134" s="1046"/>
      <c r="F134" s="710"/>
      <c r="G134" s="1047"/>
      <c r="H134" s="1048"/>
      <c r="I134" s="710"/>
      <c r="J134" s="595"/>
      <c r="K134" s="595"/>
      <c r="L134" s="595"/>
      <c r="M134" s="595"/>
      <c r="N134" s="595"/>
      <c r="O134" s="595"/>
      <c r="P134" s="595"/>
      <c r="Q134" s="595"/>
      <c r="R134" s="595"/>
      <c r="S134" s="595"/>
      <c r="T134" s="595"/>
      <c r="U134" s="595"/>
      <c r="V134" s="595"/>
      <c r="W134" s="595"/>
      <c r="X134" s="595"/>
      <c r="Y134" s="595"/>
    </row>
    <row r="135" spans="1:25" s="592" customFormat="1" ht="24" customHeight="1">
      <c r="A135" s="705" t="s">
        <v>742</v>
      </c>
      <c r="B135" s="1045" t="s">
        <v>615</v>
      </c>
      <c r="C135" s="1045"/>
      <c r="D135" s="1045"/>
      <c r="E135" s="1046"/>
      <c r="F135" s="710"/>
      <c r="G135" s="1047"/>
      <c r="H135" s="1048"/>
      <c r="I135" s="710"/>
      <c r="J135" s="595"/>
      <c r="K135" s="595"/>
      <c r="L135" s="595"/>
      <c r="M135" s="595"/>
      <c r="N135" s="595"/>
      <c r="O135" s="595"/>
      <c r="P135" s="595"/>
      <c r="Q135" s="595"/>
      <c r="R135" s="595"/>
      <c r="S135" s="595"/>
      <c r="T135" s="595"/>
      <c r="U135" s="595"/>
      <c r="V135" s="595"/>
      <c r="W135" s="595"/>
      <c r="X135" s="595"/>
      <c r="Y135" s="595"/>
    </row>
    <row r="136" spans="1:25" s="592" customFormat="1" ht="27" customHeight="1">
      <c r="A136" s="705" t="s">
        <v>743</v>
      </c>
      <c r="B136" s="1045" t="s">
        <v>966</v>
      </c>
      <c r="C136" s="1045"/>
      <c r="D136" s="1045"/>
      <c r="E136" s="1046"/>
      <c r="F136" s="710"/>
      <c r="G136" s="1047"/>
      <c r="H136" s="1048"/>
      <c r="I136" s="710"/>
      <c r="J136" s="595"/>
      <c r="K136" s="595"/>
      <c r="L136" s="595"/>
      <c r="M136" s="595"/>
      <c r="N136" s="595"/>
      <c r="O136" s="595"/>
      <c r="P136" s="595"/>
      <c r="Q136" s="595"/>
      <c r="R136" s="595"/>
      <c r="S136" s="595"/>
      <c r="T136" s="595"/>
      <c r="U136" s="595"/>
      <c r="V136" s="595"/>
      <c r="W136" s="595"/>
      <c r="X136" s="595"/>
      <c r="Y136" s="595"/>
    </row>
    <row r="137" spans="1:25" s="592" customFormat="1" ht="53.25" customHeight="1">
      <c r="A137" s="1049" t="s">
        <v>734</v>
      </c>
      <c r="B137" s="1051" t="s">
        <v>616</v>
      </c>
      <c r="C137" s="1052"/>
      <c r="D137" s="1052"/>
      <c r="E137" s="1052"/>
      <c r="F137" s="712"/>
      <c r="G137" s="713"/>
      <c r="H137" s="714"/>
      <c r="I137" s="712"/>
      <c r="J137" s="595"/>
      <c r="K137" s="595"/>
      <c r="L137" s="595"/>
      <c r="M137" s="595"/>
      <c r="N137" s="595"/>
      <c r="O137" s="595"/>
      <c r="P137" s="595"/>
      <c r="Q137" s="595"/>
      <c r="R137" s="595"/>
      <c r="S137" s="595"/>
      <c r="T137" s="595"/>
      <c r="U137" s="595"/>
      <c r="V137" s="595"/>
      <c r="W137" s="595"/>
      <c r="X137" s="595"/>
      <c r="Y137" s="595"/>
    </row>
    <row r="138" spans="1:25" s="592" customFormat="1" ht="39.75" customHeight="1">
      <c r="A138" s="1050"/>
      <c r="B138" s="1054" t="s">
        <v>617</v>
      </c>
      <c r="C138" s="1039"/>
      <c r="D138" s="1039"/>
      <c r="E138" s="1040"/>
      <c r="F138" s="715" t="s">
        <v>970</v>
      </c>
      <c r="G138" s="715" t="s">
        <v>970</v>
      </c>
      <c r="H138" s="737"/>
      <c r="I138" s="715" t="s">
        <v>970</v>
      </c>
      <c r="J138" s="595"/>
      <c r="K138" s="595"/>
      <c r="L138" s="595"/>
      <c r="M138" s="595"/>
      <c r="N138" s="595"/>
      <c r="O138" s="595"/>
      <c r="P138" s="595"/>
      <c r="Q138" s="595"/>
      <c r="R138" s="595"/>
      <c r="S138" s="595"/>
      <c r="T138" s="595"/>
      <c r="U138" s="595"/>
      <c r="V138" s="595"/>
      <c r="W138" s="595"/>
      <c r="X138" s="595"/>
      <c r="Y138" s="595"/>
    </row>
    <row r="139" spans="1:25" s="592" customFormat="1" ht="14.25" customHeight="1">
      <c r="A139" s="593"/>
      <c r="B139" s="738"/>
      <c r="C139" s="739"/>
      <c r="D139" s="739"/>
      <c r="E139" s="740"/>
      <c r="F139" s="601"/>
      <c r="G139" s="601"/>
      <c r="H139" s="601"/>
      <c r="I139" s="601"/>
      <c r="J139" s="595"/>
      <c r="K139" s="595"/>
      <c r="L139" s="595"/>
      <c r="M139" s="595"/>
      <c r="N139" s="595"/>
      <c r="O139" s="595"/>
      <c r="P139" s="595"/>
      <c r="Q139" s="595"/>
      <c r="R139" s="595"/>
      <c r="S139" s="595"/>
      <c r="T139" s="595"/>
      <c r="U139" s="595"/>
      <c r="V139" s="595"/>
      <c r="W139" s="595"/>
      <c r="X139" s="595"/>
      <c r="Y139" s="595"/>
    </row>
    <row r="140" spans="1:25" s="592" customFormat="1" ht="45" customHeight="1">
      <c r="A140" s="705">
        <v>4</v>
      </c>
      <c r="B140" s="1038" t="s">
        <v>952</v>
      </c>
      <c r="C140" s="1038"/>
      <c r="D140" s="1038"/>
      <c r="E140" s="1038"/>
      <c r="F140" s="1038"/>
      <c r="G140" s="1038"/>
      <c r="H140" s="1038"/>
      <c r="I140" s="704"/>
      <c r="J140" s="595"/>
      <c r="K140" s="595"/>
      <c r="L140" s="595"/>
      <c r="M140" s="595"/>
      <c r="N140" s="595"/>
      <c r="O140" s="595"/>
      <c r="P140" s="595"/>
      <c r="Q140" s="595"/>
      <c r="R140" s="595"/>
      <c r="S140" s="595" t="s">
        <v>537</v>
      </c>
      <c r="T140" s="595"/>
      <c r="U140" s="595"/>
      <c r="V140" s="595"/>
      <c r="W140" s="595"/>
      <c r="X140" s="595"/>
      <c r="Y140" s="595"/>
    </row>
    <row r="141" spans="1:25" s="592" customFormat="1" ht="12.75" customHeight="1">
      <c r="A141" s="731"/>
      <c r="B141" s="1082"/>
      <c r="C141" s="1083"/>
      <c r="D141" s="1083"/>
      <c r="E141" s="1083"/>
      <c r="F141" s="732"/>
      <c r="G141" s="733"/>
      <c r="H141" s="733"/>
      <c r="I141" s="734"/>
      <c r="J141" s="595"/>
      <c r="K141" s="595"/>
      <c r="L141" s="595"/>
      <c r="M141" s="595"/>
      <c r="N141" s="595"/>
      <c r="O141" s="595"/>
      <c r="P141" s="595"/>
      <c r="Q141" s="595"/>
      <c r="R141" s="595"/>
      <c r="S141" s="595" t="s">
        <v>474</v>
      </c>
      <c r="T141" s="595"/>
      <c r="U141" s="595"/>
      <c r="V141" s="595"/>
      <c r="W141" s="595"/>
      <c r="X141" s="595"/>
      <c r="Y141" s="595"/>
    </row>
    <row r="142" spans="1:25" s="592" customFormat="1" ht="52.5" customHeight="1">
      <c r="A142" s="705">
        <v>5</v>
      </c>
      <c r="B142" s="1038" t="s">
        <v>953</v>
      </c>
      <c r="C142" s="1038"/>
      <c r="D142" s="1038"/>
      <c r="E142" s="1038"/>
      <c r="F142" s="1038"/>
      <c r="G142" s="1038"/>
      <c r="H142" s="1038"/>
      <c r="I142" s="704"/>
      <c r="J142" s="595"/>
      <c r="K142" s="595"/>
      <c r="L142" s="595"/>
      <c r="M142" s="595"/>
      <c r="N142" s="595"/>
      <c r="O142" s="595"/>
      <c r="P142" s="595"/>
      <c r="Q142" s="595"/>
      <c r="R142" s="595"/>
      <c r="S142" s="595"/>
      <c r="T142" s="595"/>
      <c r="U142" s="595"/>
      <c r="V142" s="595"/>
      <c r="W142" s="595"/>
      <c r="X142" s="595"/>
      <c r="Y142" s="595"/>
    </row>
    <row r="143" spans="1:25" s="592" customFormat="1" ht="12" customHeight="1">
      <c r="A143" s="731"/>
      <c r="B143" s="1082"/>
      <c r="C143" s="1083"/>
      <c r="D143" s="1083"/>
      <c r="E143" s="1083"/>
      <c r="F143" s="732"/>
      <c r="G143" s="733"/>
      <c r="H143" s="733"/>
      <c r="I143" s="734"/>
      <c r="J143" s="595"/>
      <c r="K143" s="595"/>
      <c r="L143" s="595"/>
      <c r="M143" s="595"/>
      <c r="N143" s="595"/>
      <c r="O143" s="595"/>
      <c r="P143" s="595"/>
      <c r="Q143" s="595"/>
      <c r="R143" s="595"/>
      <c r="S143" s="595"/>
      <c r="T143" s="595"/>
      <c r="U143" s="595"/>
      <c r="V143" s="595"/>
      <c r="W143" s="595"/>
      <c r="X143" s="595"/>
      <c r="Y143" s="595"/>
    </row>
    <row r="144" spans="1:25" s="592" customFormat="1" ht="72" customHeight="1">
      <c r="A144" s="705">
        <v>6</v>
      </c>
      <c r="B144" s="1038" t="s">
        <v>980</v>
      </c>
      <c r="C144" s="1038"/>
      <c r="D144" s="1038"/>
      <c r="E144" s="1038"/>
      <c r="F144" s="1038"/>
      <c r="G144" s="1038"/>
      <c r="H144" s="1038"/>
      <c r="I144" s="704"/>
      <c r="J144" s="595"/>
      <c r="K144" s="595"/>
      <c r="L144" s="595"/>
      <c r="M144" s="595"/>
      <c r="N144" s="595"/>
      <c r="O144" s="595"/>
      <c r="P144" s="595"/>
      <c r="Q144" s="595"/>
      <c r="R144" s="595"/>
      <c r="S144" s="595"/>
      <c r="T144" s="595"/>
      <c r="U144" s="595"/>
      <c r="V144" s="595"/>
      <c r="W144" s="595"/>
      <c r="X144" s="595"/>
      <c r="Y144" s="595"/>
    </row>
    <row r="145" spans="1:25" s="592" customFormat="1" ht="10.5" customHeight="1">
      <c r="A145" s="731"/>
      <c r="B145" s="1082"/>
      <c r="C145" s="1083"/>
      <c r="D145" s="1083"/>
      <c r="E145" s="1083"/>
      <c r="F145" s="732"/>
      <c r="G145" s="733"/>
      <c r="H145" s="733"/>
      <c r="I145" s="734"/>
      <c r="J145" s="595"/>
      <c r="K145" s="595"/>
      <c r="L145" s="595"/>
      <c r="M145" s="595"/>
      <c r="N145" s="595"/>
      <c r="O145" s="595"/>
      <c r="P145" s="595"/>
      <c r="Q145" s="595"/>
      <c r="R145" s="595"/>
      <c r="S145" s="595"/>
      <c r="T145" s="595"/>
      <c r="U145" s="595"/>
      <c r="V145" s="595"/>
      <c r="W145" s="595"/>
      <c r="X145" s="595"/>
      <c r="Y145" s="595"/>
    </row>
    <row r="146" spans="1:25" s="592" customFormat="1" ht="42" customHeight="1">
      <c r="A146" s="705">
        <v>7</v>
      </c>
      <c r="B146" s="1039" t="s">
        <v>618</v>
      </c>
      <c r="C146" s="1039"/>
      <c r="D146" s="1039"/>
      <c r="E146" s="1039"/>
      <c r="F146" s="718"/>
      <c r="G146" s="1041"/>
      <c r="H146" s="1042"/>
      <c r="I146" s="718"/>
      <c r="J146" s="595"/>
      <c r="K146" s="595"/>
      <c r="L146" s="595"/>
      <c r="M146" s="595"/>
      <c r="N146" s="595"/>
      <c r="O146" s="595"/>
      <c r="P146" s="595"/>
      <c r="Q146" s="595"/>
      <c r="R146" s="595"/>
      <c r="S146" s="595"/>
      <c r="T146" s="595"/>
      <c r="U146" s="595"/>
      <c r="V146" s="595"/>
      <c r="W146" s="595"/>
      <c r="X146" s="595"/>
      <c r="Y146" s="595"/>
    </row>
    <row r="147" spans="1:25" s="592" customFormat="1" ht="21.75" customHeight="1">
      <c r="A147" s="593"/>
      <c r="B147" s="591"/>
      <c r="C147" s="591"/>
      <c r="D147" s="591"/>
      <c r="E147" s="591"/>
      <c r="F147" s="591"/>
      <c r="G147" s="591"/>
      <c r="H147" s="591"/>
      <c r="I147" s="591"/>
      <c r="J147" s="591"/>
    </row>
    <row r="148" spans="1:25" ht="27" customHeight="1">
      <c r="A148" s="1084" t="s">
        <v>943</v>
      </c>
      <c r="B148" s="1085"/>
      <c r="C148" s="1085"/>
      <c r="D148" s="1085"/>
      <c r="E148" s="1085"/>
      <c r="F148" s="1085"/>
      <c r="G148" s="1085"/>
      <c r="H148" s="1085"/>
      <c r="I148" s="1086"/>
      <c r="J148" s="394"/>
      <c r="K148" s="394"/>
      <c r="L148" s="394"/>
      <c r="M148" s="436"/>
      <c r="N148" s="394"/>
      <c r="O148" s="394"/>
      <c r="P148" s="394"/>
      <c r="Q148" s="394"/>
      <c r="R148" s="394"/>
      <c r="S148" s="394"/>
      <c r="T148" s="394"/>
      <c r="U148" s="394"/>
      <c r="V148" s="394"/>
      <c r="W148" s="394"/>
      <c r="X148" s="394"/>
    </row>
    <row r="149" spans="1:25" ht="52.5" customHeight="1">
      <c r="A149" s="1061" t="s">
        <v>1009</v>
      </c>
      <c r="B149" s="1062"/>
      <c r="C149" s="1062"/>
      <c r="D149" s="1062"/>
      <c r="E149" s="1062"/>
      <c r="F149" s="1062"/>
      <c r="G149" s="1062"/>
      <c r="H149" s="1062"/>
      <c r="I149" s="1062"/>
      <c r="J149" s="394"/>
      <c r="K149" s="394"/>
      <c r="L149" s="394"/>
      <c r="M149" s="436"/>
      <c r="N149" s="394"/>
      <c r="O149" s="394"/>
      <c r="P149" s="394"/>
      <c r="Q149" s="394"/>
      <c r="R149" s="394"/>
      <c r="S149" s="394"/>
      <c r="T149" s="394"/>
      <c r="U149" s="394"/>
      <c r="V149" s="394"/>
      <c r="W149" s="394"/>
      <c r="X149" s="394"/>
    </row>
    <row r="150" spans="1:25" ht="34.5" customHeight="1">
      <c r="A150" s="705" t="s">
        <v>686</v>
      </c>
      <c r="B150" s="1072" t="s">
        <v>938</v>
      </c>
      <c r="C150" s="1072"/>
      <c r="D150" s="1072"/>
      <c r="E150" s="1072"/>
      <c r="F150" s="1073"/>
      <c r="G150" s="1073"/>
      <c r="H150" s="1073"/>
      <c r="I150" s="1048"/>
      <c r="J150" s="394"/>
      <c r="K150" s="394"/>
      <c r="L150" s="394"/>
      <c r="M150" s="436"/>
      <c r="N150" s="394"/>
      <c r="O150" s="394"/>
      <c r="P150" s="394"/>
      <c r="Q150" s="394"/>
      <c r="R150" s="394"/>
      <c r="S150" s="394"/>
      <c r="T150" s="394"/>
      <c r="U150" s="394"/>
      <c r="V150" s="394"/>
      <c r="W150" s="394"/>
      <c r="X150" s="394"/>
    </row>
    <row r="151" spans="1:25" ht="97.5" customHeight="1">
      <c r="A151" s="705" t="s">
        <v>687</v>
      </c>
      <c r="B151" s="1074" t="s">
        <v>1010</v>
      </c>
      <c r="C151" s="1075"/>
      <c r="D151" s="1075"/>
      <c r="E151" s="1076"/>
      <c r="F151" s="1047"/>
      <c r="G151" s="1073"/>
      <c r="H151" s="1073"/>
      <c r="I151" s="1048"/>
      <c r="J151" s="394"/>
      <c r="K151" s="394"/>
      <c r="L151" s="394"/>
      <c r="M151" s="436"/>
      <c r="N151" s="394"/>
      <c r="O151" s="394"/>
      <c r="P151" s="394"/>
      <c r="Q151" s="394"/>
      <c r="R151" s="394"/>
      <c r="S151" s="394"/>
      <c r="T151" s="394"/>
      <c r="U151" s="394"/>
      <c r="V151" s="394"/>
      <c r="W151" s="394"/>
      <c r="X151" s="394"/>
    </row>
    <row r="152" spans="1:25" ht="63.75" customHeight="1">
      <c r="A152" s="705" t="s">
        <v>688</v>
      </c>
      <c r="B152" s="1077" t="s">
        <v>954</v>
      </c>
      <c r="C152" s="1077"/>
      <c r="D152" s="1077"/>
      <c r="E152" s="1078"/>
      <c r="F152" s="1073"/>
      <c r="G152" s="1073"/>
      <c r="H152" s="1073"/>
      <c r="I152" s="1048"/>
      <c r="J152" s="394"/>
      <c r="K152" s="394"/>
      <c r="L152" s="394"/>
      <c r="M152" s="436"/>
      <c r="N152" s="394"/>
      <c r="O152" s="394"/>
      <c r="P152" s="394"/>
      <c r="Q152" s="394"/>
      <c r="R152" s="394"/>
      <c r="S152" s="394"/>
      <c r="T152" s="394"/>
      <c r="U152" s="394"/>
      <c r="V152" s="394"/>
      <c r="W152" s="394"/>
      <c r="X152" s="394"/>
    </row>
    <row r="153" spans="1:25" s="281" customFormat="1" ht="24.75" customHeight="1">
      <c r="A153" s="719" t="s">
        <v>944</v>
      </c>
      <c r="B153" s="1079" t="s">
        <v>945</v>
      </c>
      <c r="C153" s="1080"/>
      <c r="D153" s="1080"/>
      <c r="E153" s="1080"/>
      <c r="F153" s="1080"/>
      <c r="G153" s="1080"/>
      <c r="H153" s="1080"/>
      <c r="I153" s="1081"/>
      <c r="J153" s="313"/>
      <c r="K153" s="313"/>
      <c r="L153" s="313"/>
      <c r="M153" s="313"/>
      <c r="N153" s="313"/>
      <c r="O153" s="313"/>
      <c r="P153" s="313"/>
      <c r="Q153" s="313"/>
      <c r="R153" s="313"/>
      <c r="S153" s="313"/>
      <c r="T153" s="313"/>
      <c r="U153" s="313"/>
      <c r="V153" s="313"/>
      <c r="W153" s="313"/>
      <c r="X153" s="313"/>
    </row>
    <row r="154" spans="1:25" ht="36" customHeight="1">
      <c r="A154" s="705">
        <v>1</v>
      </c>
      <c r="B154" s="1045" t="s">
        <v>610</v>
      </c>
      <c r="C154" s="1045"/>
      <c r="D154" s="1045"/>
      <c r="E154" s="1067"/>
      <c r="F154" s="718"/>
      <c r="G154" s="1047"/>
      <c r="H154" s="1048"/>
      <c r="I154" s="710"/>
      <c r="J154" s="313"/>
      <c r="K154" s="313"/>
      <c r="L154" s="313"/>
      <c r="M154" s="313"/>
      <c r="N154" s="313"/>
      <c r="O154" s="313"/>
      <c r="P154" s="313"/>
      <c r="Q154" s="313"/>
      <c r="R154" s="313"/>
      <c r="S154" s="313"/>
      <c r="T154" s="313"/>
      <c r="U154" s="313"/>
      <c r="V154" s="313"/>
      <c r="W154" s="313"/>
      <c r="X154" s="313"/>
    </row>
    <row r="155" spans="1:25" ht="42" customHeight="1">
      <c r="A155" s="705">
        <v>2</v>
      </c>
      <c r="B155" s="1045" t="s">
        <v>611</v>
      </c>
      <c r="C155" s="1045"/>
      <c r="D155" s="1045"/>
      <c r="E155" s="1067"/>
      <c r="F155" s="718"/>
      <c r="G155" s="1047"/>
      <c r="H155" s="1048"/>
      <c r="I155" s="710"/>
      <c r="J155" s="313"/>
      <c r="K155" s="313"/>
      <c r="L155" s="313"/>
      <c r="M155" s="313"/>
      <c r="N155" s="313"/>
      <c r="O155" s="313"/>
      <c r="P155" s="313"/>
      <c r="Q155" s="313"/>
      <c r="R155" s="313"/>
      <c r="S155" s="313"/>
      <c r="T155" s="313"/>
      <c r="U155" s="313"/>
      <c r="V155" s="313"/>
      <c r="W155" s="313"/>
      <c r="X155" s="313"/>
    </row>
    <row r="156" spans="1:25" ht="33" customHeight="1">
      <c r="A156" s="741">
        <v>3</v>
      </c>
      <c r="B156" s="1068" t="s">
        <v>946</v>
      </c>
      <c r="C156" s="1068"/>
      <c r="D156" s="1068"/>
      <c r="E156" s="1069"/>
      <c r="F156" s="718"/>
      <c r="G156" s="1047"/>
      <c r="H156" s="1048"/>
      <c r="I156" s="710"/>
      <c r="J156" s="313"/>
      <c r="K156" s="313"/>
      <c r="L156" s="313"/>
      <c r="M156" s="313"/>
      <c r="N156" s="313"/>
      <c r="O156" s="313"/>
      <c r="P156" s="313"/>
      <c r="Q156" s="313"/>
      <c r="R156" s="313"/>
      <c r="S156" s="313"/>
      <c r="T156" s="313"/>
      <c r="U156" s="313"/>
      <c r="V156" s="313"/>
      <c r="W156" s="313"/>
      <c r="X156" s="313"/>
    </row>
    <row r="157" spans="1:25" ht="31.5" customHeight="1">
      <c r="A157" s="742"/>
      <c r="B157" s="1070"/>
      <c r="C157" s="1070"/>
      <c r="D157" s="1070"/>
      <c r="E157" s="1071"/>
      <c r="F157" s="718"/>
      <c r="G157" s="1047"/>
      <c r="H157" s="1048"/>
      <c r="I157" s="710"/>
      <c r="J157" s="313"/>
      <c r="K157" s="313"/>
      <c r="L157" s="313"/>
      <c r="M157" s="313"/>
      <c r="N157" s="313"/>
      <c r="O157" s="313"/>
      <c r="P157" s="313"/>
      <c r="Q157" s="313"/>
      <c r="R157" s="313"/>
      <c r="S157" s="313"/>
      <c r="T157" s="313"/>
      <c r="U157" s="313"/>
      <c r="V157" s="313"/>
      <c r="W157" s="313"/>
      <c r="X157" s="313"/>
    </row>
    <row r="158" spans="1:25" ht="28.5" customHeight="1">
      <c r="A158" s="742"/>
      <c r="B158" s="1070"/>
      <c r="C158" s="1070"/>
      <c r="D158" s="1070"/>
      <c r="E158" s="1071"/>
      <c r="F158" s="718"/>
      <c r="G158" s="1047"/>
      <c r="H158" s="1048"/>
      <c r="I158" s="710"/>
      <c r="J158" s="313"/>
      <c r="K158" s="313"/>
      <c r="L158" s="313"/>
      <c r="M158" s="313"/>
      <c r="N158" s="313"/>
      <c r="O158" s="313"/>
      <c r="P158" s="313"/>
      <c r="Q158" s="313"/>
      <c r="R158" s="313"/>
      <c r="S158" s="313"/>
      <c r="T158" s="313"/>
      <c r="U158" s="313"/>
      <c r="V158" s="313"/>
      <c r="W158" s="313"/>
      <c r="X158" s="313"/>
    </row>
    <row r="159" spans="1:25" ht="32.25" customHeight="1">
      <c r="A159" s="742"/>
      <c r="B159" s="1070"/>
      <c r="C159" s="1070"/>
      <c r="D159" s="1070"/>
      <c r="E159" s="1071"/>
      <c r="F159" s="718"/>
      <c r="G159" s="1047"/>
      <c r="H159" s="1048"/>
      <c r="I159" s="710"/>
      <c r="J159" s="313"/>
      <c r="K159" s="313"/>
      <c r="L159" s="313"/>
      <c r="M159" s="313"/>
      <c r="N159" s="313"/>
      <c r="O159" s="313"/>
      <c r="P159" s="313"/>
      <c r="Q159" s="313"/>
      <c r="R159" s="313"/>
      <c r="S159" s="313"/>
      <c r="T159" s="313"/>
      <c r="U159" s="313"/>
      <c r="V159" s="313"/>
      <c r="W159" s="313"/>
      <c r="X159" s="313"/>
    </row>
    <row r="160" spans="1:25" ht="35.25" customHeight="1">
      <c r="A160" s="742"/>
      <c r="B160" s="1063" t="s">
        <v>613</v>
      </c>
      <c r="C160" s="1063"/>
      <c r="D160" s="1063"/>
      <c r="E160" s="1064"/>
      <c r="F160" s="718"/>
      <c r="G160" s="1047"/>
      <c r="H160" s="1048"/>
      <c r="I160" s="710"/>
      <c r="J160" s="313"/>
      <c r="K160" s="313"/>
      <c r="L160" s="313"/>
      <c r="M160" s="313"/>
      <c r="N160" s="313"/>
      <c r="O160" s="313"/>
      <c r="P160" s="313"/>
      <c r="Q160" s="313"/>
      <c r="R160" s="313"/>
      <c r="S160" s="313"/>
      <c r="T160" s="313"/>
      <c r="U160" s="313"/>
      <c r="V160" s="313"/>
      <c r="W160" s="313"/>
      <c r="X160" s="313"/>
    </row>
    <row r="161" spans="1:24" ht="35.25" customHeight="1">
      <c r="A161" s="742"/>
      <c r="B161" s="1063" t="s">
        <v>21</v>
      </c>
      <c r="C161" s="1063"/>
      <c r="D161" s="1063"/>
      <c r="E161" s="1064"/>
      <c r="F161" s="718"/>
      <c r="G161" s="1047"/>
      <c r="H161" s="1048"/>
      <c r="I161" s="710"/>
      <c r="J161" s="313"/>
      <c r="K161" s="313"/>
      <c r="L161" s="313"/>
      <c r="M161" s="313"/>
      <c r="N161" s="313"/>
      <c r="O161" s="313"/>
      <c r="P161" s="313"/>
      <c r="Q161" s="313"/>
      <c r="R161" s="313"/>
      <c r="S161" s="313"/>
      <c r="T161" s="313"/>
      <c r="U161" s="313"/>
      <c r="V161" s="313"/>
      <c r="W161" s="313"/>
      <c r="X161" s="313"/>
    </row>
    <row r="162" spans="1:24" ht="41.25" customHeight="1">
      <c r="A162" s="743"/>
      <c r="B162" s="1065" t="s">
        <v>614</v>
      </c>
      <c r="C162" s="1065"/>
      <c r="D162" s="1065"/>
      <c r="E162" s="1066"/>
      <c r="F162" s="718"/>
      <c r="G162" s="1047"/>
      <c r="H162" s="1048"/>
      <c r="I162" s="710"/>
      <c r="J162" s="313"/>
      <c r="K162" s="313"/>
      <c r="L162" s="313"/>
      <c r="M162" s="313"/>
      <c r="N162" s="313"/>
      <c r="O162" s="313"/>
      <c r="P162" s="313"/>
      <c r="Q162" s="313"/>
      <c r="R162" s="313"/>
      <c r="S162" s="313"/>
      <c r="T162" s="313"/>
      <c r="U162" s="313"/>
      <c r="V162" s="313"/>
      <c r="W162" s="313"/>
      <c r="X162" s="313"/>
    </row>
    <row r="163" spans="1:24" ht="34.5" customHeight="1">
      <c r="A163" s="731" t="s">
        <v>947</v>
      </c>
      <c r="B163" s="1061" t="s">
        <v>736</v>
      </c>
      <c r="C163" s="1062"/>
      <c r="D163" s="1062"/>
      <c r="E163" s="1062"/>
      <c r="F163" s="732"/>
      <c r="G163" s="732"/>
      <c r="H163" s="732"/>
      <c r="I163" s="732"/>
      <c r="J163" s="313"/>
      <c r="K163" s="313"/>
      <c r="L163" s="313"/>
      <c r="M163" s="313"/>
      <c r="N163" s="313"/>
      <c r="O163" s="313"/>
      <c r="P163" s="313"/>
      <c r="Q163" s="313"/>
      <c r="R163" s="313"/>
      <c r="S163" s="313"/>
      <c r="T163" s="313"/>
      <c r="U163" s="313"/>
      <c r="V163" s="313"/>
      <c r="W163" s="313"/>
      <c r="X163" s="313"/>
    </row>
    <row r="164" spans="1:24" ht="44.25" customHeight="1">
      <c r="A164" s="705" t="s">
        <v>737</v>
      </c>
      <c r="B164" s="1045" t="s">
        <v>967</v>
      </c>
      <c r="C164" s="1045"/>
      <c r="D164" s="1045"/>
      <c r="E164" s="1046"/>
      <c r="F164" s="710"/>
      <c r="G164" s="1047"/>
      <c r="H164" s="1048"/>
      <c r="I164" s="710"/>
      <c r="J164" s="313"/>
      <c r="K164" s="313"/>
      <c r="L164" s="313"/>
      <c r="M164" s="313"/>
      <c r="N164" s="313"/>
      <c r="O164" s="313"/>
      <c r="P164" s="313"/>
      <c r="Q164" s="313"/>
      <c r="R164" s="313"/>
      <c r="S164" s="313"/>
      <c r="T164" s="313"/>
      <c r="U164" s="313"/>
      <c r="V164" s="313"/>
      <c r="W164" s="313"/>
      <c r="X164" s="313"/>
    </row>
    <row r="165" spans="1:24" ht="41.25" customHeight="1">
      <c r="A165" s="705" t="s">
        <v>738</v>
      </c>
      <c r="B165" s="1045" t="s">
        <v>968</v>
      </c>
      <c r="C165" s="1045"/>
      <c r="D165" s="1045"/>
      <c r="E165" s="1046"/>
      <c r="F165" s="710"/>
      <c r="G165" s="1047"/>
      <c r="H165" s="1048"/>
      <c r="I165" s="710"/>
      <c r="J165" s="313"/>
      <c r="K165" s="313"/>
      <c r="L165" s="313"/>
      <c r="M165" s="313"/>
      <c r="N165" s="313"/>
      <c r="O165" s="313"/>
      <c r="P165" s="313"/>
      <c r="Q165" s="313"/>
      <c r="R165" s="313"/>
      <c r="S165" s="313"/>
      <c r="T165" s="313"/>
      <c r="U165" s="313"/>
      <c r="V165" s="313"/>
      <c r="W165" s="313"/>
      <c r="X165" s="313"/>
    </row>
    <row r="166" spans="1:24" ht="37.5" customHeight="1">
      <c r="A166" s="705" t="s">
        <v>740</v>
      </c>
      <c r="B166" s="1045" t="s">
        <v>739</v>
      </c>
      <c r="C166" s="1045"/>
      <c r="D166" s="1045"/>
      <c r="E166" s="1046"/>
      <c r="F166" s="710"/>
      <c r="G166" s="1047"/>
      <c r="H166" s="1048"/>
      <c r="I166" s="710"/>
      <c r="J166" s="313"/>
      <c r="K166" s="313"/>
      <c r="L166" s="313"/>
      <c r="M166" s="313"/>
      <c r="N166" s="313"/>
      <c r="O166" s="313"/>
      <c r="P166" s="313"/>
      <c r="Q166" s="313"/>
      <c r="R166" s="313"/>
      <c r="S166" s="313"/>
      <c r="T166" s="313"/>
      <c r="U166" s="313"/>
      <c r="V166" s="313"/>
      <c r="W166" s="313"/>
      <c r="X166" s="313"/>
    </row>
    <row r="167" spans="1:24" ht="32.25" customHeight="1">
      <c r="A167" s="705" t="s">
        <v>742</v>
      </c>
      <c r="B167" s="1045" t="s">
        <v>615</v>
      </c>
      <c r="C167" s="1045"/>
      <c r="D167" s="1045"/>
      <c r="E167" s="1046"/>
      <c r="F167" s="710"/>
      <c r="G167" s="1047"/>
      <c r="H167" s="1048"/>
      <c r="I167" s="710"/>
      <c r="J167" s="313"/>
      <c r="K167" s="313"/>
      <c r="L167" s="313"/>
      <c r="M167" s="313"/>
      <c r="N167" s="313"/>
      <c r="O167" s="313"/>
      <c r="P167" s="313"/>
      <c r="Q167" s="313"/>
      <c r="R167" s="313"/>
      <c r="S167" s="313"/>
      <c r="T167" s="313"/>
      <c r="U167" s="313"/>
      <c r="V167" s="313"/>
      <c r="W167" s="313"/>
      <c r="X167" s="313"/>
    </row>
    <row r="168" spans="1:24" ht="37.5" customHeight="1">
      <c r="A168" s="705" t="s">
        <v>743</v>
      </c>
      <c r="B168" s="1045" t="s">
        <v>971</v>
      </c>
      <c r="C168" s="1045"/>
      <c r="D168" s="1045"/>
      <c r="E168" s="1046"/>
      <c r="F168" s="710"/>
      <c r="G168" s="1047"/>
      <c r="H168" s="1048"/>
      <c r="I168" s="710"/>
      <c r="J168" s="313"/>
      <c r="K168" s="313"/>
      <c r="L168" s="313"/>
      <c r="M168" s="313"/>
      <c r="N168" s="313"/>
      <c r="O168" s="313"/>
      <c r="P168" s="313"/>
      <c r="Q168" s="313"/>
      <c r="R168" s="313"/>
      <c r="S168" s="313"/>
      <c r="T168" s="313"/>
      <c r="U168" s="313"/>
      <c r="V168" s="313"/>
      <c r="W168" s="313"/>
      <c r="X168" s="313"/>
    </row>
    <row r="169" spans="1:24" ht="49.5" customHeight="1">
      <c r="A169" s="1049" t="s">
        <v>733</v>
      </c>
      <c r="B169" s="1051" t="s">
        <v>936</v>
      </c>
      <c r="C169" s="1052"/>
      <c r="D169" s="1052"/>
      <c r="E169" s="1053"/>
      <c r="F169" s="744"/>
      <c r="G169" s="713"/>
      <c r="H169" s="714"/>
      <c r="I169" s="712"/>
      <c r="J169" s="313"/>
      <c r="K169" s="313"/>
      <c r="L169" s="313"/>
      <c r="M169" s="313"/>
      <c r="N169" s="313"/>
      <c r="O169" s="313"/>
      <c r="P169" s="313"/>
      <c r="Q169" s="313"/>
      <c r="R169" s="313"/>
      <c r="S169" s="313"/>
      <c r="T169" s="313"/>
      <c r="U169" s="313"/>
      <c r="V169" s="313"/>
      <c r="W169" s="313"/>
      <c r="X169" s="313"/>
    </row>
    <row r="170" spans="1:24" ht="36" customHeight="1">
      <c r="A170" s="1050"/>
      <c r="B170" s="1054" t="s">
        <v>617</v>
      </c>
      <c r="C170" s="1039"/>
      <c r="D170" s="1039"/>
      <c r="E170" s="1040"/>
      <c r="F170" s="745" t="s">
        <v>969</v>
      </c>
      <c r="G170" s="746" t="s">
        <v>969</v>
      </c>
      <c r="H170" s="722"/>
      <c r="I170" s="745" t="s">
        <v>969</v>
      </c>
      <c r="J170" s="313"/>
      <c r="K170" s="313"/>
      <c r="L170" s="313"/>
      <c r="M170" s="313"/>
      <c r="N170" s="313"/>
      <c r="O170" s="313"/>
      <c r="P170" s="313"/>
      <c r="Q170" s="313"/>
      <c r="R170" s="313"/>
      <c r="S170" s="313"/>
      <c r="T170" s="313"/>
      <c r="U170" s="313"/>
      <c r="V170" s="313"/>
      <c r="W170" s="313"/>
      <c r="X170" s="313"/>
    </row>
    <row r="171" spans="1:24" ht="19.5" customHeight="1">
      <c r="A171" s="705"/>
      <c r="B171" s="1059" t="s">
        <v>722</v>
      </c>
      <c r="C171" s="1059"/>
      <c r="D171" s="1059"/>
      <c r="E171" s="1059"/>
      <c r="F171" s="1059"/>
      <c r="G171" s="1059"/>
      <c r="H171" s="1059"/>
      <c r="I171" s="1060"/>
      <c r="J171" s="313"/>
      <c r="K171" s="313"/>
      <c r="L171" s="313"/>
      <c r="M171" s="313"/>
      <c r="N171" s="313"/>
      <c r="O171" s="313"/>
      <c r="P171" s="313"/>
      <c r="Q171" s="313"/>
      <c r="R171" s="313"/>
      <c r="S171" s="313"/>
      <c r="T171" s="313"/>
      <c r="U171" s="313"/>
      <c r="V171" s="313"/>
      <c r="W171" s="313"/>
      <c r="X171" s="313"/>
    </row>
    <row r="172" spans="1:24" ht="39" customHeight="1">
      <c r="A172" s="720" t="s">
        <v>948</v>
      </c>
      <c r="B172" s="1061" t="s">
        <v>761</v>
      </c>
      <c r="C172" s="1062"/>
      <c r="D172" s="1062"/>
      <c r="E172" s="1062"/>
      <c r="F172" s="732"/>
      <c r="G172" s="747"/>
      <c r="H172" s="747"/>
      <c r="I172" s="748"/>
      <c r="J172" s="313"/>
      <c r="K172" s="313"/>
      <c r="L172" s="313"/>
      <c r="M172" s="313"/>
      <c r="N172" s="313"/>
      <c r="O172" s="313"/>
      <c r="P172" s="313"/>
      <c r="Q172" s="313"/>
      <c r="R172" s="313"/>
      <c r="S172" s="313"/>
      <c r="T172" s="313"/>
      <c r="U172" s="313"/>
      <c r="V172" s="313"/>
      <c r="W172" s="313"/>
      <c r="X172" s="313"/>
    </row>
    <row r="173" spans="1:24" ht="40.5" customHeight="1">
      <c r="A173" s="705" t="s">
        <v>737</v>
      </c>
      <c r="B173" s="1045" t="s">
        <v>973</v>
      </c>
      <c r="C173" s="1045"/>
      <c r="D173" s="1045"/>
      <c r="E173" s="1046"/>
      <c r="F173" s="711"/>
      <c r="G173" s="1047"/>
      <c r="H173" s="1048"/>
      <c r="I173" s="711"/>
      <c r="J173" s="313"/>
      <c r="K173" s="313"/>
      <c r="L173" s="313"/>
      <c r="M173" s="313"/>
      <c r="N173" s="313"/>
      <c r="O173" s="313"/>
      <c r="P173" s="313"/>
      <c r="Q173" s="313"/>
      <c r="R173" s="313"/>
      <c r="S173" s="313"/>
      <c r="T173" s="313"/>
      <c r="U173" s="313"/>
      <c r="V173" s="313"/>
      <c r="W173" s="313"/>
      <c r="X173" s="313"/>
    </row>
    <row r="174" spans="1:24" ht="30" customHeight="1">
      <c r="A174" s="705" t="s">
        <v>738</v>
      </c>
      <c r="B174" s="1045" t="s">
        <v>729</v>
      </c>
      <c r="C174" s="1045"/>
      <c r="D174" s="1045"/>
      <c r="E174" s="1046"/>
      <c r="F174" s="714"/>
      <c r="G174" s="604"/>
      <c r="H174" s="703"/>
      <c r="I174" s="735"/>
      <c r="J174" s="313"/>
      <c r="K174" s="313"/>
      <c r="L174" s="313"/>
      <c r="M174" s="313"/>
      <c r="N174" s="313"/>
      <c r="O174" s="313"/>
      <c r="P174" s="313"/>
      <c r="Q174" s="313"/>
      <c r="R174" s="313"/>
      <c r="S174" s="313"/>
      <c r="T174" s="313"/>
      <c r="U174" s="313"/>
      <c r="V174" s="313"/>
      <c r="W174" s="313"/>
      <c r="X174" s="313"/>
    </row>
    <row r="175" spans="1:24" ht="35.25" customHeight="1">
      <c r="A175" s="705" t="s">
        <v>740</v>
      </c>
      <c r="B175" s="1045" t="s">
        <v>974</v>
      </c>
      <c r="C175" s="1045"/>
      <c r="D175" s="1045"/>
      <c r="E175" s="1046"/>
      <c r="F175" s="710"/>
      <c r="G175" s="1047"/>
      <c r="H175" s="1048"/>
      <c r="I175" s="710"/>
      <c r="J175" s="313"/>
      <c r="K175" s="313"/>
      <c r="L175" s="313"/>
      <c r="M175" s="313"/>
      <c r="N175" s="313"/>
      <c r="O175" s="313"/>
      <c r="P175" s="313"/>
      <c r="Q175" s="313"/>
      <c r="R175" s="313"/>
      <c r="S175" s="313"/>
      <c r="T175" s="313"/>
      <c r="U175" s="313"/>
      <c r="V175" s="313"/>
      <c r="W175" s="313"/>
      <c r="X175" s="313"/>
    </row>
    <row r="176" spans="1:24" ht="31.5" customHeight="1">
      <c r="A176" s="705" t="s">
        <v>742</v>
      </c>
      <c r="B176" s="1045" t="s">
        <v>615</v>
      </c>
      <c r="C176" s="1045"/>
      <c r="D176" s="1045"/>
      <c r="E176" s="1046"/>
      <c r="F176" s="710"/>
      <c r="G176" s="1047"/>
      <c r="H176" s="1048"/>
      <c r="I176" s="710"/>
      <c r="J176" s="313"/>
      <c r="K176" s="313"/>
      <c r="L176" s="313"/>
      <c r="M176" s="313"/>
      <c r="N176" s="313"/>
      <c r="O176" s="313"/>
      <c r="P176" s="313"/>
      <c r="Q176" s="313"/>
      <c r="R176" s="313"/>
      <c r="S176" s="313"/>
      <c r="T176" s="313"/>
      <c r="U176" s="313"/>
      <c r="V176" s="313"/>
      <c r="W176" s="313"/>
      <c r="X176" s="313"/>
    </row>
    <row r="177" spans="1:24" ht="33" customHeight="1">
      <c r="A177" s="705" t="s">
        <v>743</v>
      </c>
      <c r="B177" s="1045" t="s">
        <v>972</v>
      </c>
      <c r="C177" s="1045"/>
      <c r="D177" s="1045"/>
      <c r="E177" s="1046"/>
      <c r="F177" s="710"/>
      <c r="G177" s="1047"/>
      <c r="H177" s="1048"/>
      <c r="I177" s="710"/>
      <c r="J177" s="313"/>
      <c r="K177" s="313"/>
      <c r="L177" s="313"/>
      <c r="M177" s="313"/>
      <c r="N177" s="313"/>
      <c r="O177" s="313"/>
      <c r="P177" s="313"/>
      <c r="Q177" s="313"/>
      <c r="R177" s="313"/>
      <c r="S177" s="313"/>
      <c r="T177" s="313"/>
      <c r="U177" s="313"/>
      <c r="V177" s="313"/>
      <c r="W177" s="313"/>
      <c r="X177" s="313"/>
    </row>
    <row r="178" spans="1:24" ht="48" customHeight="1">
      <c r="A178" s="1049" t="s">
        <v>770</v>
      </c>
      <c r="B178" s="1051" t="s">
        <v>616</v>
      </c>
      <c r="C178" s="1052"/>
      <c r="D178" s="1052"/>
      <c r="E178" s="1053"/>
      <c r="F178" s="712"/>
      <c r="G178" s="713"/>
      <c r="H178" s="714"/>
      <c r="I178" s="712"/>
    </row>
    <row r="179" spans="1:24" ht="48" customHeight="1">
      <c r="A179" s="1050"/>
      <c r="B179" s="1054" t="s">
        <v>617</v>
      </c>
      <c r="C179" s="1039"/>
      <c r="D179" s="1039"/>
      <c r="E179" s="1040"/>
      <c r="F179" s="736" t="s">
        <v>970</v>
      </c>
      <c r="G179" s="736" t="s">
        <v>970</v>
      </c>
      <c r="H179" s="737"/>
      <c r="I179" s="736" t="s">
        <v>970</v>
      </c>
    </row>
    <row r="180" spans="1:24" ht="16.5" customHeight="1">
      <c r="A180" s="631"/>
      <c r="B180" s="701"/>
      <c r="C180" s="701"/>
      <c r="D180" s="701"/>
      <c r="E180" s="701"/>
      <c r="F180" s="701"/>
      <c r="G180" s="701"/>
      <c r="H180" s="701"/>
      <c r="I180" s="701"/>
    </row>
    <row r="181" spans="1:24" ht="53.25" customHeight="1">
      <c r="A181" s="705">
        <v>5</v>
      </c>
      <c r="B181" s="1038" t="s">
        <v>955</v>
      </c>
      <c r="C181" s="1038"/>
      <c r="D181" s="1038"/>
      <c r="E181" s="1038"/>
      <c r="F181" s="1038"/>
      <c r="G181" s="1038"/>
      <c r="H181" s="1038"/>
      <c r="I181" s="749"/>
    </row>
    <row r="182" spans="1:24" ht="9" customHeight="1">
      <c r="A182" s="593"/>
      <c r="B182" s="1055"/>
      <c r="C182" s="1055"/>
      <c r="D182" s="1055"/>
      <c r="E182" s="1055"/>
      <c r="F182" s="1055"/>
      <c r="G182" s="1055"/>
      <c r="H182" s="1055"/>
      <c r="I182" s="1055"/>
    </row>
    <row r="183" spans="1:24" ht="61.5" customHeight="1">
      <c r="A183" s="705">
        <v>6</v>
      </c>
      <c r="B183" s="1038" t="s">
        <v>956</v>
      </c>
      <c r="C183" s="1038"/>
      <c r="D183" s="1038"/>
      <c r="E183" s="1038"/>
      <c r="F183" s="1038"/>
      <c r="G183" s="1038"/>
      <c r="H183" s="1038"/>
      <c r="I183" s="749"/>
    </row>
    <row r="184" spans="1:24" ht="15.75" customHeight="1">
      <c r="A184" s="1056"/>
      <c r="B184" s="1057"/>
      <c r="C184" s="1057"/>
      <c r="D184" s="1057"/>
      <c r="E184" s="1057"/>
      <c r="F184" s="1057"/>
      <c r="G184" s="1057"/>
      <c r="H184" s="1057"/>
      <c r="I184" s="1058"/>
    </row>
    <row r="185" spans="1:24" ht="72" customHeight="1">
      <c r="A185" s="705">
        <v>7</v>
      </c>
      <c r="B185" s="1038" t="s">
        <v>981</v>
      </c>
      <c r="C185" s="1038"/>
      <c r="D185" s="1038"/>
      <c r="E185" s="1038"/>
      <c r="F185" s="1038"/>
      <c r="G185" s="1038"/>
      <c r="H185" s="1038"/>
      <c r="I185" s="749"/>
    </row>
    <row r="186" spans="1:24" ht="45.75" customHeight="1">
      <c r="A186" s="750">
        <v>8</v>
      </c>
      <c r="B186" s="1039" t="s">
        <v>618</v>
      </c>
      <c r="C186" s="1039"/>
      <c r="D186" s="1039"/>
      <c r="E186" s="1040"/>
      <c r="F186" s="718"/>
      <c r="G186" s="1041"/>
      <c r="H186" s="1042"/>
      <c r="I186" s="718"/>
    </row>
    <row r="187" spans="1:24" s="592" customFormat="1" ht="12" customHeight="1">
      <c r="A187" s="591"/>
      <c r="B187" s="591"/>
      <c r="C187" s="591"/>
      <c r="D187" s="591"/>
      <c r="E187" s="591"/>
      <c r="F187" s="591"/>
      <c r="G187" s="591"/>
      <c r="H187" s="591"/>
      <c r="I187" s="591"/>
      <c r="J187" s="591"/>
    </row>
    <row r="188" spans="1:24" ht="21" hidden="1" customHeight="1">
      <c r="A188" s="330"/>
      <c r="B188" s="292"/>
      <c r="C188" s="292"/>
      <c r="D188" s="292"/>
      <c r="E188" s="435"/>
      <c r="F188" s="435"/>
      <c r="G188" s="435"/>
      <c r="H188" s="602"/>
      <c r="I188" s="394"/>
      <c r="J188" s="394"/>
      <c r="K188" s="394"/>
      <c r="L188" s="394"/>
      <c r="M188" s="436"/>
      <c r="N188" s="394"/>
      <c r="O188" s="394"/>
      <c r="P188" s="394"/>
      <c r="Q188" s="394"/>
      <c r="R188" s="394"/>
      <c r="S188" s="394"/>
      <c r="T188" s="394"/>
      <c r="U188" s="394"/>
      <c r="V188" s="394"/>
      <c r="W188" s="394"/>
      <c r="X188" s="394"/>
    </row>
    <row r="189" spans="1:24" ht="10.5" hidden="1" customHeight="1">
      <c r="A189" s="330"/>
      <c r="B189" s="292"/>
      <c r="C189" s="292"/>
      <c r="D189" s="292"/>
      <c r="E189" s="435"/>
      <c r="F189" s="435"/>
      <c r="G189" s="435"/>
      <c r="H189" s="602"/>
      <c r="I189" s="394"/>
      <c r="J189" s="394"/>
      <c r="K189" s="394"/>
      <c r="L189" s="394"/>
      <c r="M189" s="436"/>
      <c r="N189" s="394"/>
      <c r="O189" s="394"/>
      <c r="P189" s="394"/>
      <c r="Q189" s="394"/>
      <c r="R189" s="394"/>
      <c r="S189" s="394"/>
      <c r="T189" s="394"/>
      <c r="U189" s="394"/>
      <c r="V189" s="394"/>
      <c r="W189" s="394"/>
      <c r="X189" s="394"/>
    </row>
    <row r="190" spans="1:24" ht="10.5" hidden="1" customHeight="1">
      <c r="A190" s="330"/>
      <c r="B190" s="292"/>
      <c r="C190" s="292"/>
      <c r="D190" s="292"/>
      <c r="E190" s="435"/>
      <c r="F190" s="435"/>
      <c r="G190" s="435"/>
      <c r="H190" s="602"/>
      <c r="I190" s="394"/>
      <c r="J190" s="394"/>
      <c r="K190" s="394"/>
      <c r="L190" s="394"/>
      <c r="M190" s="436"/>
      <c r="N190" s="394"/>
      <c r="O190" s="394"/>
      <c r="P190" s="394"/>
      <c r="Q190" s="394"/>
      <c r="R190" s="394"/>
      <c r="S190" s="394"/>
      <c r="T190" s="394"/>
      <c r="U190" s="394"/>
      <c r="V190" s="394"/>
      <c r="W190" s="394"/>
      <c r="X190" s="394"/>
    </row>
    <row r="191" spans="1:24" ht="10.5" hidden="1" customHeight="1">
      <c r="A191" s="330"/>
      <c r="B191" s="292"/>
      <c r="C191" s="292"/>
      <c r="D191" s="292"/>
      <c r="E191" s="435"/>
      <c r="F191" s="435"/>
      <c r="G191" s="435"/>
      <c r="H191" s="602"/>
      <c r="I191" s="394"/>
      <c r="J191" s="394"/>
      <c r="K191" s="394"/>
      <c r="L191" s="394"/>
      <c r="M191" s="436"/>
      <c r="N191" s="394"/>
      <c r="O191" s="394"/>
      <c r="P191" s="394"/>
      <c r="Q191" s="394"/>
      <c r="R191" s="394"/>
      <c r="S191" s="394"/>
      <c r="T191" s="394"/>
      <c r="U191" s="394"/>
      <c r="V191" s="394"/>
      <c r="W191" s="394"/>
      <c r="X191" s="394"/>
    </row>
    <row r="192" spans="1:24" ht="10.5" hidden="1" customHeight="1">
      <c r="A192" s="330"/>
      <c r="B192" s="292"/>
      <c r="C192" s="292"/>
      <c r="D192" s="292"/>
      <c r="E192" s="435"/>
      <c r="F192" s="435"/>
      <c r="G192" s="435"/>
      <c r="H192" s="602"/>
      <c r="I192" s="394"/>
      <c r="J192" s="394"/>
      <c r="K192" s="394"/>
      <c r="L192" s="394"/>
      <c r="M192" s="436"/>
      <c r="N192" s="394"/>
      <c r="O192" s="394"/>
      <c r="P192" s="394"/>
      <c r="Q192" s="394"/>
      <c r="R192" s="394"/>
      <c r="S192" s="394"/>
      <c r="T192" s="394"/>
      <c r="U192" s="394"/>
      <c r="V192" s="394"/>
      <c r="W192" s="394"/>
      <c r="X192" s="394"/>
    </row>
    <row r="193" spans="1:24" ht="9.75" hidden="1" customHeight="1">
      <c r="A193" s="402"/>
      <c r="B193" s="330"/>
      <c r="C193" s="330"/>
      <c r="D193" s="609"/>
      <c r="E193" s="292"/>
      <c r="F193" s="292"/>
      <c r="G193" s="292"/>
      <c r="H193" s="610"/>
      <c r="I193" s="313"/>
      <c r="J193" s="313"/>
      <c r="K193" s="313"/>
      <c r="L193" s="313"/>
      <c r="M193" s="313"/>
      <c r="N193" s="313"/>
      <c r="O193" s="313"/>
      <c r="P193" s="313"/>
      <c r="Q193" s="313"/>
      <c r="R193" s="313"/>
      <c r="S193" s="313"/>
      <c r="T193" s="313"/>
      <c r="U193" s="313"/>
      <c r="V193" s="313"/>
      <c r="W193" s="313"/>
      <c r="X193" s="313"/>
    </row>
    <row r="194" spans="1:24" ht="15.75" hidden="1" customHeight="1">
      <c r="A194" s="402"/>
      <c r="B194" s="330"/>
      <c r="C194" s="330"/>
      <c r="D194" s="330"/>
      <c r="E194" s="330"/>
      <c r="F194" s="330"/>
      <c r="G194" s="330"/>
      <c r="H194" s="330"/>
      <c r="I194" s="330"/>
    </row>
    <row r="195" spans="1:24" ht="16.5" customHeight="1">
      <c r="A195" s="695" t="s">
        <v>821</v>
      </c>
      <c r="B195" s="1121" t="s">
        <v>785</v>
      </c>
      <c r="C195" s="1121"/>
      <c r="D195" s="1121"/>
      <c r="E195" s="1121"/>
      <c r="F195" s="1121"/>
      <c r="G195" s="1121"/>
      <c r="H195" s="1121"/>
      <c r="I195" s="696"/>
    </row>
    <row r="196" spans="1:24" ht="9" customHeight="1">
      <c r="A196" s="696"/>
      <c r="B196" s="697"/>
      <c r="C196" s="697"/>
      <c r="D196" s="697"/>
      <c r="E196" s="697"/>
      <c r="F196" s="697"/>
      <c r="G196" s="697"/>
      <c r="H196" s="696"/>
      <c r="I196" s="696"/>
    </row>
    <row r="197" spans="1:24" ht="20.100000000000001" customHeight="1">
      <c r="A197" s="698"/>
      <c r="B197" s="1123" t="s">
        <v>959</v>
      </c>
      <c r="C197" s="1123"/>
      <c r="D197" s="1123"/>
      <c r="E197" s="1123"/>
      <c r="F197" s="1123"/>
      <c r="G197" s="1123"/>
      <c r="H197" s="1123"/>
      <c r="I197" s="699"/>
    </row>
    <row r="198" spans="1:24" ht="9" customHeight="1">
      <c r="A198" s="696"/>
      <c r="B198" s="697"/>
      <c r="C198" s="697"/>
      <c r="D198" s="697"/>
      <c r="E198" s="697"/>
      <c r="F198" s="697"/>
      <c r="G198" s="697"/>
      <c r="H198" s="696"/>
      <c r="I198" s="696"/>
    </row>
    <row r="199" spans="1:24" ht="408.75" customHeight="1">
      <c r="A199" s="1036"/>
      <c r="B199" s="1128" t="s">
        <v>1011</v>
      </c>
      <c r="C199" s="1128"/>
      <c r="D199" s="1128"/>
      <c r="E199" s="1128"/>
      <c r="F199" s="1128"/>
      <c r="G199" s="1128"/>
      <c r="H199" s="1128"/>
      <c r="I199" s="1037"/>
    </row>
    <row r="200" spans="1:24" ht="197.25" customHeight="1">
      <c r="A200" s="1036"/>
      <c r="B200" s="1128"/>
      <c r="C200" s="1128"/>
      <c r="D200" s="1128"/>
      <c r="E200" s="1128"/>
      <c r="F200" s="1128"/>
      <c r="G200" s="1128"/>
      <c r="H200" s="1128"/>
      <c r="I200" s="1037"/>
    </row>
    <row r="201" spans="1:24" ht="75" customHeight="1">
      <c r="A201" s="438"/>
      <c r="B201" s="945" t="s">
        <v>786</v>
      </c>
      <c r="C201" s="945"/>
      <c r="D201" s="945"/>
      <c r="E201" s="945"/>
      <c r="F201" s="945"/>
      <c r="G201" s="945"/>
      <c r="H201" s="945"/>
      <c r="I201" s="330"/>
    </row>
    <row r="202" spans="1:24" ht="15.75" hidden="1" customHeight="1">
      <c r="A202" s="438"/>
      <c r="B202" s="328"/>
      <c r="C202" s="328"/>
      <c r="D202" s="328"/>
      <c r="E202" s="328"/>
      <c r="F202" s="328"/>
      <c r="G202" s="328"/>
      <c r="H202" s="328"/>
      <c r="I202" s="330"/>
      <c r="M202" s="327">
        <f>M20</f>
        <v>2</v>
      </c>
    </row>
    <row r="203" spans="1:24" ht="7.5" customHeight="1">
      <c r="A203" s="438"/>
      <c r="B203" s="328"/>
      <c r="C203" s="328"/>
      <c r="D203" s="328"/>
      <c r="E203" s="328"/>
      <c r="F203" s="328"/>
      <c r="G203" s="328"/>
      <c r="H203" s="328"/>
      <c r="I203" s="330"/>
      <c r="M203" s="327"/>
    </row>
    <row r="204" spans="1:24" ht="20.25" customHeight="1">
      <c r="A204" s="603">
        <v>4</v>
      </c>
      <c r="B204" s="1124" t="s">
        <v>620</v>
      </c>
      <c r="C204" s="1124"/>
      <c r="D204" s="1124"/>
      <c r="E204" s="1124"/>
      <c r="F204" s="1124"/>
      <c r="G204" s="1124"/>
      <c r="H204" s="1124"/>
      <c r="I204" s="330"/>
      <c r="M204" s="327" t="str">
        <f>M21</f>
        <v>2 or more</v>
      </c>
    </row>
    <row r="205" spans="1:24" ht="29.25" customHeight="1">
      <c r="A205" s="408"/>
      <c r="B205" s="848" t="str">
        <f>IF(M202=1, "Name of the Bidder", IF(M202=2, "Name of the Bidder", IF(M202=3, "Name of Lead Partner of Joint Venture", "")))</f>
        <v>Name of the Bidder</v>
      </c>
      <c r="C205" s="838"/>
      <c r="D205" s="838"/>
      <c r="E205" s="1125">
        <f>'Names of Bidder'!D10</f>
        <v>0</v>
      </c>
      <c r="F205" s="1126"/>
      <c r="G205" s="1126"/>
      <c r="H205" s="1127"/>
      <c r="I205" s="330"/>
    </row>
    <row r="206" spans="1:24" ht="25.5" customHeight="1">
      <c r="A206" s="408" t="s">
        <v>621</v>
      </c>
      <c r="B206" s="848" t="s">
        <v>622</v>
      </c>
      <c r="C206" s="838"/>
      <c r="D206" s="838"/>
      <c r="E206" s="838"/>
      <c r="F206" s="838"/>
      <c r="G206" s="838"/>
      <c r="H206" s="838"/>
      <c r="I206" s="330"/>
    </row>
    <row r="207" spans="1:24" ht="19.5" customHeight="1">
      <c r="A207" s="441"/>
      <c r="B207" s="442"/>
      <c r="C207" s="442"/>
      <c r="D207" s="406"/>
      <c r="E207" s="849"/>
      <c r="F207" s="851" t="s">
        <v>625</v>
      </c>
      <c r="G207" s="852"/>
      <c r="H207" s="853"/>
      <c r="I207" s="330"/>
    </row>
    <row r="208" spans="1:24" ht="47.25" customHeight="1">
      <c r="A208" s="441"/>
      <c r="B208" s="442"/>
      <c r="C208" s="442"/>
      <c r="D208" s="406" t="s">
        <v>676</v>
      </c>
      <c r="E208" s="850"/>
      <c r="F208" s="827"/>
      <c r="G208" s="828"/>
      <c r="H208" s="829"/>
      <c r="I208" s="330"/>
    </row>
    <row r="209" spans="1:9" ht="17.25" customHeight="1">
      <c r="A209" s="443" t="s">
        <v>627</v>
      </c>
      <c r="B209" s="998" t="s">
        <v>628</v>
      </c>
      <c r="C209" s="998"/>
      <c r="D209" s="444"/>
      <c r="E209" s="496"/>
      <c r="F209" s="855"/>
      <c r="G209" s="856"/>
      <c r="H209" s="857"/>
      <c r="I209" s="330"/>
    </row>
    <row r="210" spans="1:9" ht="57" customHeight="1">
      <c r="A210" s="443"/>
      <c r="B210" s="1015" t="s">
        <v>982</v>
      </c>
      <c r="C210" s="1122"/>
      <c r="D210" s="859"/>
      <c r="E210" s="445" t="s">
        <v>537</v>
      </c>
      <c r="F210" s="824"/>
      <c r="G210" s="825"/>
      <c r="H210" s="826"/>
      <c r="I210" s="330"/>
    </row>
    <row r="211" spans="1:9" ht="15.75" customHeight="1">
      <c r="A211" s="659">
        <v>1</v>
      </c>
      <c r="B211" s="656" t="s">
        <v>983</v>
      </c>
      <c r="C211" s="414"/>
      <c r="D211" s="658"/>
      <c r="E211" s="495"/>
      <c r="F211" s="824"/>
      <c r="G211" s="825"/>
      <c r="H211" s="826"/>
      <c r="I211" s="330"/>
    </row>
    <row r="212" spans="1:9" ht="15.75" customHeight="1">
      <c r="A212" s="443">
        <v>2</v>
      </c>
      <c r="B212" s="656" t="s">
        <v>984</v>
      </c>
      <c r="C212" s="414"/>
      <c r="D212" s="451"/>
      <c r="E212" s="611"/>
      <c r="F212" s="824"/>
      <c r="G212" s="825"/>
      <c r="H212" s="826"/>
    </row>
    <row r="213" spans="1:9" ht="15.75" customHeight="1">
      <c r="A213" s="443">
        <v>3</v>
      </c>
      <c r="B213" s="656" t="s">
        <v>848</v>
      </c>
      <c r="C213" s="414"/>
      <c r="D213" s="451"/>
      <c r="E213" s="611"/>
      <c r="F213" s="824"/>
      <c r="G213" s="825"/>
      <c r="H213" s="826"/>
      <c r="I213" s="330"/>
    </row>
    <row r="214" spans="1:9" ht="15.75" customHeight="1">
      <c r="A214" s="443">
        <v>4</v>
      </c>
      <c r="B214" s="656" t="s">
        <v>835</v>
      </c>
      <c r="C214" s="660"/>
      <c r="D214" s="451"/>
      <c r="E214" s="611"/>
      <c r="F214" s="653"/>
      <c r="G214" s="654"/>
      <c r="H214" s="655"/>
      <c r="I214" s="330"/>
    </row>
    <row r="215" spans="1:9" ht="16.5" customHeight="1">
      <c r="A215" s="443">
        <v>5</v>
      </c>
      <c r="B215" s="656" t="s">
        <v>829</v>
      </c>
      <c r="C215" s="450"/>
      <c r="D215" s="451"/>
      <c r="E215" s="611"/>
      <c r="F215" s="824"/>
      <c r="G215" s="825"/>
      <c r="H215" s="826"/>
      <c r="I215" s="330"/>
    </row>
    <row r="216" spans="1:9">
      <c r="A216" s="443">
        <v>6</v>
      </c>
      <c r="B216" s="448" t="s">
        <v>629</v>
      </c>
      <c r="C216" s="450"/>
      <c r="D216" s="451"/>
      <c r="E216" s="611"/>
      <c r="F216" s="824"/>
      <c r="G216" s="825"/>
      <c r="H216" s="826"/>
      <c r="I216" s="330"/>
    </row>
    <row r="217" spans="1:9" ht="29.25" customHeight="1">
      <c r="A217" s="408"/>
      <c r="B217" s="439"/>
      <c r="C217" s="440"/>
      <c r="D217" s="440"/>
      <c r="E217" s="440"/>
      <c r="F217" s="440"/>
      <c r="G217" s="440"/>
      <c r="H217" s="440"/>
      <c r="I217" s="330"/>
    </row>
    <row r="218" spans="1:9" ht="29.25" customHeight="1">
      <c r="A218" s="408"/>
      <c r="B218" s="439"/>
      <c r="C218" s="440"/>
      <c r="D218" s="440"/>
      <c r="E218" s="440"/>
      <c r="F218" s="440"/>
      <c r="G218" s="440"/>
      <c r="H218" s="440"/>
      <c r="I218" s="330"/>
    </row>
    <row r="219" spans="1:9" ht="20.25" customHeight="1">
      <c r="A219" s="441" t="s">
        <v>579</v>
      </c>
      <c r="B219" s="848" t="s">
        <v>636</v>
      </c>
      <c r="C219" s="838"/>
      <c r="D219" s="838"/>
      <c r="E219" s="838"/>
      <c r="F219" s="838"/>
      <c r="G219" s="838"/>
      <c r="H219" s="838"/>
      <c r="I219" s="330"/>
    </row>
    <row r="220" spans="1:9" ht="19.5" customHeight="1">
      <c r="A220" s="441"/>
      <c r="B220" s="457"/>
      <c r="C220" s="442"/>
      <c r="D220" s="406"/>
      <c r="E220" s="849"/>
      <c r="F220" s="851" t="s">
        <v>625</v>
      </c>
      <c r="G220" s="852"/>
      <c r="H220" s="853"/>
      <c r="I220" s="330"/>
    </row>
    <row r="221" spans="1:9" ht="47.25" customHeight="1">
      <c r="A221" s="441"/>
      <c r="B221" s="457"/>
      <c r="C221" s="442"/>
      <c r="D221" s="406" t="s">
        <v>677</v>
      </c>
      <c r="E221" s="850"/>
      <c r="F221" s="827"/>
      <c r="G221" s="828"/>
      <c r="H221" s="829"/>
      <c r="I221" s="330"/>
    </row>
    <row r="222" spans="1:9" ht="17.25" customHeight="1">
      <c r="A222" s="443" t="s">
        <v>627</v>
      </c>
      <c r="B222" s="854" t="s">
        <v>628</v>
      </c>
      <c r="C222" s="843"/>
      <c r="D222" s="458"/>
      <c r="E222" s="496"/>
      <c r="F222" s="855"/>
      <c r="G222" s="856"/>
      <c r="H222" s="857"/>
      <c r="I222" s="330"/>
    </row>
    <row r="223" spans="1:9" ht="58.5" customHeight="1">
      <c r="A223" s="443"/>
      <c r="B223" s="1015" t="s">
        <v>982</v>
      </c>
      <c r="C223" s="1122"/>
      <c r="D223" s="859"/>
      <c r="E223" s="445" t="s">
        <v>537</v>
      </c>
      <c r="F223" s="824"/>
      <c r="G223" s="825"/>
      <c r="H223" s="826"/>
      <c r="I223" s="330"/>
    </row>
    <row r="224" spans="1:9" ht="15.75" customHeight="1">
      <c r="A224" s="659">
        <v>1</v>
      </c>
      <c r="B224" s="656" t="s">
        <v>983</v>
      </c>
      <c r="C224" s="657"/>
      <c r="D224" s="658"/>
      <c r="E224" s="612"/>
      <c r="F224" s="824"/>
      <c r="G224" s="825"/>
      <c r="H224" s="826"/>
      <c r="I224" s="330"/>
    </row>
    <row r="225" spans="1:9" ht="15.75" customHeight="1">
      <c r="A225" s="443">
        <v>2</v>
      </c>
      <c r="B225" s="656" t="s">
        <v>984</v>
      </c>
      <c r="C225" s="657"/>
      <c r="D225" s="449"/>
      <c r="E225" s="612"/>
      <c r="F225" s="824"/>
      <c r="G225" s="825"/>
      <c r="H225" s="826"/>
    </row>
    <row r="226" spans="1:9" ht="15.75" customHeight="1">
      <c r="A226" s="443">
        <v>3</v>
      </c>
      <c r="B226" s="656" t="s">
        <v>848</v>
      </c>
      <c r="C226" s="657"/>
      <c r="D226" s="449"/>
      <c r="E226" s="612"/>
      <c r="F226" s="824"/>
      <c r="G226" s="825"/>
      <c r="H226" s="826"/>
      <c r="I226" s="330"/>
    </row>
    <row r="227" spans="1:9" ht="16.5" customHeight="1">
      <c r="A227" s="443">
        <v>4</v>
      </c>
      <c r="B227" s="656" t="s">
        <v>835</v>
      </c>
      <c r="C227" s="657"/>
      <c r="D227" s="449"/>
      <c r="E227" s="612"/>
      <c r="F227" s="824"/>
      <c r="G227" s="825"/>
      <c r="H227" s="826"/>
      <c r="I227" s="330"/>
    </row>
    <row r="228" spans="1:9" ht="16.5" customHeight="1">
      <c r="A228" s="443">
        <v>5</v>
      </c>
      <c r="B228" s="656" t="s">
        <v>829</v>
      </c>
      <c r="C228" s="661"/>
      <c r="D228" s="449"/>
      <c r="E228" s="612"/>
      <c r="F228" s="653"/>
      <c r="G228" s="654"/>
      <c r="H228" s="655"/>
      <c r="I228" s="330"/>
    </row>
    <row r="229" spans="1:9" ht="16.5" customHeight="1">
      <c r="A229" s="659">
        <v>6</v>
      </c>
      <c r="B229" s="448" t="s">
        <v>629</v>
      </c>
      <c r="C229" s="666"/>
      <c r="D229" s="658"/>
      <c r="E229" s="612"/>
      <c r="F229" s="824"/>
      <c r="G229" s="825"/>
      <c r="H229" s="826"/>
      <c r="I229" s="330"/>
    </row>
    <row r="230" spans="1:9" ht="51" customHeight="1">
      <c r="A230" s="443"/>
      <c r="B230" s="1129" t="s">
        <v>638</v>
      </c>
      <c r="C230" s="1130"/>
      <c r="D230" s="449"/>
      <c r="E230" s="612"/>
      <c r="F230" s="824"/>
      <c r="G230" s="825"/>
      <c r="H230" s="826"/>
      <c r="I230" s="330"/>
    </row>
    <row r="231" spans="1:9" ht="16.5" customHeight="1">
      <c r="A231" s="438"/>
      <c r="B231" s="328"/>
      <c r="C231" s="328"/>
      <c r="D231" s="435"/>
      <c r="E231" s="435"/>
      <c r="F231" s="435"/>
      <c r="G231" s="435"/>
      <c r="H231" s="435"/>
      <c r="I231" s="330"/>
    </row>
    <row r="232" spans="1:9" ht="16.5" customHeight="1">
      <c r="A232" s="441" t="s">
        <v>639</v>
      </c>
      <c r="B232" s="832" t="s">
        <v>640</v>
      </c>
      <c r="C232" s="833"/>
      <c r="D232" s="459"/>
      <c r="E232" s="834"/>
      <c r="F232" s="835"/>
      <c r="G232" s="836"/>
      <c r="H232" s="837"/>
      <c r="I232" s="330"/>
    </row>
    <row r="233" spans="1:9" ht="34.5" customHeight="1">
      <c r="A233" s="441"/>
      <c r="B233" s="838"/>
      <c r="C233" s="832"/>
      <c r="D233" s="460" t="s">
        <v>678</v>
      </c>
      <c r="E233" s="839" t="s">
        <v>625</v>
      </c>
      <c r="F233" s="840"/>
      <c r="G233" s="840"/>
      <c r="H233" s="841"/>
      <c r="I233" s="330"/>
    </row>
    <row r="234" spans="1:9" ht="56.25" customHeight="1">
      <c r="A234" s="443"/>
      <c r="B234" s="822" t="s">
        <v>642</v>
      </c>
      <c r="C234" s="823"/>
      <c r="D234" s="449"/>
      <c r="E234" s="824"/>
      <c r="F234" s="825"/>
      <c r="G234" s="825"/>
      <c r="H234" s="826"/>
    </row>
    <row r="235" spans="1:9" ht="15.75" customHeight="1">
      <c r="A235" s="443"/>
      <c r="B235" s="842" t="s">
        <v>643</v>
      </c>
      <c r="C235" s="843"/>
      <c r="D235" s="458"/>
      <c r="E235" s="844"/>
      <c r="F235" s="845"/>
      <c r="G235" s="846"/>
      <c r="H235" s="847"/>
      <c r="I235" s="330"/>
    </row>
    <row r="236" spans="1:9" ht="79.5" customHeight="1">
      <c r="A236" s="443"/>
      <c r="B236" s="822" t="s">
        <v>644</v>
      </c>
      <c r="C236" s="823"/>
      <c r="D236" s="449"/>
      <c r="E236" s="824"/>
      <c r="F236" s="825"/>
      <c r="G236" s="825"/>
      <c r="H236" s="826"/>
      <c r="I236" s="330"/>
    </row>
    <row r="237" spans="1:9" ht="18" customHeight="1">
      <c r="A237" s="413"/>
      <c r="B237" s="394"/>
      <c r="C237" s="394"/>
      <c r="D237" s="394"/>
      <c r="G237" s="394"/>
    </row>
    <row r="238" spans="1:9" ht="19.5" hidden="1" customHeight="1">
      <c r="A238" s="408"/>
      <c r="B238" s="838" t="str">
        <f>IF(AND(M202=2,M204=1),"Name of Other Partner of JV",IF(AND(M202=2,M204="2 or more"),"Name of Other Partner-1 of JV",""))</f>
        <v>Name of Other Partner-1 of JV</v>
      </c>
      <c r="C238" s="838"/>
      <c r="D238" s="838"/>
      <c r="E238" s="848">
        <f>'[15]Name of Bidder'!C18</f>
        <v>0</v>
      </c>
      <c r="F238" s="838"/>
      <c r="G238" s="838"/>
      <c r="H238" s="832"/>
      <c r="I238" s="330"/>
    </row>
    <row r="239" spans="1:9" ht="29.25" hidden="1" customHeight="1">
      <c r="A239" s="408" t="s">
        <v>621</v>
      </c>
      <c r="B239" s="848" t="s">
        <v>622</v>
      </c>
      <c r="C239" s="838"/>
      <c r="D239" s="838"/>
      <c r="E239" s="838"/>
      <c r="F239" s="838"/>
      <c r="G239" s="838"/>
      <c r="H239" s="838"/>
      <c r="I239" s="330"/>
    </row>
    <row r="240" spans="1:9" ht="19.5" hidden="1" customHeight="1">
      <c r="A240" s="441"/>
      <c r="B240" s="457"/>
      <c r="C240" s="461"/>
      <c r="D240" s="462"/>
      <c r="E240" s="851" t="s">
        <v>623</v>
      </c>
      <c r="F240" s="853" t="s">
        <v>624</v>
      </c>
      <c r="G240" s="851" t="s">
        <v>625</v>
      </c>
      <c r="H240" s="853"/>
      <c r="I240" s="330"/>
    </row>
    <row r="241" spans="1:9" ht="47.25" hidden="1" customHeight="1">
      <c r="A241" s="441"/>
      <c r="B241" s="457"/>
      <c r="C241" s="461"/>
      <c r="D241" s="407" t="s">
        <v>626</v>
      </c>
      <c r="E241" s="986"/>
      <c r="F241" s="987"/>
      <c r="G241" s="986"/>
      <c r="H241" s="987"/>
      <c r="I241" s="330"/>
    </row>
    <row r="242" spans="1:9" ht="17.25" hidden="1" customHeight="1">
      <c r="A242" s="443" t="s">
        <v>627</v>
      </c>
      <c r="B242" s="844" t="s">
        <v>628</v>
      </c>
      <c r="C242" s="845"/>
      <c r="D242" s="463"/>
      <c r="E242" s="972"/>
      <c r="F242" s="973"/>
      <c r="G242" s="972"/>
      <c r="H242" s="973"/>
      <c r="I242" s="330"/>
    </row>
    <row r="243" spans="1:9" ht="17.25" hidden="1" customHeight="1">
      <c r="A243" s="443"/>
      <c r="B243" s="844" t="s">
        <v>645</v>
      </c>
      <c r="C243" s="858"/>
      <c r="D243" s="845"/>
      <c r="E243" s="445" t="s">
        <v>537</v>
      </c>
      <c r="F243" s="446"/>
      <c r="G243" s="446"/>
      <c r="H243" s="447"/>
      <c r="I243" s="330"/>
    </row>
    <row r="244" spans="1:9" ht="15.75" hidden="1" customHeight="1">
      <c r="A244" s="443">
        <v>1</v>
      </c>
      <c r="B244" s="991" t="s">
        <v>630</v>
      </c>
      <c r="C244" s="992"/>
      <c r="D244" s="451"/>
      <c r="E244" s="452"/>
      <c r="F244" s="453"/>
      <c r="G244" s="980"/>
      <c r="H244" s="981"/>
      <c r="I244" s="330"/>
    </row>
    <row r="245" spans="1:9" ht="15.75" hidden="1" customHeight="1">
      <c r="A245" s="443">
        <v>2</v>
      </c>
      <c r="B245" s="991" t="s">
        <v>631</v>
      </c>
      <c r="C245" s="992"/>
      <c r="D245" s="451"/>
      <c r="E245" s="452"/>
      <c r="F245" s="453"/>
      <c r="G245" s="980"/>
      <c r="H245" s="981"/>
    </row>
    <row r="246" spans="1:9" ht="15.75" hidden="1" customHeight="1">
      <c r="A246" s="443">
        <v>3</v>
      </c>
      <c r="B246" s="448" t="s">
        <v>632</v>
      </c>
      <c r="C246" s="450"/>
      <c r="D246" s="451"/>
      <c r="E246" s="452"/>
      <c r="F246" s="453"/>
      <c r="G246" s="980"/>
      <c r="H246" s="981"/>
      <c r="I246" s="330"/>
    </row>
    <row r="247" spans="1:9" ht="16.5" hidden="1" customHeight="1">
      <c r="A247" s="443">
        <v>4</v>
      </c>
      <c r="B247" s="448" t="s">
        <v>633</v>
      </c>
      <c r="C247" s="450"/>
      <c r="D247" s="451"/>
      <c r="E247" s="452"/>
      <c r="F247" s="453"/>
      <c r="G247" s="980"/>
      <c r="H247" s="981"/>
      <c r="I247" s="330"/>
    </row>
    <row r="248" spans="1:9" hidden="1">
      <c r="A248" s="443">
        <v>5</v>
      </c>
      <c r="B248" s="448" t="s">
        <v>634</v>
      </c>
      <c r="C248" s="450"/>
      <c r="D248" s="451"/>
      <c r="E248" s="452"/>
      <c r="F248" s="453"/>
      <c r="G248" s="980"/>
      <c r="H248" s="981"/>
      <c r="I248" s="330"/>
    </row>
    <row r="249" spans="1:9" ht="19.5" hidden="1" customHeight="1">
      <c r="A249" s="443">
        <v>6</v>
      </c>
      <c r="B249" s="448" t="s">
        <v>646</v>
      </c>
      <c r="C249" s="450"/>
      <c r="D249" s="454"/>
      <c r="E249" s="455"/>
      <c r="F249" s="456"/>
      <c r="G249" s="982"/>
      <c r="H249" s="983"/>
      <c r="I249" s="330"/>
    </row>
    <row r="250" spans="1:9" ht="32.25" hidden="1" customHeight="1">
      <c r="A250" s="438"/>
      <c r="B250" s="984" t="s">
        <v>635</v>
      </c>
      <c r="C250" s="984"/>
      <c r="D250" s="984"/>
      <c r="E250" s="984"/>
      <c r="F250" s="984"/>
      <c r="G250" s="984"/>
      <c r="H250" s="985"/>
      <c r="I250" s="330"/>
    </row>
    <row r="251" spans="1:9" ht="32.25" hidden="1" customHeight="1">
      <c r="A251" s="408"/>
      <c r="B251" s="464"/>
      <c r="C251" s="464"/>
      <c r="D251" s="464"/>
      <c r="E251" s="464"/>
      <c r="F251" s="464"/>
      <c r="G251" s="464"/>
      <c r="H251" s="464"/>
      <c r="I251" s="330"/>
    </row>
    <row r="252" spans="1:9" ht="32.25" hidden="1" customHeight="1">
      <c r="A252" s="408"/>
      <c r="B252" s="464"/>
      <c r="C252" s="464"/>
      <c r="D252" s="464"/>
      <c r="E252" s="464"/>
      <c r="F252" s="464"/>
      <c r="G252" s="464"/>
      <c r="H252" s="464"/>
      <c r="I252" s="330"/>
    </row>
    <row r="253" spans="1:9" ht="32.25" hidden="1" customHeight="1">
      <c r="A253" s="408"/>
      <c r="B253" s="464"/>
      <c r="C253" s="464"/>
      <c r="D253" s="464"/>
      <c r="E253" s="464"/>
      <c r="F253" s="464"/>
      <c r="G253" s="464"/>
      <c r="H253" s="464"/>
      <c r="I253" s="330"/>
    </row>
    <row r="254" spans="1:9" ht="32.25" hidden="1" customHeight="1">
      <c r="A254" s="408"/>
      <c r="B254" s="464"/>
      <c r="C254" s="464"/>
      <c r="D254" s="464"/>
      <c r="E254" s="464"/>
      <c r="F254" s="464"/>
      <c r="G254" s="464"/>
      <c r="H254" s="464"/>
      <c r="I254" s="330"/>
    </row>
    <row r="255" spans="1:9" ht="20.25" hidden="1" customHeight="1">
      <c r="A255" s="441" t="s">
        <v>579</v>
      </c>
      <c r="B255" s="848" t="s">
        <v>636</v>
      </c>
      <c r="C255" s="838"/>
      <c r="D255" s="838"/>
      <c r="E255" s="838"/>
      <c r="F255" s="838"/>
      <c r="G255" s="838"/>
      <c r="H255" s="838"/>
      <c r="I255" s="330"/>
    </row>
    <row r="256" spans="1:9" ht="19.5" hidden="1" customHeight="1">
      <c r="A256" s="441"/>
      <c r="B256" s="465"/>
      <c r="C256" s="461"/>
      <c r="D256" s="462"/>
      <c r="E256" s="851" t="s">
        <v>623</v>
      </c>
      <c r="F256" s="853" t="s">
        <v>624</v>
      </c>
      <c r="G256" s="851" t="s">
        <v>625</v>
      </c>
      <c r="H256" s="853"/>
      <c r="I256" s="330"/>
    </row>
    <row r="257" spans="1:9" ht="47.25" hidden="1" customHeight="1">
      <c r="A257" s="441"/>
      <c r="B257" s="465"/>
      <c r="C257" s="461"/>
      <c r="D257" s="407" t="s">
        <v>637</v>
      </c>
      <c r="E257" s="986"/>
      <c r="F257" s="987"/>
      <c r="G257" s="986"/>
      <c r="H257" s="987"/>
      <c r="I257" s="330"/>
    </row>
    <row r="258" spans="1:9" ht="17.25" hidden="1" customHeight="1">
      <c r="A258" s="443" t="s">
        <v>627</v>
      </c>
      <c r="B258" s="859" t="s">
        <v>628</v>
      </c>
      <c r="C258" s="854"/>
      <c r="D258" s="466"/>
      <c r="E258" s="972"/>
      <c r="F258" s="973"/>
      <c r="G258" s="974"/>
      <c r="H258" s="975"/>
      <c r="I258" s="330"/>
    </row>
    <row r="259" spans="1:9" ht="17.25" hidden="1" customHeight="1">
      <c r="A259" s="443"/>
      <c r="B259" s="858" t="s">
        <v>645</v>
      </c>
      <c r="C259" s="858"/>
      <c r="D259" s="859"/>
      <c r="E259" s="445" t="s">
        <v>537</v>
      </c>
      <c r="F259" s="446"/>
      <c r="G259" s="446"/>
      <c r="H259" s="447"/>
      <c r="I259" s="330"/>
    </row>
    <row r="260" spans="1:9" ht="15.75" hidden="1" customHeight="1">
      <c r="A260" s="443">
        <v>1</v>
      </c>
      <c r="B260" s="976" t="s">
        <v>630</v>
      </c>
      <c r="C260" s="977"/>
      <c r="D260" s="469"/>
      <c r="E260" s="470"/>
      <c r="F260" s="471"/>
      <c r="G260" s="978"/>
      <c r="H260" s="979"/>
      <c r="I260" s="330"/>
    </row>
    <row r="261" spans="1:9" ht="15.75" hidden="1" customHeight="1">
      <c r="A261" s="443">
        <v>2</v>
      </c>
      <c r="B261" s="976" t="s">
        <v>631</v>
      </c>
      <c r="C261" s="977"/>
      <c r="D261" s="472"/>
      <c r="E261" s="452"/>
      <c r="F261" s="453"/>
      <c r="G261" s="966"/>
      <c r="H261" s="967"/>
    </row>
    <row r="262" spans="1:9" ht="15.75" hidden="1" customHeight="1">
      <c r="A262" s="443">
        <v>3</v>
      </c>
      <c r="B262" s="467" t="s">
        <v>632</v>
      </c>
      <c r="C262" s="468"/>
      <c r="D262" s="472"/>
      <c r="E262" s="452"/>
      <c r="F262" s="453"/>
      <c r="G262" s="966"/>
      <c r="H262" s="967"/>
      <c r="I262" s="330"/>
    </row>
    <row r="263" spans="1:9" ht="16.5" hidden="1" customHeight="1">
      <c r="A263" s="443">
        <v>4</v>
      </c>
      <c r="B263" s="467" t="s">
        <v>633</v>
      </c>
      <c r="C263" s="468"/>
      <c r="D263" s="472"/>
      <c r="E263" s="452"/>
      <c r="F263" s="453"/>
      <c r="G263" s="966"/>
      <c r="H263" s="967"/>
      <c r="I263" s="330"/>
    </row>
    <row r="264" spans="1:9" ht="15.75" hidden="1" customHeight="1">
      <c r="A264" s="443">
        <v>5</v>
      </c>
      <c r="B264" s="467" t="s">
        <v>634</v>
      </c>
      <c r="C264" s="468"/>
      <c r="D264" s="472"/>
      <c r="E264" s="452"/>
      <c r="F264" s="453"/>
      <c r="G264" s="966"/>
      <c r="H264" s="967"/>
      <c r="I264" s="330"/>
    </row>
    <row r="265" spans="1:9" hidden="1">
      <c r="A265" s="443">
        <v>6</v>
      </c>
      <c r="B265" s="467" t="s">
        <v>646</v>
      </c>
      <c r="C265" s="468"/>
      <c r="D265" s="473"/>
      <c r="E265" s="455"/>
      <c r="F265" s="456"/>
      <c r="G265" s="968"/>
      <c r="H265" s="969"/>
      <c r="I265" s="330"/>
    </row>
    <row r="266" spans="1:9" ht="49.5" hidden="1" customHeight="1">
      <c r="A266" s="443"/>
      <c r="B266" s="990" t="s">
        <v>635</v>
      </c>
      <c r="C266" s="984"/>
      <c r="D266" s="984"/>
      <c r="E266" s="984"/>
      <c r="F266" s="984"/>
      <c r="G266" s="984"/>
      <c r="H266" s="985"/>
      <c r="I266" s="330"/>
    </row>
    <row r="267" spans="1:9" ht="16.5" hidden="1" customHeight="1">
      <c r="A267" s="474"/>
      <c r="B267" s="328"/>
      <c r="C267" s="328"/>
      <c r="D267" s="435"/>
      <c r="E267" s="435"/>
      <c r="F267" s="435"/>
      <c r="G267" s="435"/>
      <c r="H267" s="435"/>
      <c r="I267" s="330"/>
    </row>
    <row r="268" spans="1:9" ht="16.5" hidden="1" customHeight="1">
      <c r="A268" s="441" t="s">
        <v>639</v>
      </c>
      <c r="B268" s="832" t="s">
        <v>640</v>
      </c>
      <c r="C268" s="833"/>
      <c r="D268" s="459"/>
      <c r="E268" s="834"/>
      <c r="F268" s="835"/>
      <c r="G268" s="836"/>
      <c r="H268" s="837"/>
      <c r="I268" s="330"/>
    </row>
    <row r="269" spans="1:9" ht="28.5" hidden="1" customHeight="1">
      <c r="A269" s="441"/>
      <c r="B269" s="838"/>
      <c r="C269" s="832"/>
      <c r="D269" s="460"/>
      <c r="E269" s="839" t="s">
        <v>641</v>
      </c>
      <c r="F269" s="841"/>
      <c r="G269" s="964" t="s">
        <v>623</v>
      </c>
      <c r="H269" s="965"/>
      <c r="I269" s="330"/>
    </row>
    <row r="270" spans="1:9" ht="56.25" hidden="1" customHeight="1">
      <c r="A270" s="443"/>
      <c r="B270" s="822" t="s">
        <v>642</v>
      </c>
      <c r="C270" s="823"/>
      <c r="D270" s="449"/>
      <c r="E270" s="960"/>
      <c r="F270" s="961"/>
      <c r="G270" s="962"/>
      <c r="H270" s="962"/>
    </row>
    <row r="271" spans="1:9" ht="15.75" hidden="1" customHeight="1">
      <c r="A271" s="443"/>
      <c r="B271" s="842" t="s">
        <v>643</v>
      </c>
      <c r="C271" s="843"/>
      <c r="D271" s="458"/>
      <c r="E271" s="844"/>
      <c r="F271" s="845"/>
      <c r="G271" s="846"/>
      <c r="H271" s="847"/>
      <c r="I271" s="330"/>
    </row>
    <row r="272" spans="1:9" ht="66.75" hidden="1" customHeight="1">
      <c r="A272" s="443"/>
      <c r="B272" s="822" t="s">
        <v>644</v>
      </c>
      <c r="C272" s="823"/>
      <c r="D272" s="449"/>
      <c r="E272" s="960"/>
      <c r="F272" s="961"/>
      <c r="G272" s="962"/>
      <c r="H272" s="962"/>
      <c r="I272" s="330"/>
    </row>
    <row r="273" spans="1:9" ht="20.25" hidden="1" customHeight="1">
      <c r="A273" s="443"/>
      <c r="B273" s="475"/>
      <c r="C273" s="475"/>
      <c r="D273" s="476"/>
      <c r="E273" s="476"/>
      <c r="F273" s="476"/>
      <c r="G273" s="476"/>
      <c r="H273" s="476"/>
      <c r="I273" s="330"/>
    </row>
    <row r="274" spans="1:9" ht="32.25" hidden="1" customHeight="1">
      <c r="A274" s="408"/>
      <c r="B274" s="838" t="str">
        <f>IF(AND(M202=2,M204="2 or more"),"Name of Other Partner-2 of JV", "")</f>
        <v>Name of Other Partner-2 of JV</v>
      </c>
      <c r="C274" s="838"/>
      <c r="D274" s="838"/>
      <c r="E274" s="848">
        <f>'[15]Name of Bidder'!C23</f>
        <v>0</v>
      </c>
      <c r="F274" s="838"/>
      <c r="G274" s="838"/>
      <c r="H274" s="832"/>
      <c r="I274" s="330"/>
    </row>
    <row r="275" spans="1:9" ht="29.25" hidden="1" customHeight="1">
      <c r="A275" s="408" t="s">
        <v>621</v>
      </c>
      <c r="B275" s="848" t="s">
        <v>622</v>
      </c>
      <c r="C275" s="838"/>
      <c r="D275" s="838"/>
      <c r="E275" s="838"/>
      <c r="F275" s="838"/>
      <c r="G275" s="838"/>
      <c r="H275" s="838"/>
      <c r="I275" s="330"/>
    </row>
    <row r="276" spans="1:9" ht="19.5" hidden="1" customHeight="1">
      <c r="A276" s="441"/>
      <c r="B276" s="457"/>
      <c r="C276" s="461"/>
      <c r="D276" s="462"/>
      <c r="E276" s="851" t="s">
        <v>623</v>
      </c>
      <c r="F276" s="853" t="s">
        <v>624</v>
      </c>
      <c r="G276" s="851" t="s">
        <v>625</v>
      </c>
      <c r="H276" s="853"/>
      <c r="I276" s="330"/>
    </row>
    <row r="277" spans="1:9" ht="47.25" hidden="1" customHeight="1">
      <c r="A277" s="441"/>
      <c r="B277" s="457"/>
      <c r="C277" s="461"/>
      <c r="D277" s="407" t="s">
        <v>626</v>
      </c>
      <c r="E277" s="986"/>
      <c r="F277" s="987"/>
      <c r="G277" s="986"/>
      <c r="H277" s="987"/>
      <c r="I277" s="330"/>
    </row>
    <row r="278" spans="1:9" ht="17.25" hidden="1" customHeight="1">
      <c r="A278" s="443" t="s">
        <v>627</v>
      </c>
      <c r="B278" s="844" t="s">
        <v>628</v>
      </c>
      <c r="C278" s="845"/>
      <c r="D278" s="463"/>
      <c r="E278" s="972"/>
      <c r="F278" s="973"/>
      <c r="G278" s="972"/>
      <c r="H278" s="973"/>
      <c r="I278" s="330"/>
    </row>
    <row r="279" spans="1:9" ht="17.25" hidden="1" customHeight="1">
      <c r="A279" s="443"/>
      <c r="B279" s="844" t="s">
        <v>645</v>
      </c>
      <c r="C279" s="858"/>
      <c r="D279" s="845"/>
      <c r="E279" s="445" t="s">
        <v>537</v>
      </c>
      <c r="F279" s="446"/>
      <c r="G279" s="446"/>
      <c r="H279" s="447"/>
      <c r="I279" s="330"/>
    </row>
    <row r="280" spans="1:9" ht="15.75" hidden="1" customHeight="1">
      <c r="A280" s="443">
        <v>1</v>
      </c>
      <c r="B280" s="976" t="s">
        <v>630</v>
      </c>
      <c r="C280" s="977"/>
      <c r="D280" s="477"/>
      <c r="E280" s="470"/>
      <c r="F280" s="471"/>
      <c r="G280" s="988"/>
      <c r="H280" s="989"/>
      <c r="I280" s="330"/>
    </row>
    <row r="281" spans="1:9" ht="15.75" hidden="1" customHeight="1">
      <c r="A281" s="443">
        <v>2</v>
      </c>
      <c r="B281" s="976" t="s">
        <v>631</v>
      </c>
      <c r="C281" s="977"/>
      <c r="D281" s="451"/>
      <c r="E281" s="452"/>
      <c r="F281" s="453"/>
      <c r="G281" s="980"/>
      <c r="H281" s="981"/>
    </row>
    <row r="282" spans="1:9" ht="15.75" hidden="1" customHeight="1">
      <c r="A282" s="443">
        <v>3</v>
      </c>
      <c r="B282" s="467" t="s">
        <v>632</v>
      </c>
      <c r="C282" s="468"/>
      <c r="D282" s="451"/>
      <c r="E282" s="452"/>
      <c r="F282" s="453"/>
      <c r="G282" s="980"/>
      <c r="H282" s="981"/>
      <c r="I282" s="330"/>
    </row>
    <row r="283" spans="1:9" ht="16.5" hidden="1" customHeight="1">
      <c r="A283" s="443">
        <v>4</v>
      </c>
      <c r="B283" s="467" t="s">
        <v>633</v>
      </c>
      <c r="C283" s="468"/>
      <c r="D283" s="451"/>
      <c r="E283" s="452"/>
      <c r="F283" s="453"/>
      <c r="G283" s="980"/>
      <c r="H283" s="981"/>
      <c r="I283" s="330"/>
    </row>
    <row r="284" spans="1:9" ht="15.75" hidden="1" customHeight="1">
      <c r="A284" s="443">
        <v>5</v>
      </c>
      <c r="B284" s="467" t="s">
        <v>634</v>
      </c>
      <c r="C284" s="468"/>
      <c r="D284" s="451"/>
      <c r="E284" s="452"/>
      <c r="F284" s="453"/>
      <c r="G284" s="980"/>
      <c r="H284" s="981"/>
      <c r="I284" s="330"/>
    </row>
    <row r="285" spans="1:9" hidden="1">
      <c r="A285" s="443">
        <v>6</v>
      </c>
      <c r="B285" s="467" t="s">
        <v>646</v>
      </c>
      <c r="C285" s="468"/>
      <c r="D285" s="454"/>
      <c r="E285" s="455"/>
      <c r="F285" s="456"/>
      <c r="G285" s="982"/>
      <c r="H285" s="983"/>
      <c r="I285" s="330"/>
    </row>
    <row r="286" spans="1:9" ht="32.25" hidden="1" customHeight="1">
      <c r="A286" s="438"/>
      <c r="B286" s="984" t="s">
        <v>635</v>
      </c>
      <c r="C286" s="984"/>
      <c r="D286" s="984"/>
      <c r="E286" s="984"/>
      <c r="F286" s="984"/>
      <c r="G286" s="984"/>
      <c r="H286" s="985"/>
      <c r="I286" s="330"/>
    </row>
    <row r="287" spans="1:9" ht="32.25" hidden="1" customHeight="1">
      <c r="A287" s="408"/>
      <c r="B287" s="464"/>
      <c r="C287" s="464"/>
      <c r="D287" s="464"/>
      <c r="E287" s="464"/>
      <c r="F287" s="464"/>
      <c r="G287" s="464"/>
      <c r="H287" s="464"/>
      <c r="I287" s="330"/>
    </row>
    <row r="288" spans="1:9" ht="20.25" hidden="1" customHeight="1">
      <c r="A288" s="441" t="s">
        <v>579</v>
      </c>
      <c r="B288" s="848" t="s">
        <v>636</v>
      </c>
      <c r="C288" s="838"/>
      <c r="D288" s="838"/>
      <c r="E288" s="838"/>
      <c r="F288" s="838"/>
      <c r="G288" s="838"/>
      <c r="H288" s="838"/>
      <c r="I288" s="330"/>
    </row>
    <row r="289" spans="1:9" ht="19.5" hidden="1" customHeight="1">
      <c r="A289" s="441"/>
      <c r="B289" s="465"/>
      <c r="C289" s="461"/>
      <c r="D289" s="462"/>
      <c r="E289" s="851" t="s">
        <v>623</v>
      </c>
      <c r="F289" s="853" t="s">
        <v>624</v>
      </c>
      <c r="G289" s="851" t="s">
        <v>625</v>
      </c>
      <c r="H289" s="853"/>
      <c r="I289" s="330"/>
    </row>
    <row r="290" spans="1:9" ht="47.25" hidden="1" customHeight="1">
      <c r="A290" s="441"/>
      <c r="B290" s="465"/>
      <c r="C290" s="461"/>
      <c r="D290" s="407" t="s">
        <v>637</v>
      </c>
      <c r="E290" s="986"/>
      <c r="F290" s="987"/>
      <c r="G290" s="986"/>
      <c r="H290" s="987"/>
      <c r="I290" s="330"/>
    </row>
    <row r="291" spans="1:9" ht="17.25" hidden="1" customHeight="1">
      <c r="A291" s="443" t="s">
        <v>627</v>
      </c>
      <c r="B291" s="859" t="s">
        <v>628</v>
      </c>
      <c r="C291" s="854"/>
      <c r="D291" s="466"/>
      <c r="E291" s="972"/>
      <c r="F291" s="973"/>
      <c r="G291" s="974"/>
      <c r="H291" s="975"/>
      <c r="I291" s="330"/>
    </row>
    <row r="292" spans="1:9" ht="17.25" hidden="1" customHeight="1">
      <c r="A292" s="443"/>
      <c r="B292" s="858" t="s">
        <v>645</v>
      </c>
      <c r="C292" s="858"/>
      <c r="D292" s="859"/>
      <c r="E292" s="445" t="s">
        <v>537</v>
      </c>
      <c r="F292" s="446"/>
      <c r="G292" s="446"/>
      <c r="H292" s="447"/>
      <c r="I292" s="330"/>
    </row>
    <row r="293" spans="1:9" ht="15.75" hidden="1" customHeight="1">
      <c r="A293" s="443">
        <v>1</v>
      </c>
      <c r="B293" s="976" t="s">
        <v>630</v>
      </c>
      <c r="C293" s="977"/>
      <c r="D293" s="469"/>
      <c r="E293" s="470"/>
      <c r="F293" s="471"/>
      <c r="G293" s="978"/>
      <c r="H293" s="979"/>
      <c r="I293" s="330"/>
    </row>
    <row r="294" spans="1:9" ht="15.75" hidden="1" customHeight="1">
      <c r="A294" s="443">
        <v>2</v>
      </c>
      <c r="B294" s="976" t="s">
        <v>631</v>
      </c>
      <c r="C294" s="977"/>
      <c r="D294" s="472"/>
      <c r="E294" s="452"/>
      <c r="F294" s="453"/>
      <c r="G294" s="966"/>
      <c r="H294" s="967"/>
    </row>
    <row r="295" spans="1:9" ht="15.75" hidden="1" customHeight="1">
      <c r="A295" s="443">
        <v>3</v>
      </c>
      <c r="B295" s="467" t="s">
        <v>632</v>
      </c>
      <c r="C295" s="468"/>
      <c r="D295" s="472"/>
      <c r="E295" s="452"/>
      <c r="F295" s="453"/>
      <c r="G295" s="966"/>
      <c r="H295" s="967"/>
      <c r="I295" s="330"/>
    </row>
    <row r="296" spans="1:9" ht="16.5" hidden="1" customHeight="1">
      <c r="A296" s="443">
        <v>4</v>
      </c>
      <c r="B296" s="467" t="s">
        <v>633</v>
      </c>
      <c r="C296" s="468"/>
      <c r="D296" s="472"/>
      <c r="E296" s="452"/>
      <c r="F296" s="453"/>
      <c r="G296" s="966"/>
      <c r="H296" s="967"/>
      <c r="I296" s="330"/>
    </row>
    <row r="297" spans="1:9" ht="15.75" hidden="1" customHeight="1">
      <c r="A297" s="443">
        <v>5</v>
      </c>
      <c r="B297" s="467" t="s">
        <v>634</v>
      </c>
      <c r="C297" s="468"/>
      <c r="D297" s="472"/>
      <c r="E297" s="452"/>
      <c r="F297" s="453"/>
      <c r="G297" s="966"/>
      <c r="H297" s="967"/>
      <c r="I297" s="330"/>
    </row>
    <row r="298" spans="1:9" ht="15.75" hidden="1" customHeight="1">
      <c r="A298" s="443">
        <v>6</v>
      </c>
      <c r="B298" s="467" t="s">
        <v>646</v>
      </c>
      <c r="C298" s="468"/>
      <c r="D298" s="472"/>
      <c r="E298" s="452"/>
      <c r="F298" s="453"/>
      <c r="G298" s="966"/>
      <c r="H298" s="967"/>
      <c r="I298" s="330"/>
    </row>
    <row r="299" spans="1:9" ht="32.25" hidden="1" customHeight="1">
      <c r="A299" s="443"/>
      <c r="B299" s="831" t="s">
        <v>638</v>
      </c>
      <c r="C299" s="831"/>
      <c r="D299" s="473"/>
      <c r="E299" s="455"/>
      <c r="F299" s="456"/>
      <c r="G299" s="968"/>
      <c r="H299" s="969"/>
      <c r="I299" s="330"/>
    </row>
    <row r="300" spans="1:9" ht="32.25" hidden="1" customHeight="1">
      <c r="A300" s="438"/>
      <c r="B300" s="970" t="s">
        <v>635</v>
      </c>
      <c r="C300" s="970"/>
      <c r="D300" s="970"/>
      <c r="E300" s="970"/>
      <c r="F300" s="970"/>
      <c r="G300" s="970"/>
      <c r="H300" s="971"/>
      <c r="I300" s="330"/>
    </row>
    <row r="301" spans="1:9" ht="16.5" hidden="1" customHeight="1">
      <c r="A301" s="438"/>
      <c r="B301" s="328"/>
      <c r="C301" s="328"/>
      <c r="D301" s="435"/>
      <c r="E301" s="435"/>
      <c r="F301" s="435"/>
      <c r="G301" s="435"/>
      <c r="H301" s="435"/>
      <c r="I301" s="330"/>
    </row>
    <row r="302" spans="1:9" ht="16.5" hidden="1" customHeight="1">
      <c r="A302" s="441" t="s">
        <v>639</v>
      </c>
      <c r="B302" s="833" t="s">
        <v>640</v>
      </c>
      <c r="C302" s="833"/>
      <c r="D302" s="459"/>
      <c r="E302" s="834"/>
      <c r="F302" s="835"/>
      <c r="G302" s="836"/>
      <c r="H302" s="837"/>
      <c r="I302" s="330"/>
    </row>
    <row r="303" spans="1:9" ht="28.5" hidden="1" customHeight="1">
      <c r="A303" s="441"/>
      <c r="B303" s="848"/>
      <c r="C303" s="832"/>
      <c r="D303" s="460"/>
      <c r="E303" s="839" t="s">
        <v>641</v>
      </c>
      <c r="F303" s="841"/>
      <c r="G303" s="964" t="s">
        <v>623</v>
      </c>
      <c r="H303" s="965"/>
      <c r="I303" s="330"/>
    </row>
    <row r="304" spans="1:9" ht="56.25" hidden="1" customHeight="1">
      <c r="A304" s="443"/>
      <c r="B304" s="823" t="s">
        <v>642</v>
      </c>
      <c r="C304" s="823"/>
      <c r="D304" s="449"/>
      <c r="E304" s="960"/>
      <c r="F304" s="961"/>
      <c r="G304" s="962"/>
      <c r="H304" s="962"/>
    </row>
    <row r="305" spans="1:9" ht="15.75" hidden="1" customHeight="1">
      <c r="A305" s="443"/>
      <c r="B305" s="843" t="s">
        <v>643</v>
      </c>
      <c r="C305" s="843"/>
      <c r="D305" s="458"/>
      <c r="E305" s="844"/>
      <c r="F305" s="845"/>
      <c r="G305" s="846"/>
      <c r="H305" s="847"/>
      <c r="I305" s="330"/>
    </row>
    <row r="306" spans="1:9" ht="49.5" hidden="1" customHeight="1">
      <c r="A306" s="443"/>
      <c r="B306" s="823" t="s">
        <v>644</v>
      </c>
      <c r="C306" s="823"/>
      <c r="D306" s="449"/>
      <c r="E306" s="960"/>
      <c r="F306" s="961"/>
      <c r="G306" s="962"/>
      <c r="H306" s="962"/>
      <c r="I306" s="330"/>
    </row>
    <row r="307" spans="1:9" ht="22.5" hidden="1" customHeight="1">
      <c r="A307" s="438"/>
      <c r="B307" s="475"/>
      <c r="C307" s="475"/>
      <c r="D307" s="476"/>
      <c r="E307" s="476"/>
      <c r="F307" s="476"/>
      <c r="G307" s="476"/>
      <c r="H307" s="476"/>
      <c r="I307" s="330"/>
    </row>
    <row r="308" spans="1:9" ht="17.25" hidden="1" customHeight="1">
      <c r="A308" s="478" t="s">
        <v>647</v>
      </c>
      <c r="B308" s="963" t="s">
        <v>648</v>
      </c>
      <c r="C308" s="963"/>
      <c r="D308" s="963"/>
      <c r="E308" s="963"/>
      <c r="F308" s="963"/>
      <c r="G308" s="963"/>
      <c r="H308" s="963"/>
      <c r="I308" s="330"/>
    </row>
    <row r="309" spans="1:9" ht="12" hidden="1" customHeight="1">
      <c r="A309" s="330"/>
      <c r="B309" s="394"/>
      <c r="C309" s="394"/>
      <c r="D309" s="394"/>
      <c r="E309" s="394"/>
      <c r="F309" s="394"/>
      <c r="G309" s="394"/>
      <c r="H309" s="330"/>
      <c r="I309" s="330"/>
    </row>
    <row r="310" spans="1:9" ht="75" hidden="1" customHeight="1">
      <c r="A310" s="479"/>
      <c r="B310" s="957" t="s">
        <v>649</v>
      </c>
      <c r="C310" s="957"/>
      <c r="D310" s="957"/>
      <c r="E310" s="957"/>
      <c r="F310" s="957"/>
      <c r="G310" s="957"/>
      <c r="H310" s="957"/>
      <c r="I310" s="330"/>
    </row>
    <row r="311" spans="1:9" ht="185.25" hidden="1" customHeight="1">
      <c r="A311" s="438"/>
      <c r="B311" s="958" t="s">
        <v>650</v>
      </c>
      <c r="C311" s="958"/>
      <c r="D311" s="958"/>
      <c r="E311" s="958"/>
      <c r="F311" s="958"/>
      <c r="G311" s="958"/>
      <c r="H311" s="958"/>
    </row>
    <row r="312" spans="1:9" ht="40.15" hidden="1" customHeight="1">
      <c r="A312" s="438"/>
      <c r="B312" s="957"/>
      <c r="C312" s="957"/>
      <c r="D312" s="957"/>
      <c r="E312" s="957"/>
      <c r="F312" s="957"/>
      <c r="G312" s="957"/>
      <c r="H312" s="957"/>
      <c r="I312" s="330"/>
    </row>
    <row r="313" spans="1:9" ht="9" hidden="1" customHeight="1">
      <c r="A313" s="330"/>
      <c r="B313" s="330"/>
      <c r="C313" s="330"/>
      <c r="D313" s="330"/>
      <c r="E313" s="330"/>
      <c r="F313" s="330"/>
      <c r="G313" s="330"/>
      <c r="H313" s="330"/>
      <c r="I313" s="330"/>
    </row>
    <row r="314" spans="1:9" ht="33.75" hidden="1" customHeight="1">
      <c r="A314" s="438"/>
      <c r="B314" s="957"/>
      <c r="C314" s="957"/>
      <c r="D314" s="957"/>
      <c r="E314" s="957"/>
      <c r="F314" s="957"/>
      <c r="G314" s="957"/>
      <c r="H314" s="957"/>
      <c r="I314" s="330"/>
    </row>
    <row r="315" spans="1:9" hidden="1">
      <c r="B315" s="394"/>
      <c r="C315" s="394"/>
      <c r="D315" s="394"/>
      <c r="E315" s="394"/>
      <c r="F315" s="394"/>
      <c r="G315" s="394"/>
    </row>
    <row r="316" spans="1:9" ht="42" hidden="1" customHeight="1">
      <c r="A316" s="437"/>
      <c r="B316" s="957"/>
      <c r="C316" s="957"/>
      <c r="D316" s="957"/>
      <c r="E316" s="957"/>
      <c r="F316" s="957"/>
      <c r="G316" s="957"/>
      <c r="H316" s="957"/>
      <c r="I316" s="330"/>
    </row>
    <row r="317" spans="1:9" hidden="1">
      <c r="A317" s="330"/>
      <c r="B317" s="330"/>
      <c r="C317" s="330"/>
      <c r="D317" s="330"/>
      <c r="E317" s="330"/>
      <c r="F317" s="330"/>
      <c r="G317" s="330"/>
      <c r="H317" s="330"/>
      <c r="I317" s="330"/>
    </row>
    <row r="318" spans="1:9" ht="19.5" hidden="1" customHeight="1">
      <c r="A318" s="437"/>
      <c r="B318" s="957" t="s">
        <v>651</v>
      </c>
      <c r="C318" s="957"/>
      <c r="D318" s="957"/>
      <c r="E318" s="957"/>
      <c r="F318" s="957"/>
      <c r="G318" s="957"/>
      <c r="H318" s="957"/>
      <c r="I318" s="330"/>
    </row>
    <row r="319" spans="1:9" hidden="1">
      <c r="A319" s="330"/>
      <c r="B319" s="394"/>
      <c r="C319" s="394"/>
      <c r="D319" s="394"/>
      <c r="E319" s="394"/>
      <c r="F319" s="394"/>
      <c r="G319" s="394"/>
      <c r="H319" s="330"/>
      <c r="I319" s="330"/>
    </row>
    <row r="320" spans="1:9" ht="40.15" hidden="1" customHeight="1">
      <c r="A320" s="437" t="s">
        <v>353</v>
      </c>
      <c r="B320" s="958" t="s">
        <v>652</v>
      </c>
      <c r="C320" s="958"/>
      <c r="D320" s="958"/>
      <c r="E320" s="958"/>
      <c r="F320" s="958"/>
      <c r="G320" s="958"/>
      <c r="H320" s="958"/>
      <c r="I320" s="330"/>
    </row>
    <row r="321" spans="1:9" hidden="1">
      <c r="A321" s="330"/>
      <c r="B321" s="394"/>
      <c r="C321" s="394"/>
      <c r="D321" s="394"/>
      <c r="E321" s="394"/>
      <c r="F321" s="394"/>
      <c r="G321" s="394"/>
      <c r="H321" s="330"/>
      <c r="I321" s="330"/>
    </row>
    <row r="322" spans="1:9" ht="90" hidden="1" customHeight="1">
      <c r="A322" s="437" t="s">
        <v>354</v>
      </c>
      <c r="B322" s="958" t="s">
        <v>653</v>
      </c>
      <c r="C322" s="958"/>
      <c r="D322" s="958"/>
      <c r="E322" s="958"/>
      <c r="F322" s="958"/>
      <c r="G322" s="958"/>
      <c r="H322" s="958"/>
    </row>
    <row r="323" spans="1:9" hidden="1">
      <c r="A323" s="330"/>
      <c r="B323" s="330"/>
      <c r="C323" s="330"/>
      <c r="D323" s="330"/>
      <c r="E323" s="330"/>
      <c r="F323" s="330"/>
      <c r="G323" s="330"/>
      <c r="H323" s="330"/>
      <c r="I323" s="330"/>
    </row>
    <row r="324" spans="1:9" ht="48" hidden="1" customHeight="1">
      <c r="A324" s="437" t="s">
        <v>355</v>
      </c>
      <c r="B324" s="957" t="s">
        <v>654</v>
      </c>
      <c r="C324" s="957"/>
      <c r="D324" s="957"/>
      <c r="E324" s="957"/>
      <c r="F324" s="957"/>
      <c r="G324" s="957"/>
      <c r="H324" s="957"/>
      <c r="I324" s="330"/>
    </row>
    <row r="325" spans="1:9" ht="17.25" hidden="1" customHeight="1">
      <c r="A325" s="330"/>
      <c r="B325" s="330"/>
      <c r="C325" s="330"/>
      <c r="D325" s="329"/>
      <c r="E325" s="330"/>
      <c r="F325" s="330"/>
      <c r="G325" s="330"/>
      <c r="H325" s="330"/>
      <c r="I325" s="330"/>
    </row>
    <row r="326" spans="1:9" ht="21" hidden="1" customHeight="1">
      <c r="A326" s="437" t="s">
        <v>356</v>
      </c>
      <c r="B326" s="957" t="s">
        <v>655</v>
      </c>
      <c r="C326" s="957"/>
      <c r="D326" s="957"/>
      <c r="E326" s="957"/>
      <c r="F326" s="957"/>
      <c r="G326" s="957"/>
      <c r="H326" s="957"/>
      <c r="I326" s="330"/>
    </row>
    <row r="327" spans="1:9" ht="29.25" hidden="1" customHeight="1">
      <c r="A327" s="437"/>
      <c r="B327" s="959" t="s">
        <v>656</v>
      </c>
      <c r="C327" s="959"/>
      <c r="D327" s="959"/>
      <c r="E327" s="959"/>
      <c r="F327" s="959"/>
      <c r="G327" s="959"/>
      <c r="H327" s="959"/>
      <c r="I327" s="330"/>
    </row>
    <row r="328" spans="1:9" ht="17.25" hidden="1" customHeight="1">
      <c r="A328" s="437"/>
      <c r="B328" s="480"/>
      <c r="C328" s="480"/>
      <c r="D328" s="480"/>
      <c r="E328" s="480"/>
      <c r="F328" s="480"/>
      <c r="G328" s="480"/>
      <c r="H328" s="480"/>
    </row>
    <row r="329" spans="1:9" ht="72" hidden="1" customHeight="1">
      <c r="A329" s="438">
        <v>4.0999999999999996</v>
      </c>
      <c r="B329" s="945" t="s">
        <v>657</v>
      </c>
      <c r="C329" s="945"/>
      <c r="D329" s="945"/>
      <c r="E329" s="945"/>
      <c r="F329" s="945"/>
      <c r="G329" s="945"/>
      <c r="H329" s="945"/>
    </row>
    <row r="330" spans="1:9" ht="16.5" hidden="1" customHeight="1">
      <c r="A330" s="393" t="s">
        <v>574</v>
      </c>
      <c r="B330" s="956" t="str">
        <f>"For  " &amp;B205</f>
        <v>For  Name of the Bidder</v>
      </c>
      <c r="C330" s="956"/>
      <c r="D330" s="956"/>
      <c r="E330" s="956"/>
      <c r="F330" s="956"/>
      <c r="G330" s="330"/>
      <c r="H330" s="330"/>
      <c r="I330" s="330"/>
    </row>
    <row r="331" spans="1:9" ht="15.75" hidden="1" customHeight="1">
      <c r="A331" s="330"/>
      <c r="B331" s="481" t="s">
        <v>17</v>
      </c>
      <c r="C331" s="952"/>
      <c r="D331" s="953"/>
      <c r="E331" s="953"/>
      <c r="F331" s="953"/>
      <c r="G331" s="953"/>
      <c r="H331" s="954"/>
      <c r="I331" s="330"/>
    </row>
    <row r="332" spans="1:9" ht="15.75" hidden="1" customHeight="1">
      <c r="A332" s="330"/>
      <c r="B332" s="481" t="s">
        <v>26</v>
      </c>
      <c r="C332" s="952"/>
      <c r="D332" s="953"/>
      <c r="E332" s="953"/>
      <c r="F332" s="953"/>
      <c r="G332" s="953"/>
      <c r="H332" s="954"/>
      <c r="I332" s="330"/>
    </row>
    <row r="333" spans="1:9" ht="15.75" hidden="1" customHeight="1">
      <c r="A333" s="330"/>
      <c r="B333" s="481" t="s">
        <v>469</v>
      </c>
      <c r="C333" s="952"/>
      <c r="D333" s="953"/>
      <c r="E333" s="953"/>
      <c r="F333" s="953"/>
      <c r="G333" s="953"/>
      <c r="H333" s="954"/>
      <c r="I333" s="330"/>
    </row>
    <row r="334" spans="1:9" ht="15.75" hidden="1" customHeight="1">
      <c r="A334" s="330"/>
      <c r="B334" s="481" t="s">
        <v>519</v>
      </c>
      <c r="C334" s="952"/>
      <c r="D334" s="953"/>
      <c r="E334" s="953"/>
      <c r="F334" s="953"/>
      <c r="G334" s="953"/>
      <c r="H334" s="954"/>
      <c r="I334" s="330"/>
    </row>
    <row r="335" spans="1:9" ht="15.75" hidden="1" customHeight="1">
      <c r="A335" s="330"/>
      <c r="B335" s="481" t="s">
        <v>470</v>
      </c>
      <c r="C335" s="952"/>
      <c r="D335" s="953"/>
      <c r="E335" s="953"/>
      <c r="F335" s="953"/>
      <c r="G335" s="953"/>
      <c r="H335" s="954"/>
      <c r="I335" s="330"/>
    </row>
    <row r="336" spans="1:9" ht="15.75" hidden="1" customHeight="1">
      <c r="A336" s="330"/>
      <c r="B336" s="481" t="s">
        <v>475</v>
      </c>
      <c r="C336" s="952"/>
      <c r="D336" s="953"/>
      <c r="E336" s="953"/>
      <c r="F336" s="953"/>
      <c r="G336" s="953"/>
      <c r="H336" s="954"/>
      <c r="I336" s="330"/>
    </row>
    <row r="337" spans="1:9" ht="15.75" hidden="1" customHeight="1">
      <c r="A337" s="330"/>
      <c r="B337" s="481" t="s">
        <v>658</v>
      </c>
      <c r="C337" s="952"/>
      <c r="D337" s="953"/>
      <c r="E337" s="953"/>
      <c r="F337" s="953"/>
      <c r="G337" s="953"/>
      <c r="H337" s="954"/>
      <c r="I337" s="330"/>
    </row>
    <row r="338" spans="1:9" ht="15.75" hidden="1" customHeight="1">
      <c r="A338" s="330"/>
      <c r="B338" s="481" t="s">
        <v>659</v>
      </c>
      <c r="C338" s="952"/>
      <c r="D338" s="953"/>
      <c r="E338" s="953"/>
      <c r="F338" s="953"/>
      <c r="G338" s="953"/>
      <c r="H338" s="954"/>
      <c r="I338" s="330"/>
    </row>
    <row r="339" spans="1:9" ht="15.75" hidden="1" customHeight="1">
      <c r="A339" s="330"/>
      <c r="B339" s="481" t="s">
        <v>660</v>
      </c>
      <c r="C339" s="952"/>
      <c r="D339" s="953"/>
      <c r="E339" s="953"/>
      <c r="F339" s="953"/>
      <c r="G339" s="953"/>
      <c r="H339" s="954"/>
      <c r="I339" s="330"/>
    </row>
    <row r="340" spans="1:9" ht="15.75" hidden="1" customHeight="1">
      <c r="A340" s="330"/>
      <c r="B340" s="481" t="s">
        <v>661</v>
      </c>
      <c r="C340" s="952"/>
      <c r="D340" s="953"/>
      <c r="E340" s="953"/>
      <c r="F340" s="953"/>
      <c r="G340" s="953"/>
      <c r="H340" s="954"/>
      <c r="I340" s="330"/>
    </row>
    <row r="341" spans="1:9" hidden="1">
      <c r="A341" s="330"/>
      <c r="B341" s="330"/>
      <c r="C341" s="330"/>
      <c r="D341" s="330"/>
      <c r="E341" s="330"/>
      <c r="F341" s="330"/>
      <c r="G341" s="330"/>
      <c r="H341" s="330"/>
      <c r="I341" s="330"/>
    </row>
    <row r="342" spans="1:9" ht="16.5" hidden="1" customHeight="1">
      <c r="A342" s="393" t="s">
        <v>579</v>
      </c>
      <c r="B342" s="956" t="str">
        <f>"For  " &amp;B238</f>
        <v>For  Name of Other Partner-1 of JV</v>
      </c>
      <c r="C342" s="956"/>
      <c r="D342" s="956"/>
      <c r="E342" s="956"/>
      <c r="F342" s="956"/>
      <c r="G342" s="330"/>
      <c r="H342" s="330"/>
      <c r="I342" s="330"/>
    </row>
    <row r="343" spans="1:9" ht="15.75" hidden="1" customHeight="1">
      <c r="A343" s="330"/>
      <c r="B343" s="481" t="s">
        <v>17</v>
      </c>
      <c r="C343" s="952"/>
      <c r="D343" s="953"/>
      <c r="E343" s="953"/>
      <c r="F343" s="953"/>
      <c r="G343" s="953"/>
      <c r="H343" s="954"/>
      <c r="I343" s="330"/>
    </row>
    <row r="344" spans="1:9" ht="15.75" hidden="1" customHeight="1">
      <c r="A344" s="330"/>
      <c r="B344" s="481" t="s">
        <v>26</v>
      </c>
      <c r="C344" s="952"/>
      <c r="D344" s="953"/>
      <c r="E344" s="953"/>
      <c r="F344" s="953"/>
      <c r="G344" s="953"/>
      <c r="H344" s="954"/>
      <c r="I344" s="330"/>
    </row>
    <row r="345" spans="1:9" ht="15.75" hidden="1" customHeight="1">
      <c r="A345" s="330"/>
      <c r="B345" s="481" t="s">
        <v>469</v>
      </c>
      <c r="C345" s="952"/>
      <c r="D345" s="953"/>
      <c r="E345" s="953"/>
      <c r="F345" s="953"/>
      <c r="G345" s="953"/>
      <c r="H345" s="954"/>
      <c r="I345" s="330"/>
    </row>
    <row r="346" spans="1:9" ht="15.75" hidden="1" customHeight="1">
      <c r="A346" s="330"/>
      <c r="B346" s="481" t="s">
        <v>519</v>
      </c>
      <c r="C346" s="952"/>
      <c r="D346" s="953"/>
      <c r="E346" s="953"/>
      <c r="F346" s="953"/>
      <c r="G346" s="953"/>
      <c r="H346" s="954"/>
      <c r="I346" s="330"/>
    </row>
    <row r="347" spans="1:9" ht="15.75" hidden="1" customHeight="1">
      <c r="A347" s="330"/>
      <c r="B347" s="481" t="s">
        <v>470</v>
      </c>
      <c r="C347" s="952"/>
      <c r="D347" s="953"/>
      <c r="E347" s="953"/>
      <c r="F347" s="953"/>
      <c r="G347" s="953"/>
      <c r="H347" s="954"/>
      <c r="I347" s="330"/>
    </row>
    <row r="348" spans="1:9" ht="15.75" hidden="1" customHeight="1">
      <c r="A348" s="330"/>
      <c r="B348" s="481" t="s">
        <v>475</v>
      </c>
      <c r="C348" s="952"/>
      <c r="D348" s="953"/>
      <c r="E348" s="953"/>
      <c r="F348" s="953"/>
      <c r="G348" s="953"/>
      <c r="H348" s="954"/>
      <c r="I348" s="330"/>
    </row>
    <row r="349" spans="1:9" ht="15.75" hidden="1" customHeight="1">
      <c r="A349" s="330"/>
      <c r="B349" s="481" t="s">
        <v>658</v>
      </c>
      <c r="C349" s="952"/>
      <c r="D349" s="953"/>
      <c r="E349" s="953"/>
      <c r="F349" s="953"/>
      <c r="G349" s="953"/>
      <c r="H349" s="954"/>
      <c r="I349" s="330"/>
    </row>
    <row r="350" spans="1:9" ht="15.75" hidden="1" customHeight="1">
      <c r="A350" s="330"/>
      <c r="B350" s="481" t="s">
        <v>659</v>
      </c>
      <c r="C350" s="952"/>
      <c r="D350" s="953"/>
      <c r="E350" s="953"/>
      <c r="F350" s="953"/>
      <c r="G350" s="953"/>
      <c r="H350" s="954"/>
      <c r="I350" s="330"/>
    </row>
    <row r="351" spans="1:9" ht="15.75" hidden="1" customHeight="1">
      <c r="A351" s="330"/>
      <c r="B351" s="481" t="s">
        <v>660</v>
      </c>
      <c r="C351" s="952"/>
      <c r="D351" s="953"/>
      <c r="E351" s="953"/>
      <c r="F351" s="953"/>
      <c r="G351" s="953"/>
      <c r="H351" s="954"/>
      <c r="I351" s="330"/>
    </row>
    <row r="352" spans="1:9" ht="15.75" hidden="1" customHeight="1">
      <c r="A352" s="330"/>
      <c r="B352" s="481" t="s">
        <v>661</v>
      </c>
      <c r="C352" s="952"/>
      <c r="D352" s="953"/>
      <c r="E352" s="953"/>
      <c r="F352" s="953"/>
      <c r="G352" s="953"/>
      <c r="H352" s="954"/>
      <c r="I352" s="330"/>
    </row>
    <row r="353" spans="1:9" hidden="1">
      <c r="A353" s="330"/>
      <c r="B353" s="482"/>
      <c r="C353" s="483"/>
      <c r="D353" s="483"/>
      <c r="E353" s="483"/>
      <c r="F353" s="483"/>
      <c r="G353" s="483"/>
      <c r="H353" s="483"/>
      <c r="I353" s="330"/>
    </row>
    <row r="354" spans="1:9" ht="16.5" hidden="1" customHeight="1">
      <c r="A354" s="393" t="s">
        <v>639</v>
      </c>
      <c r="B354" s="956" t="str">
        <f>"For  "&amp;B274</f>
        <v>For  Name of Other Partner-2 of JV</v>
      </c>
      <c r="C354" s="956"/>
      <c r="D354" s="956"/>
      <c r="E354" s="956"/>
      <c r="F354" s="956"/>
      <c r="G354" s="330"/>
      <c r="H354" s="330"/>
      <c r="I354" s="330"/>
    </row>
    <row r="355" spans="1:9" ht="15.75" hidden="1" customHeight="1">
      <c r="A355" s="330"/>
      <c r="B355" s="481" t="s">
        <v>17</v>
      </c>
      <c r="C355" s="952"/>
      <c r="D355" s="953"/>
      <c r="E355" s="953"/>
      <c r="F355" s="953"/>
      <c r="G355" s="953"/>
      <c r="H355" s="954"/>
      <c r="I355" s="330"/>
    </row>
    <row r="356" spans="1:9" ht="15.75" hidden="1" customHeight="1">
      <c r="A356" s="330"/>
      <c r="B356" s="481" t="s">
        <v>26</v>
      </c>
      <c r="C356" s="952"/>
      <c r="D356" s="953"/>
      <c r="E356" s="953"/>
      <c r="F356" s="953"/>
      <c r="G356" s="953"/>
      <c r="H356" s="954"/>
      <c r="I356" s="330"/>
    </row>
    <row r="357" spans="1:9" ht="15.75" hidden="1" customHeight="1">
      <c r="A357" s="330"/>
      <c r="B357" s="481" t="s">
        <v>469</v>
      </c>
      <c r="C357" s="952"/>
      <c r="D357" s="953"/>
      <c r="E357" s="953"/>
      <c r="F357" s="953"/>
      <c r="G357" s="953"/>
      <c r="H357" s="954"/>
      <c r="I357" s="330"/>
    </row>
    <row r="358" spans="1:9" ht="15.75" hidden="1" customHeight="1">
      <c r="A358" s="330"/>
      <c r="B358" s="481" t="s">
        <v>519</v>
      </c>
      <c r="C358" s="952"/>
      <c r="D358" s="953"/>
      <c r="E358" s="953"/>
      <c r="F358" s="953"/>
      <c r="G358" s="953"/>
      <c r="H358" s="954"/>
      <c r="I358" s="330"/>
    </row>
    <row r="359" spans="1:9" ht="15.75" hidden="1" customHeight="1">
      <c r="A359" s="330"/>
      <c r="B359" s="481" t="s">
        <v>470</v>
      </c>
      <c r="C359" s="952"/>
      <c r="D359" s="953"/>
      <c r="E359" s="953"/>
      <c r="F359" s="953"/>
      <c r="G359" s="953"/>
      <c r="H359" s="954"/>
      <c r="I359" s="330"/>
    </row>
    <row r="360" spans="1:9" ht="15.75" hidden="1" customHeight="1">
      <c r="A360" s="330"/>
      <c r="B360" s="481" t="s">
        <v>475</v>
      </c>
      <c r="C360" s="952"/>
      <c r="D360" s="953"/>
      <c r="E360" s="953"/>
      <c r="F360" s="953"/>
      <c r="G360" s="953"/>
      <c r="H360" s="954"/>
      <c r="I360" s="330"/>
    </row>
    <row r="361" spans="1:9" ht="15.75" hidden="1" customHeight="1">
      <c r="A361" s="330"/>
      <c r="B361" s="481" t="s">
        <v>658</v>
      </c>
      <c r="C361" s="952"/>
      <c r="D361" s="953"/>
      <c r="E361" s="953"/>
      <c r="F361" s="953"/>
      <c r="G361" s="953"/>
      <c r="H361" s="954"/>
      <c r="I361" s="330"/>
    </row>
    <row r="362" spans="1:9" ht="15.75" hidden="1" customHeight="1">
      <c r="A362" s="330"/>
      <c r="B362" s="481" t="s">
        <v>659</v>
      </c>
      <c r="C362" s="952"/>
      <c r="D362" s="953"/>
      <c r="E362" s="953"/>
      <c r="F362" s="953"/>
      <c r="G362" s="953"/>
      <c r="H362" s="954"/>
      <c r="I362" s="330"/>
    </row>
    <row r="363" spans="1:9" ht="15.75" hidden="1" customHeight="1">
      <c r="A363" s="330"/>
      <c r="B363" s="481" t="s">
        <v>660</v>
      </c>
      <c r="C363" s="952"/>
      <c r="D363" s="953"/>
      <c r="E363" s="953"/>
      <c r="F363" s="953"/>
      <c r="G363" s="953"/>
      <c r="H363" s="954"/>
      <c r="I363" s="330"/>
    </row>
    <row r="364" spans="1:9" ht="15.75" hidden="1" customHeight="1">
      <c r="A364" s="330"/>
      <c r="B364" s="481" t="s">
        <v>661</v>
      </c>
      <c r="C364" s="952"/>
      <c r="D364" s="953"/>
      <c r="E364" s="953"/>
      <c r="F364" s="953"/>
      <c r="G364" s="953"/>
      <c r="H364" s="954"/>
      <c r="I364" s="330"/>
    </row>
    <row r="365" spans="1:9">
      <c r="A365" s="330"/>
      <c r="B365" s="482"/>
      <c r="C365" s="483"/>
      <c r="D365" s="483"/>
      <c r="E365" s="483"/>
      <c r="F365" s="483"/>
      <c r="G365" s="483"/>
      <c r="H365" s="483"/>
      <c r="I365" s="330"/>
    </row>
    <row r="366" spans="1:9" ht="24" customHeight="1">
      <c r="A366" s="478" t="s">
        <v>828</v>
      </c>
      <c r="B366" s="955" t="s">
        <v>662</v>
      </c>
      <c r="C366" s="955"/>
      <c r="D366" s="955"/>
      <c r="E366" s="955"/>
      <c r="F366" s="955"/>
      <c r="G366" s="955"/>
      <c r="H366" s="955"/>
      <c r="I366" s="330"/>
    </row>
    <row r="367" spans="1:9" ht="36" customHeight="1">
      <c r="A367" s="438">
        <v>5.0999999999999996</v>
      </c>
      <c r="B367" s="958" t="s">
        <v>663</v>
      </c>
      <c r="C367" s="958"/>
      <c r="D367" s="958"/>
      <c r="E367" s="958"/>
      <c r="F367" s="958"/>
      <c r="G367" s="958"/>
      <c r="H367" s="958"/>
    </row>
    <row r="368" spans="1:9" ht="105.75" customHeight="1">
      <c r="A368" s="330"/>
      <c r="B368" s="437" t="s">
        <v>664</v>
      </c>
      <c r="C368" s="958" t="s">
        <v>665</v>
      </c>
      <c r="D368" s="958"/>
      <c r="E368" s="958"/>
      <c r="F368" s="958"/>
      <c r="G368" s="958"/>
      <c r="H368" s="958"/>
      <c r="I368" s="484"/>
    </row>
    <row r="369" spans="1:12" ht="78" customHeight="1">
      <c r="A369" s="330"/>
      <c r="B369" s="437" t="s">
        <v>471</v>
      </c>
      <c r="C369" s="958" t="s">
        <v>666</v>
      </c>
      <c r="D369" s="958"/>
      <c r="E369" s="958"/>
      <c r="F369" s="958"/>
      <c r="G369" s="958"/>
      <c r="H369" s="958"/>
      <c r="I369" s="330"/>
    </row>
    <row r="370" spans="1:12" ht="9" customHeight="1">
      <c r="A370" s="330"/>
      <c r="B370" s="330"/>
      <c r="C370" s="330"/>
      <c r="D370" s="330"/>
      <c r="E370" s="330"/>
      <c r="F370" s="330"/>
      <c r="G370" s="330"/>
      <c r="H370" s="330"/>
      <c r="I370" s="330"/>
    </row>
    <row r="371" spans="1:12" ht="36.75" customHeight="1">
      <c r="A371" s="438">
        <v>5.2</v>
      </c>
      <c r="B371" s="945" t="s">
        <v>169</v>
      </c>
      <c r="C371" s="945"/>
      <c r="D371" s="945"/>
      <c r="E371" s="945"/>
      <c r="F371" s="945"/>
      <c r="G371" s="945"/>
      <c r="H371" s="945"/>
    </row>
    <row r="372" spans="1:12" ht="10.5" customHeight="1">
      <c r="A372" s="330"/>
      <c r="B372" s="330"/>
      <c r="C372" s="330"/>
      <c r="D372" s="330"/>
      <c r="E372" s="330"/>
      <c r="F372" s="330"/>
      <c r="G372" s="330"/>
      <c r="H372" s="330"/>
      <c r="I372" s="330"/>
    </row>
    <row r="373" spans="1:12" ht="24" customHeight="1">
      <c r="A373" s="279"/>
      <c r="B373" s="945" t="s">
        <v>667</v>
      </c>
      <c r="C373" s="945"/>
      <c r="D373" s="945"/>
      <c r="E373" s="945"/>
      <c r="F373" s="945"/>
      <c r="G373" s="945"/>
      <c r="H373" s="945"/>
      <c r="I373" s="330"/>
    </row>
    <row r="374" spans="1:12" ht="32.25" customHeight="1">
      <c r="A374" s="485"/>
      <c r="B374" s="946"/>
      <c r="C374" s="947"/>
      <c r="D374" s="486" t="s">
        <v>668</v>
      </c>
      <c r="E374" s="948"/>
      <c r="F374" s="949"/>
      <c r="G374" s="949"/>
      <c r="H374" s="949"/>
      <c r="I374" s="330"/>
    </row>
    <row r="375" spans="1:12" ht="50.25" customHeight="1">
      <c r="A375" s="487" t="s">
        <v>574</v>
      </c>
      <c r="B375" s="854" t="s">
        <v>669</v>
      </c>
      <c r="C375" s="854"/>
      <c r="D375" s="307" t="s">
        <v>670</v>
      </c>
      <c r="E375" s="330"/>
      <c r="F375" s="330"/>
      <c r="G375" s="330"/>
      <c r="H375" s="330"/>
      <c r="I375" s="330"/>
    </row>
    <row r="376" spans="1:12" ht="21" customHeight="1">
      <c r="A376" s="488"/>
      <c r="B376" s="950" t="s">
        <v>671</v>
      </c>
      <c r="C376" s="951"/>
      <c r="D376" s="489"/>
      <c r="E376" s="330"/>
      <c r="F376" s="330"/>
      <c r="G376" s="330"/>
      <c r="H376" s="330"/>
      <c r="I376" s="313"/>
      <c r="J376" s="490"/>
      <c r="K376" s="491"/>
    </row>
    <row r="377" spans="1:12" ht="23.25" customHeight="1">
      <c r="A377" s="488"/>
      <c r="B377" s="950" t="s">
        <v>672</v>
      </c>
      <c r="C377" s="951"/>
      <c r="D377" s="489"/>
      <c r="E377" s="330"/>
      <c r="F377" s="330"/>
      <c r="G377" s="330"/>
      <c r="H377" s="330"/>
      <c r="J377" s="492"/>
      <c r="K377" s="493"/>
    </row>
    <row r="378" spans="1:12" ht="21.75" customHeight="1">
      <c r="A378" s="488"/>
      <c r="B378" s="950" t="s">
        <v>673</v>
      </c>
      <c r="C378" s="951"/>
      <c r="D378" s="489"/>
      <c r="E378" s="330"/>
      <c r="F378" s="330"/>
      <c r="G378" s="330"/>
      <c r="H378" s="330"/>
      <c r="I378" s="313"/>
      <c r="J378" s="490"/>
      <c r="K378" s="491"/>
      <c r="L378" s="313"/>
    </row>
    <row r="379" spans="1:12" ht="20.25" customHeight="1">
      <c r="A379" s="488"/>
      <c r="B379" s="950" t="s">
        <v>674</v>
      </c>
      <c r="C379" s="951"/>
      <c r="D379" s="489"/>
      <c r="E379" s="330"/>
      <c r="F379" s="330"/>
      <c r="G379" s="330"/>
      <c r="H379" s="330"/>
      <c r="I379" s="313"/>
      <c r="J379" s="490"/>
      <c r="K379" s="491"/>
      <c r="L379" s="313"/>
    </row>
    <row r="380" spans="1:12" ht="21.75" customHeight="1">
      <c r="A380" s="488"/>
      <c r="B380" s="855" t="s">
        <v>675</v>
      </c>
      <c r="C380" s="857"/>
      <c r="D380" s="489"/>
      <c r="E380" s="330"/>
      <c r="F380" s="330"/>
      <c r="G380" s="330"/>
      <c r="H380" s="330"/>
      <c r="I380" s="313"/>
      <c r="J380" s="490"/>
      <c r="K380" s="491"/>
      <c r="L380" s="313"/>
    </row>
    <row r="381" spans="1:12" ht="16.5" customHeight="1">
      <c r="A381" s="330"/>
      <c r="B381" s="330"/>
      <c r="C381" s="330"/>
      <c r="D381" s="330"/>
      <c r="E381" s="330"/>
      <c r="F381" s="330"/>
      <c r="G381" s="330"/>
      <c r="H381" s="330"/>
      <c r="I381" s="330"/>
    </row>
    <row r="382" spans="1:12">
      <c r="A382" s="330"/>
      <c r="B382" s="330"/>
      <c r="C382" s="330"/>
      <c r="D382" s="330"/>
      <c r="E382" s="330"/>
      <c r="F382" s="330"/>
      <c r="G382" s="330"/>
      <c r="H382" s="330"/>
      <c r="I382" s="330"/>
    </row>
    <row r="384" spans="1:12" ht="16.5">
      <c r="B384" s="311" t="s">
        <v>6</v>
      </c>
      <c r="C384" s="494" t="str">
        <f>'Attach 3(JV)'!B24</f>
        <v>--</v>
      </c>
      <c r="F384" s="310" t="s">
        <v>4</v>
      </c>
      <c r="G384" s="311" t="str">
        <f>'Attach 3(JV)'!E24</f>
        <v/>
      </c>
      <c r="H384" s="311"/>
      <c r="I384" s="311"/>
    </row>
    <row r="385" spans="2:9" ht="16.5">
      <c r="B385" s="311" t="s">
        <v>7</v>
      </c>
      <c r="C385" s="494" t="str">
        <f>'Attach 3(JV)'!B25</f>
        <v/>
      </c>
      <c r="F385" s="310" t="s">
        <v>5</v>
      </c>
      <c r="G385" s="311" t="str">
        <f>'Attach 3(JV)'!E25</f>
        <v/>
      </c>
      <c r="H385" s="311"/>
      <c r="I385" s="311"/>
    </row>
  </sheetData>
  <sheetProtection algorithmName="SHA-512" hashValue="uGzYGQFqXaBhSVpYUnqUDMGdut5CFbou3i0OYmi40bnjunncby/MiEHrk3AJweZCnibfW0w+6DiGyiI3mXeUyA==" saltValue="i88xIe5mTuwLVxIr/MXe7g==" spinCount="100000" sheet="1" formatColumns="0" formatRows="0" selectLockedCells="1"/>
  <customSheetViews>
    <customSheetView guid="{CF80F8D9-734F-48B9-B011-9E684644282F}" scale="70" showPageBreaks="1" showGridLines="0" zeroValues="0" fitToPage="1" printArea="1" hiddenRows="1" hiddenColumns="1" view="pageBreakPreview" topLeftCell="A77">
      <selection activeCell="F99" sqref="F99"/>
      <rowBreaks count="1" manualBreakCount="1">
        <brk id="206" max="8" man="1"/>
      </rowBreaks>
      <pageMargins left="0.42" right="0.28999999999999998" top="0.4" bottom="0.31" header="0.32" footer="0.24"/>
      <printOptions horizontalCentered="1"/>
      <pageSetup paperSize="9" scale="65" fitToHeight="0" orientation="portrait" r:id="rId1"/>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2"/>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3"/>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4"/>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5"/>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6"/>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7"/>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8"/>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9"/>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0"/>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1"/>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2"/>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4"/>
      <headerFooter alignWithMargins="0"/>
    </customSheetView>
    <customSheetView guid="{4B898AE2-7356-489E-882D-EC3B09CB95AA}" scale="70" showPageBreaks="1" showGridLines="0" zeroValues="0" fitToPage="1" printArea="1" hiddenRows="1" hiddenColumns="1" view="pageBreakPreview">
      <selection activeCell="A3" sqref="A3:I3"/>
      <rowBreaks count="1" manualBreakCount="1">
        <brk id="198" max="8" man="1"/>
      </rowBreaks>
      <pageMargins left="0.42" right="0.28999999999999998" top="0.4" bottom="0.31" header="0.32" footer="0.24"/>
      <printOptions horizontalCentered="1"/>
      <pageSetup paperSize="9" scale="65" fitToHeight="0" orientation="portrait" r:id="rId15"/>
      <headerFooter alignWithMargins="0"/>
    </customSheetView>
    <customSheetView guid="{DBB6855E-D634-47BF-8EAD-2479D63E426E}" scale="70" showPageBreaks="1" showGridLines="0" zeroValues="0" fitToPage="1" printArea="1" hiddenRows="1" hiddenColumns="1" view="pageBreakPreview" topLeftCell="A70">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6"/>
      <headerFooter alignWithMargins="0"/>
    </customSheetView>
    <customSheetView guid="{D02EE5CF-A0EA-4C5E-BAEE-CBCAF1C246EF}" scale="70" showPageBreaks="1" showGridLines="0" zeroValues="0" fitToPage="1" printArea="1" hiddenRows="1" hiddenColumns="1" view="pageBreakPreview">
      <selection activeCell="G89" sqref="G89:H89"/>
      <rowBreaks count="1" manualBreakCount="1">
        <brk id="206" max="8" man="1"/>
      </rowBreaks>
      <pageMargins left="0.42" right="0.28999999999999998" top="0.4" bottom="0.31" header="0.32" footer="0.24"/>
      <printOptions horizontalCentered="1"/>
      <pageSetup paperSize="9" scale="65" fitToHeight="0" orientation="portrait" r:id="rId17"/>
      <headerFooter alignWithMargins="0"/>
    </customSheetView>
  </customSheetViews>
  <mergeCells count="444">
    <mergeCell ref="G98:H98"/>
    <mergeCell ref="B375:C375"/>
    <mergeCell ref="B376:C376"/>
    <mergeCell ref="B377:C377"/>
    <mergeCell ref="B378:C378"/>
    <mergeCell ref="B379:C379"/>
    <mergeCell ref="B380:C380"/>
    <mergeCell ref="C368:H368"/>
    <mergeCell ref="C369:H369"/>
    <mergeCell ref="B371:H371"/>
    <mergeCell ref="B373:H373"/>
    <mergeCell ref="B374:C374"/>
    <mergeCell ref="E374:F374"/>
    <mergeCell ref="G374:H374"/>
    <mergeCell ref="C361:H361"/>
    <mergeCell ref="C362:H362"/>
    <mergeCell ref="C363:H363"/>
    <mergeCell ref="C364:H364"/>
    <mergeCell ref="B366:H366"/>
    <mergeCell ref="B367:H367"/>
    <mergeCell ref="C355:H355"/>
    <mergeCell ref="C356:H356"/>
    <mergeCell ref="C357:H357"/>
    <mergeCell ref="C358:H358"/>
    <mergeCell ref="C359:H359"/>
    <mergeCell ref="C360:H360"/>
    <mergeCell ref="C348:H348"/>
    <mergeCell ref="C349:H349"/>
    <mergeCell ref="C350:H350"/>
    <mergeCell ref="C351:H351"/>
    <mergeCell ref="C352:H352"/>
    <mergeCell ref="B354:F354"/>
    <mergeCell ref="B342:F342"/>
    <mergeCell ref="C343:H343"/>
    <mergeCell ref="C344:H344"/>
    <mergeCell ref="C345:H345"/>
    <mergeCell ref="C346:H346"/>
    <mergeCell ref="C347:H347"/>
    <mergeCell ref="C335:H335"/>
    <mergeCell ref="C336:H336"/>
    <mergeCell ref="C337:H337"/>
    <mergeCell ref="C338:H338"/>
    <mergeCell ref="C339:H339"/>
    <mergeCell ref="C340:H340"/>
    <mergeCell ref="B329:H329"/>
    <mergeCell ref="B330:F330"/>
    <mergeCell ref="C331:H331"/>
    <mergeCell ref="C332:H332"/>
    <mergeCell ref="C333:H333"/>
    <mergeCell ref="C334:H334"/>
    <mergeCell ref="B318:H318"/>
    <mergeCell ref="B320:H320"/>
    <mergeCell ref="B322:H322"/>
    <mergeCell ref="B324:H324"/>
    <mergeCell ref="B326:H326"/>
    <mergeCell ref="B327:H327"/>
    <mergeCell ref="B308:H308"/>
    <mergeCell ref="B310:H310"/>
    <mergeCell ref="B311:H311"/>
    <mergeCell ref="B312:H312"/>
    <mergeCell ref="B314:H314"/>
    <mergeCell ref="B316:H316"/>
    <mergeCell ref="B305:C305"/>
    <mergeCell ref="E305:F305"/>
    <mergeCell ref="G305:H305"/>
    <mergeCell ref="B306:C306"/>
    <mergeCell ref="E306:F306"/>
    <mergeCell ref="G306:H306"/>
    <mergeCell ref="B303:C303"/>
    <mergeCell ref="E303:F303"/>
    <mergeCell ref="G303:H303"/>
    <mergeCell ref="B304:C304"/>
    <mergeCell ref="E304:F304"/>
    <mergeCell ref="G304:H304"/>
    <mergeCell ref="B299:C299"/>
    <mergeCell ref="G299:H299"/>
    <mergeCell ref="B300:H300"/>
    <mergeCell ref="B302:C302"/>
    <mergeCell ref="E302:F302"/>
    <mergeCell ref="G302:H302"/>
    <mergeCell ref="B294:C294"/>
    <mergeCell ref="G294:H294"/>
    <mergeCell ref="G295:H295"/>
    <mergeCell ref="G296:H296"/>
    <mergeCell ref="G297:H297"/>
    <mergeCell ref="G298:H298"/>
    <mergeCell ref="B291:C291"/>
    <mergeCell ref="E291:F291"/>
    <mergeCell ref="G291:H291"/>
    <mergeCell ref="B292:D292"/>
    <mergeCell ref="B293:C293"/>
    <mergeCell ref="G293:H293"/>
    <mergeCell ref="G283:H283"/>
    <mergeCell ref="G284:H284"/>
    <mergeCell ref="G285:H285"/>
    <mergeCell ref="B286:H286"/>
    <mergeCell ref="B288:H288"/>
    <mergeCell ref="E289:E290"/>
    <mergeCell ref="F289:F290"/>
    <mergeCell ref="G289:H290"/>
    <mergeCell ref="B279:D279"/>
    <mergeCell ref="B280:C280"/>
    <mergeCell ref="G280:H280"/>
    <mergeCell ref="B281:C281"/>
    <mergeCell ref="G281:H281"/>
    <mergeCell ref="G282:H282"/>
    <mergeCell ref="E276:E277"/>
    <mergeCell ref="F276:F277"/>
    <mergeCell ref="G276:H277"/>
    <mergeCell ref="B278:C278"/>
    <mergeCell ref="E278:F278"/>
    <mergeCell ref="G278:H278"/>
    <mergeCell ref="B272:C272"/>
    <mergeCell ref="E272:F272"/>
    <mergeCell ref="G272:H272"/>
    <mergeCell ref="B274:D274"/>
    <mergeCell ref="E274:H274"/>
    <mergeCell ref="B275:H275"/>
    <mergeCell ref="B270:C270"/>
    <mergeCell ref="E270:F270"/>
    <mergeCell ref="G270:H270"/>
    <mergeCell ref="B271:C271"/>
    <mergeCell ref="E271:F271"/>
    <mergeCell ref="G271:H271"/>
    <mergeCell ref="B266:H266"/>
    <mergeCell ref="B268:C268"/>
    <mergeCell ref="E268:F268"/>
    <mergeCell ref="G268:H268"/>
    <mergeCell ref="B269:C269"/>
    <mergeCell ref="E269:F269"/>
    <mergeCell ref="G269:H269"/>
    <mergeCell ref="B261:C261"/>
    <mergeCell ref="G261:H261"/>
    <mergeCell ref="G262:H262"/>
    <mergeCell ref="G263:H263"/>
    <mergeCell ref="G264:H264"/>
    <mergeCell ref="G265:H265"/>
    <mergeCell ref="B258:C258"/>
    <mergeCell ref="E258:F258"/>
    <mergeCell ref="G258:H258"/>
    <mergeCell ref="B259:D259"/>
    <mergeCell ref="B260:C260"/>
    <mergeCell ref="G260:H260"/>
    <mergeCell ref="G247:H247"/>
    <mergeCell ref="G248:H248"/>
    <mergeCell ref="G249:H249"/>
    <mergeCell ref="B250:H250"/>
    <mergeCell ref="B255:H255"/>
    <mergeCell ref="E256:E257"/>
    <mergeCell ref="F256:F257"/>
    <mergeCell ref="G256:H257"/>
    <mergeCell ref="B243:D243"/>
    <mergeCell ref="B244:C244"/>
    <mergeCell ref="G244:H244"/>
    <mergeCell ref="B245:C245"/>
    <mergeCell ref="G245:H245"/>
    <mergeCell ref="G246:H246"/>
    <mergeCell ref="B239:H239"/>
    <mergeCell ref="E240:E241"/>
    <mergeCell ref="F240:F241"/>
    <mergeCell ref="G240:H241"/>
    <mergeCell ref="B242:C242"/>
    <mergeCell ref="E242:F242"/>
    <mergeCell ref="G242:H242"/>
    <mergeCell ref="B235:C235"/>
    <mergeCell ref="E235:F235"/>
    <mergeCell ref="G235:H235"/>
    <mergeCell ref="B236:C236"/>
    <mergeCell ref="E236:H236"/>
    <mergeCell ref="B238:D238"/>
    <mergeCell ref="E238:H238"/>
    <mergeCell ref="B232:C232"/>
    <mergeCell ref="E232:F232"/>
    <mergeCell ref="G232:H232"/>
    <mergeCell ref="B233:C233"/>
    <mergeCell ref="E233:H233"/>
    <mergeCell ref="B234:C234"/>
    <mergeCell ref="E234:H234"/>
    <mergeCell ref="F226:H226"/>
    <mergeCell ref="F227:H227"/>
    <mergeCell ref="F229:H229"/>
    <mergeCell ref="B230:C230"/>
    <mergeCell ref="F230:H230"/>
    <mergeCell ref="B223:D223"/>
    <mergeCell ref="F223:H223"/>
    <mergeCell ref="F224:H224"/>
    <mergeCell ref="F225:H225"/>
    <mergeCell ref="F216:H216"/>
    <mergeCell ref="B219:H219"/>
    <mergeCell ref="E220:E221"/>
    <mergeCell ref="F220:H221"/>
    <mergeCell ref="B222:C222"/>
    <mergeCell ref="F222:H222"/>
    <mergeCell ref="F211:H211"/>
    <mergeCell ref="F212:H212"/>
    <mergeCell ref="F213:H213"/>
    <mergeCell ref="F215:H215"/>
    <mergeCell ref="B209:C209"/>
    <mergeCell ref="F209:H209"/>
    <mergeCell ref="B210:D210"/>
    <mergeCell ref="F210:H210"/>
    <mergeCell ref="B197:H197"/>
    <mergeCell ref="B201:H201"/>
    <mergeCell ref="B204:H204"/>
    <mergeCell ref="B205:D205"/>
    <mergeCell ref="E205:H205"/>
    <mergeCell ref="B199:H200"/>
    <mergeCell ref="A81:A87"/>
    <mergeCell ref="B81:E84"/>
    <mergeCell ref="G81:H81"/>
    <mergeCell ref="G82:H82"/>
    <mergeCell ref="G83:H83"/>
    <mergeCell ref="B195:H195"/>
    <mergeCell ref="B206:H206"/>
    <mergeCell ref="E207:E208"/>
    <mergeCell ref="F207:H208"/>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74:J74"/>
    <mergeCell ref="B75:J75"/>
    <mergeCell ref="B77:E77"/>
    <mergeCell ref="F77:I77"/>
    <mergeCell ref="B78:E78"/>
    <mergeCell ref="F78:I78"/>
    <mergeCell ref="B79:E79"/>
    <mergeCell ref="G79:H79"/>
    <mergeCell ref="B80:E80"/>
    <mergeCell ref="G80:H80"/>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3:H93"/>
    <mergeCell ref="A94:A95"/>
    <mergeCell ref="B94:E94"/>
    <mergeCell ref="B95:E95"/>
    <mergeCell ref="B96:E96"/>
    <mergeCell ref="A106:I106"/>
    <mergeCell ref="A107:I107"/>
    <mergeCell ref="B108:E108"/>
    <mergeCell ref="F108:I108"/>
    <mergeCell ref="B98:E98"/>
    <mergeCell ref="B99:E99"/>
    <mergeCell ref="G99:H99"/>
    <mergeCell ref="B100:E100"/>
    <mergeCell ref="G100:H100"/>
    <mergeCell ref="B101:E101"/>
    <mergeCell ref="G101:H101"/>
    <mergeCell ref="B102:E102"/>
    <mergeCell ref="G102:H102"/>
    <mergeCell ref="B103:E103"/>
    <mergeCell ref="G103:H103"/>
    <mergeCell ref="A104:A105"/>
    <mergeCell ref="B104:E104"/>
    <mergeCell ref="B105:E105"/>
    <mergeCell ref="B97:I97"/>
    <mergeCell ref="B109:E109"/>
    <mergeCell ref="F109:I109"/>
    <mergeCell ref="B110:E110"/>
    <mergeCell ref="F110:I110"/>
    <mergeCell ref="B111:I111"/>
    <mergeCell ref="B112:E112"/>
    <mergeCell ref="G112:H112"/>
    <mergeCell ref="B113:E113"/>
    <mergeCell ref="G113:H113"/>
    <mergeCell ref="A114:A118"/>
    <mergeCell ref="B114:E115"/>
    <mergeCell ref="G114:H114"/>
    <mergeCell ref="G115:H115"/>
    <mergeCell ref="G116:H116"/>
    <mergeCell ref="G117:H117"/>
    <mergeCell ref="G118:H118"/>
    <mergeCell ref="B120:E120"/>
    <mergeCell ref="B121:E121"/>
    <mergeCell ref="G121:H121"/>
    <mergeCell ref="B122:E122"/>
    <mergeCell ref="G122:H122"/>
    <mergeCell ref="B123:E123"/>
    <mergeCell ref="G123:H123"/>
    <mergeCell ref="B124:E124"/>
    <mergeCell ref="F124:G124"/>
    <mergeCell ref="H124:I124"/>
    <mergeCell ref="B125:E125"/>
    <mergeCell ref="G125:H125"/>
    <mergeCell ref="B126:E126"/>
    <mergeCell ref="G126:H126"/>
    <mergeCell ref="A127:A129"/>
    <mergeCell ref="B127:E127"/>
    <mergeCell ref="B128:E129"/>
    <mergeCell ref="B131:E131"/>
    <mergeCell ref="B132:E132"/>
    <mergeCell ref="G132:H132"/>
    <mergeCell ref="B133:E133"/>
    <mergeCell ref="G133:H133"/>
    <mergeCell ref="B134:E134"/>
    <mergeCell ref="G134:H134"/>
    <mergeCell ref="B135:E135"/>
    <mergeCell ref="G135:H135"/>
    <mergeCell ref="B136:E136"/>
    <mergeCell ref="G136:H136"/>
    <mergeCell ref="A137:A138"/>
    <mergeCell ref="B137:E137"/>
    <mergeCell ref="B138:E138"/>
    <mergeCell ref="B140:H140"/>
    <mergeCell ref="B141:E141"/>
    <mergeCell ref="B142:H142"/>
    <mergeCell ref="B143:E143"/>
    <mergeCell ref="B144:H144"/>
    <mergeCell ref="B145:E145"/>
    <mergeCell ref="B146:E146"/>
    <mergeCell ref="G146:H146"/>
    <mergeCell ref="A148:I148"/>
    <mergeCell ref="A149:I149"/>
    <mergeCell ref="B150:E150"/>
    <mergeCell ref="F150:I150"/>
    <mergeCell ref="B151:E151"/>
    <mergeCell ref="F151:I151"/>
    <mergeCell ref="B152:E152"/>
    <mergeCell ref="F152:I152"/>
    <mergeCell ref="B153:I153"/>
    <mergeCell ref="B154:E154"/>
    <mergeCell ref="G154:H154"/>
    <mergeCell ref="B155:E155"/>
    <mergeCell ref="G155:H155"/>
    <mergeCell ref="B156:E159"/>
    <mergeCell ref="G156:H156"/>
    <mergeCell ref="G157:H157"/>
    <mergeCell ref="G158:H158"/>
    <mergeCell ref="G159:H159"/>
    <mergeCell ref="B160:E160"/>
    <mergeCell ref="G160:H160"/>
    <mergeCell ref="B161:E161"/>
    <mergeCell ref="G161:H161"/>
    <mergeCell ref="B162:E162"/>
    <mergeCell ref="G162:H162"/>
    <mergeCell ref="B163:E163"/>
    <mergeCell ref="B164:E164"/>
    <mergeCell ref="G164:H164"/>
    <mergeCell ref="B165:E165"/>
    <mergeCell ref="G165:H165"/>
    <mergeCell ref="B166:E166"/>
    <mergeCell ref="G166:H166"/>
    <mergeCell ref="B167:E167"/>
    <mergeCell ref="G167:H167"/>
    <mergeCell ref="B168:E168"/>
    <mergeCell ref="G168:H168"/>
    <mergeCell ref="A169:A170"/>
    <mergeCell ref="B169:E169"/>
    <mergeCell ref="B170:E170"/>
    <mergeCell ref="A199:A200"/>
    <mergeCell ref="I199:I200"/>
    <mergeCell ref="B185:H185"/>
    <mergeCell ref="B186:E186"/>
    <mergeCell ref="G186:H186"/>
    <mergeCell ref="G96:H96"/>
    <mergeCell ref="B177:E177"/>
    <mergeCell ref="G177:H177"/>
    <mergeCell ref="A178:A179"/>
    <mergeCell ref="B178:E178"/>
    <mergeCell ref="B179:E179"/>
    <mergeCell ref="B181:H181"/>
    <mergeCell ref="B182:I182"/>
    <mergeCell ref="B183:H183"/>
    <mergeCell ref="A184:I184"/>
    <mergeCell ref="B171:I171"/>
    <mergeCell ref="B172:E172"/>
    <mergeCell ref="B173:E173"/>
    <mergeCell ref="G173:H173"/>
    <mergeCell ref="B174:E174"/>
    <mergeCell ref="B175:E175"/>
    <mergeCell ref="G175:H175"/>
    <mergeCell ref="B176:E176"/>
    <mergeCell ref="G176:H176"/>
  </mergeCells>
  <conditionalFormatting sqref="E307:H307 D374 E235:H235 D220:D221 E222:F222 E220:F220 E231:H231 E273:H273 E280:H285 D207:D208 E209 E207:F207 D240:D241 E242:H242 E240 G240 D276:D277 E278:H278 E276 G276 E244:H249 A25:H25 A33:H34 E212:E216 E224:F224 E234 E236 E225:E230">
    <cfRule type="expression" dxfId="48" priority="20" stopIfTrue="1">
      <formula>$M$18="Sole Bidder"</formula>
    </cfRule>
  </conditionalFormatting>
  <conditionalFormatting sqref="A366 A353:H353 A365:H365 A308:H326 A328:H329 A327:B327">
    <cfRule type="expression" dxfId="47" priority="21" stopIfTrue="1">
      <formula>$M$18="Sole Bidder"</formula>
    </cfRule>
  </conditionalFormatting>
  <conditionalFormatting sqref="A224 D224:F224 D280:H280 D211:F211">
    <cfRule type="expression" dxfId="46" priority="22" stopIfTrue="1">
      <formula>$E$210="No"</formula>
    </cfRule>
  </conditionalFormatting>
  <conditionalFormatting sqref="A19">
    <cfRule type="expression" dxfId="45" priority="23" stopIfTrue="1">
      <formula>$M$18="Sole Bidder"</formula>
    </cfRule>
    <cfRule type="expression" dxfId="44" priority="24" stopIfTrue="1">
      <formula>$M$18=1</formula>
    </cfRule>
  </conditionalFormatting>
  <conditionalFormatting sqref="A238:H238 A251:C259 A266:C272 D251:H272">
    <cfRule type="expression" dxfId="43" priority="25" stopIfTrue="1">
      <formula>$M$202&lt;2</formula>
    </cfRule>
  </conditionalFormatting>
  <conditionalFormatting sqref="A274:H274 A287:C292 D287:H297 A299:H306">
    <cfRule type="expression" dxfId="42" priority="26" stopIfTrue="1">
      <formula>$M$202&lt;2</formula>
    </cfRule>
    <cfRule type="expression" dxfId="41" priority="27" stopIfTrue="1">
      <formula>$M$204=1</formula>
    </cfRule>
  </conditionalFormatting>
  <conditionalFormatting sqref="E374:F374 A342:H352">
    <cfRule type="expression" dxfId="40" priority="28" stopIfTrue="1">
      <formula>$M$202&lt;2</formula>
    </cfRule>
  </conditionalFormatting>
  <conditionalFormatting sqref="G374:H374 A354:H364">
    <cfRule type="expression" dxfId="39" priority="29" stopIfTrue="1">
      <formula>$M$202&lt;2</formula>
    </cfRule>
    <cfRule type="expression" dxfId="38" priority="30" stopIfTrue="1">
      <formula>$M$204=1</formula>
    </cfRule>
  </conditionalFormatting>
  <conditionalFormatting sqref="B19:H19 B18:F18">
    <cfRule type="expression" dxfId="37" priority="31" stopIfTrue="1">
      <formula>$M$20&lt;2</formula>
    </cfRule>
  </conditionalFormatting>
  <conditionalFormatting sqref="A22:H22">
    <cfRule type="expression" dxfId="36" priority="32" stopIfTrue="1">
      <formula>AND($M$20=2,$M$21="2 or more")</formula>
    </cfRule>
  </conditionalFormatting>
  <conditionalFormatting sqref="A20:H21">
    <cfRule type="expression" dxfId="35" priority="33" stopIfTrue="1">
      <formula>$M$20=2</formula>
    </cfRule>
  </conditionalFormatting>
  <conditionalFormatting sqref="A35:H35">
    <cfRule type="expression" dxfId="34" priority="34" stopIfTrue="1">
      <formula>$M$20&lt;2</formula>
    </cfRule>
  </conditionalFormatting>
  <conditionalFormatting sqref="E211:F211">
    <cfRule type="expression" dxfId="33" priority="18" stopIfTrue="1">
      <formula>$M$18="Sole Bidder"</formula>
    </cfRule>
  </conditionalFormatting>
  <conditionalFormatting sqref="A211">
    <cfRule type="expression" dxfId="32" priority="19" stopIfTrue="1">
      <formula>$E$210="No"</formula>
    </cfRule>
  </conditionalFormatting>
  <conditionalFormatting sqref="D298:H298">
    <cfRule type="expression" dxfId="31" priority="16" stopIfTrue="1">
      <formula>$M$202&lt;2</formula>
    </cfRule>
    <cfRule type="expression" dxfId="30" priority="17" stopIfTrue="1">
      <formula>$M$204=1</formula>
    </cfRule>
  </conditionalFormatting>
  <conditionalFormatting sqref="D376:D380">
    <cfRule type="expression" dxfId="29" priority="15" stopIfTrue="1">
      <formula>$M$202&lt;2</formula>
    </cfRule>
  </conditionalFormatting>
  <conditionalFormatting sqref="F210">
    <cfRule type="expression" dxfId="28" priority="14" stopIfTrue="1">
      <formula>$E$210="No"</formula>
    </cfRule>
  </conditionalFormatting>
  <conditionalFormatting sqref="F210">
    <cfRule type="expression" dxfId="27" priority="13" stopIfTrue="1">
      <formula>$M$18="Sole Bidder"</formula>
    </cfRule>
  </conditionalFormatting>
  <conditionalFormatting sqref="F223">
    <cfRule type="expression" dxfId="26" priority="2" stopIfTrue="1">
      <formula>$E$210="No"</formula>
    </cfRule>
  </conditionalFormatting>
  <conditionalFormatting sqref="F223">
    <cfRule type="expression" dxfId="25" priority="1" stopIfTrue="1">
      <formula>$M$18="Sole Bidder"</formula>
    </cfRule>
  </conditionalFormatting>
  <dataValidations count="2">
    <dataValidation type="list" allowBlank="1" showInputMessage="1" showErrorMessage="1" sqref="I65716 WVQ983224 WLU983224 WBY983224 VSC983224 VIG983224 UYK983224 UOO983224 UES983224 TUW983224 TLA983224 TBE983224 SRI983224 SHM983224 RXQ983224 RNU983224 RDY983224 QUC983224 QKG983224 QAK983224 PQO983224 PGS983224 OWW983224 ONA983224 ODE983224 NTI983224 NJM983224 MZQ983224 MPU983224 MFY983224 LWC983224 LMG983224 LCK983224 KSO983224 KIS983224 JYW983224 JPA983224 JFE983224 IVI983224 ILM983224 IBQ983224 HRU983224 HHY983224 GYC983224 GOG983224 GEK983224 FUO983224 FKS983224 FAW983224 ERA983224 EHE983224 DXI983224 DNM983224 DDQ983224 CTU983224 CJY983224 CAC983224 BQG983224 BGK983224 AWO983224 AMS983224 ACW983224 TA983224 JE983224 I983224 WVQ917688 WLU917688 WBY917688 VSC917688 VIG917688 UYK917688 UOO917688 UES917688 TUW917688 TLA917688 TBE917688 SRI917688 SHM917688 RXQ917688 RNU917688 RDY917688 QUC917688 QKG917688 QAK917688 PQO917688 PGS917688 OWW917688 ONA917688 ODE917688 NTI917688 NJM917688 MZQ917688 MPU917688 MFY917688 LWC917688 LMG917688 LCK917688 KSO917688 KIS917688 JYW917688 JPA917688 JFE917688 IVI917688 ILM917688 IBQ917688 HRU917688 HHY917688 GYC917688 GOG917688 GEK917688 FUO917688 FKS917688 FAW917688 ERA917688 EHE917688 DXI917688 DNM917688 DDQ917688 CTU917688 CJY917688 CAC917688 BQG917688 BGK917688 AWO917688 AMS917688 ACW917688 TA917688 JE917688 I917688 WVQ852152 WLU852152 WBY852152 VSC852152 VIG852152 UYK852152 UOO852152 UES852152 TUW852152 TLA852152 TBE852152 SRI852152 SHM852152 RXQ852152 RNU852152 RDY852152 QUC852152 QKG852152 QAK852152 PQO852152 PGS852152 OWW852152 ONA852152 ODE852152 NTI852152 NJM852152 MZQ852152 MPU852152 MFY852152 LWC852152 LMG852152 LCK852152 KSO852152 KIS852152 JYW852152 JPA852152 JFE852152 IVI852152 ILM852152 IBQ852152 HRU852152 HHY852152 GYC852152 GOG852152 GEK852152 FUO852152 FKS852152 FAW852152 ERA852152 EHE852152 DXI852152 DNM852152 DDQ852152 CTU852152 CJY852152 CAC852152 BQG852152 BGK852152 AWO852152 AMS852152 ACW852152 TA852152 JE852152 I852152 WVQ786616 WLU786616 WBY786616 VSC786616 VIG786616 UYK786616 UOO786616 UES786616 TUW786616 TLA786616 TBE786616 SRI786616 SHM786616 RXQ786616 RNU786616 RDY786616 QUC786616 QKG786616 QAK786616 PQO786616 PGS786616 OWW786616 ONA786616 ODE786616 NTI786616 NJM786616 MZQ786616 MPU786616 MFY786616 LWC786616 LMG786616 LCK786616 KSO786616 KIS786616 JYW786616 JPA786616 JFE786616 IVI786616 ILM786616 IBQ786616 HRU786616 HHY786616 GYC786616 GOG786616 GEK786616 FUO786616 FKS786616 FAW786616 ERA786616 EHE786616 DXI786616 DNM786616 DDQ786616 CTU786616 CJY786616 CAC786616 BQG786616 BGK786616 AWO786616 AMS786616 ACW786616 TA786616 JE786616 I786616 WVQ721080 WLU721080 WBY721080 VSC721080 VIG721080 UYK721080 UOO721080 UES721080 TUW721080 TLA721080 TBE721080 SRI721080 SHM721080 RXQ721080 RNU721080 RDY721080 QUC721080 QKG721080 QAK721080 PQO721080 PGS721080 OWW721080 ONA721080 ODE721080 NTI721080 NJM721080 MZQ721080 MPU721080 MFY721080 LWC721080 LMG721080 LCK721080 KSO721080 KIS721080 JYW721080 JPA721080 JFE721080 IVI721080 ILM721080 IBQ721080 HRU721080 HHY721080 GYC721080 GOG721080 GEK721080 FUO721080 FKS721080 FAW721080 ERA721080 EHE721080 DXI721080 DNM721080 DDQ721080 CTU721080 CJY721080 CAC721080 BQG721080 BGK721080 AWO721080 AMS721080 ACW721080 TA721080 JE721080 I721080 WVQ655544 WLU655544 WBY655544 VSC655544 VIG655544 UYK655544 UOO655544 UES655544 TUW655544 TLA655544 TBE655544 SRI655544 SHM655544 RXQ655544 RNU655544 RDY655544 QUC655544 QKG655544 QAK655544 PQO655544 PGS655544 OWW655544 ONA655544 ODE655544 NTI655544 NJM655544 MZQ655544 MPU655544 MFY655544 LWC655544 LMG655544 LCK655544 KSO655544 KIS655544 JYW655544 JPA655544 JFE655544 IVI655544 ILM655544 IBQ655544 HRU655544 HHY655544 GYC655544 GOG655544 GEK655544 FUO655544 FKS655544 FAW655544 ERA655544 EHE655544 DXI655544 DNM655544 DDQ655544 CTU655544 CJY655544 CAC655544 BQG655544 BGK655544 AWO655544 AMS655544 ACW655544 TA655544 JE655544 I655544 WVQ590008 WLU590008 WBY590008 VSC590008 VIG590008 UYK590008 UOO590008 UES590008 TUW590008 TLA590008 TBE590008 SRI590008 SHM590008 RXQ590008 RNU590008 RDY590008 QUC590008 QKG590008 QAK590008 PQO590008 PGS590008 OWW590008 ONA590008 ODE590008 NTI590008 NJM590008 MZQ590008 MPU590008 MFY590008 LWC590008 LMG590008 LCK590008 KSO590008 KIS590008 JYW590008 JPA590008 JFE590008 IVI590008 ILM590008 IBQ590008 HRU590008 HHY590008 GYC590008 GOG590008 GEK590008 FUO590008 FKS590008 FAW590008 ERA590008 EHE590008 DXI590008 DNM590008 DDQ590008 CTU590008 CJY590008 CAC590008 BQG590008 BGK590008 AWO590008 AMS590008 ACW590008 TA590008 JE590008 I590008 WVQ524472 WLU524472 WBY524472 VSC524472 VIG524472 UYK524472 UOO524472 UES524472 TUW524472 TLA524472 TBE524472 SRI524472 SHM524472 RXQ524472 RNU524472 RDY524472 QUC524472 QKG524472 QAK524472 PQO524472 PGS524472 OWW524472 ONA524472 ODE524472 NTI524472 NJM524472 MZQ524472 MPU524472 MFY524472 LWC524472 LMG524472 LCK524472 KSO524472 KIS524472 JYW524472 JPA524472 JFE524472 IVI524472 ILM524472 IBQ524472 HRU524472 HHY524472 GYC524472 GOG524472 GEK524472 FUO524472 FKS524472 FAW524472 ERA524472 EHE524472 DXI524472 DNM524472 DDQ524472 CTU524472 CJY524472 CAC524472 BQG524472 BGK524472 AWO524472 AMS524472 ACW524472 TA524472 JE524472 I524472 WVQ458936 WLU458936 WBY458936 VSC458936 VIG458936 UYK458936 UOO458936 UES458936 TUW458936 TLA458936 TBE458936 SRI458936 SHM458936 RXQ458936 RNU458936 RDY458936 QUC458936 QKG458936 QAK458936 PQO458936 PGS458936 OWW458936 ONA458936 ODE458936 NTI458936 NJM458936 MZQ458936 MPU458936 MFY458936 LWC458936 LMG458936 LCK458936 KSO458936 KIS458936 JYW458936 JPA458936 JFE458936 IVI458936 ILM458936 IBQ458936 HRU458936 HHY458936 GYC458936 GOG458936 GEK458936 FUO458936 FKS458936 FAW458936 ERA458936 EHE458936 DXI458936 DNM458936 DDQ458936 CTU458936 CJY458936 CAC458936 BQG458936 BGK458936 AWO458936 AMS458936 ACW458936 TA458936 JE458936 I458936 WVQ393400 WLU393400 WBY393400 VSC393400 VIG393400 UYK393400 UOO393400 UES393400 TUW393400 TLA393400 TBE393400 SRI393400 SHM393400 RXQ393400 RNU393400 RDY393400 QUC393400 QKG393400 QAK393400 PQO393400 PGS393400 OWW393400 ONA393400 ODE393400 NTI393400 NJM393400 MZQ393400 MPU393400 MFY393400 LWC393400 LMG393400 LCK393400 KSO393400 KIS393400 JYW393400 JPA393400 JFE393400 IVI393400 ILM393400 IBQ393400 HRU393400 HHY393400 GYC393400 GOG393400 GEK393400 FUO393400 FKS393400 FAW393400 ERA393400 EHE393400 DXI393400 DNM393400 DDQ393400 CTU393400 CJY393400 CAC393400 BQG393400 BGK393400 AWO393400 AMS393400 ACW393400 TA393400 JE393400 I393400 WVQ327864 WLU327864 WBY327864 VSC327864 VIG327864 UYK327864 UOO327864 UES327864 TUW327864 TLA327864 TBE327864 SRI327864 SHM327864 RXQ327864 RNU327864 RDY327864 QUC327864 QKG327864 QAK327864 PQO327864 PGS327864 OWW327864 ONA327864 ODE327864 NTI327864 NJM327864 MZQ327864 MPU327864 MFY327864 LWC327864 LMG327864 LCK327864 KSO327864 KIS327864 JYW327864 JPA327864 JFE327864 IVI327864 ILM327864 IBQ327864 HRU327864 HHY327864 GYC327864 GOG327864 GEK327864 FUO327864 FKS327864 FAW327864 ERA327864 EHE327864 DXI327864 DNM327864 DDQ327864 CTU327864 CJY327864 CAC327864 BQG327864 BGK327864 AWO327864 AMS327864 ACW327864 TA327864 JE327864 I327864 WVQ262328 WLU262328 WBY262328 VSC262328 VIG262328 UYK262328 UOO262328 UES262328 TUW262328 TLA262328 TBE262328 SRI262328 SHM262328 RXQ262328 RNU262328 RDY262328 QUC262328 QKG262328 QAK262328 PQO262328 PGS262328 OWW262328 ONA262328 ODE262328 NTI262328 NJM262328 MZQ262328 MPU262328 MFY262328 LWC262328 LMG262328 LCK262328 KSO262328 KIS262328 JYW262328 JPA262328 JFE262328 IVI262328 ILM262328 IBQ262328 HRU262328 HHY262328 GYC262328 GOG262328 GEK262328 FUO262328 FKS262328 FAW262328 ERA262328 EHE262328 DXI262328 DNM262328 DDQ262328 CTU262328 CJY262328 CAC262328 BQG262328 BGK262328 AWO262328 AMS262328 ACW262328 TA262328 JE262328 I262328 WVQ196792 WLU196792 WBY196792 VSC196792 VIG196792 UYK196792 UOO196792 UES196792 TUW196792 TLA196792 TBE196792 SRI196792 SHM196792 RXQ196792 RNU196792 RDY196792 QUC196792 QKG196792 QAK196792 PQO196792 PGS196792 OWW196792 ONA196792 ODE196792 NTI196792 NJM196792 MZQ196792 MPU196792 MFY196792 LWC196792 LMG196792 LCK196792 KSO196792 KIS196792 JYW196792 JPA196792 JFE196792 IVI196792 ILM196792 IBQ196792 HRU196792 HHY196792 GYC196792 GOG196792 GEK196792 FUO196792 FKS196792 FAW196792 ERA196792 EHE196792 DXI196792 DNM196792 DDQ196792 CTU196792 CJY196792 CAC196792 BQG196792 BGK196792 AWO196792 AMS196792 ACW196792 TA196792 JE196792 I196792 WVQ131256 WLU131256 WBY131256 VSC131256 VIG131256 UYK131256 UOO131256 UES131256 TUW131256 TLA131256 TBE131256 SRI131256 SHM131256 RXQ131256 RNU131256 RDY131256 QUC131256 QKG131256 QAK131256 PQO131256 PGS131256 OWW131256 ONA131256 ODE131256 NTI131256 NJM131256 MZQ131256 MPU131256 MFY131256 LWC131256 LMG131256 LCK131256 KSO131256 KIS131256 JYW131256 JPA131256 JFE131256 IVI131256 ILM131256 IBQ131256 HRU131256 HHY131256 GYC131256 GOG131256 GEK131256 FUO131256 FKS131256 FAW131256 ERA131256 EHE131256 DXI131256 DNM131256 DDQ131256 CTU131256 CJY131256 CAC131256 BQG131256 BGK131256 AWO131256 AMS131256 ACW131256 TA131256 JE131256 I131256 WVQ65720 WLU65720 WBY65720 VSC65720 VIG65720 UYK65720 UOO65720 UES65720 TUW65720 TLA65720 TBE65720 SRI65720 SHM65720 RXQ65720 RNU65720 RDY65720 QUC65720 QKG65720 QAK65720 PQO65720 PGS65720 OWW65720 ONA65720 ODE65720 NTI65720 NJM65720 MZQ65720 MPU65720 MFY65720 LWC65720 LMG65720 LCK65720 KSO65720 KIS65720 JYW65720 JPA65720 JFE65720 IVI65720 ILM65720 IBQ65720 HRU65720 HHY65720 GYC65720 GOG65720 GEK65720 FUO65720 FKS65720 FAW65720 ERA65720 EHE65720 DXI65720 DNM65720 DDQ65720 CTU65720 CJY65720 CAC65720 BQG65720 BGK65720 AWO65720 AMS65720 ACW65720 TA65720 JE65720 I65720 WVQ983222 WLU983222 WBY983222 VSC983222 VIG983222 UYK983222 UOO983222 UES983222 TUW983222 TLA983222 TBE983222 SRI983222 SHM983222 RXQ983222 RNU983222 RDY983222 QUC983222 QKG983222 QAK983222 PQO983222 PGS983222 OWW983222 ONA983222 ODE983222 NTI983222 NJM983222 MZQ983222 MPU983222 MFY983222 LWC983222 LMG983222 LCK983222 KSO983222 KIS983222 JYW983222 JPA983222 JFE983222 IVI983222 ILM983222 IBQ983222 HRU983222 HHY983222 GYC983222 GOG983222 GEK983222 FUO983222 FKS983222 FAW983222 ERA983222 EHE983222 DXI983222 DNM983222 DDQ983222 CTU983222 CJY983222 CAC983222 BQG983222 BGK983222 AWO983222 AMS983222 ACW983222 TA983222 JE983222 I983222 WVQ917686 WLU917686 WBY917686 VSC917686 VIG917686 UYK917686 UOO917686 UES917686 TUW917686 TLA917686 TBE917686 SRI917686 SHM917686 RXQ917686 RNU917686 RDY917686 QUC917686 QKG917686 QAK917686 PQO917686 PGS917686 OWW917686 ONA917686 ODE917686 NTI917686 NJM917686 MZQ917686 MPU917686 MFY917686 LWC917686 LMG917686 LCK917686 KSO917686 KIS917686 JYW917686 JPA917686 JFE917686 IVI917686 ILM917686 IBQ917686 HRU917686 HHY917686 GYC917686 GOG917686 GEK917686 FUO917686 FKS917686 FAW917686 ERA917686 EHE917686 DXI917686 DNM917686 DDQ917686 CTU917686 CJY917686 CAC917686 BQG917686 BGK917686 AWO917686 AMS917686 ACW917686 TA917686 JE917686 I917686 WVQ852150 WLU852150 WBY852150 VSC852150 VIG852150 UYK852150 UOO852150 UES852150 TUW852150 TLA852150 TBE852150 SRI852150 SHM852150 RXQ852150 RNU852150 RDY852150 QUC852150 QKG852150 QAK852150 PQO852150 PGS852150 OWW852150 ONA852150 ODE852150 NTI852150 NJM852150 MZQ852150 MPU852150 MFY852150 LWC852150 LMG852150 LCK852150 KSO852150 KIS852150 JYW852150 JPA852150 JFE852150 IVI852150 ILM852150 IBQ852150 HRU852150 HHY852150 GYC852150 GOG852150 GEK852150 FUO852150 FKS852150 FAW852150 ERA852150 EHE852150 DXI852150 DNM852150 DDQ852150 CTU852150 CJY852150 CAC852150 BQG852150 BGK852150 AWO852150 AMS852150 ACW852150 TA852150 JE852150 I852150 WVQ786614 WLU786614 WBY786614 VSC786614 VIG786614 UYK786614 UOO786614 UES786614 TUW786614 TLA786614 TBE786614 SRI786614 SHM786614 RXQ786614 RNU786614 RDY786614 QUC786614 QKG786614 QAK786614 PQO786614 PGS786614 OWW786614 ONA786614 ODE786614 NTI786614 NJM786614 MZQ786614 MPU786614 MFY786614 LWC786614 LMG786614 LCK786614 KSO786614 KIS786614 JYW786614 JPA786614 JFE786614 IVI786614 ILM786614 IBQ786614 HRU786614 HHY786614 GYC786614 GOG786614 GEK786614 FUO786614 FKS786614 FAW786614 ERA786614 EHE786614 DXI786614 DNM786614 DDQ786614 CTU786614 CJY786614 CAC786614 BQG786614 BGK786614 AWO786614 AMS786614 ACW786614 TA786614 JE786614 I786614 WVQ721078 WLU721078 WBY721078 VSC721078 VIG721078 UYK721078 UOO721078 UES721078 TUW721078 TLA721078 TBE721078 SRI721078 SHM721078 RXQ721078 RNU721078 RDY721078 QUC721078 QKG721078 QAK721078 PQO721078 PGS721078 OWW721078 ONA721078 ODE721078 NTI721078 NJM721078 MZQ721078 MPU721078 MFY721078 LWC721078 LMG721078 LCK721078 KSO721078 KIS721078 JYW721078 JPA721078 JFE721078 IVI721078 ILM721078 IBQ721078 HRU721078 HHY721078 GYC721078 GOG721078 GEK721078 FUO721078 FKS721078 FAW721078 ERA721078 EHE721078 DXI721078 DNM721078 DDQ721078 CTU721078 CJY721078 CAC721078 BQG721078 BGK721078 AWO721078 AMS721078 ACW721078 TA721078 JE721078 I721078 WVQ655542 WLU655542 WBY655542 VSC655542 VIG655542 UYK655542 UOO655542 UES655542 TUW655542 TLA655542 TBE655542 SRI655542 SHM655542 RXQ655542 RNU655542 RDY655542 QUC655542 QKG655542 QAK655542 PQO655542 PGS655542 OWW655542 ONA655542 ODE655542 NTI655542 NJM655542 MZQ655542 MPU655542 MFY655542 LWC655542 LMG655542 LCK655542 KSO655542 KIS655542 JYW655542 JPA655542 JFE655542 IVI655542 ILM655542 IBQ655542 HRU655542 HHY655542 GYC655542 GOG655542 GEK655542 FUO655542 FKS655542 FAW655542 ERA655542 EHE655542 DXI655542 DNM655542 DDQ655542 CTU655542 CJY655542 CAC655542 BQG655542 BGK655542 AWO655542 AMS655542 ACW655542 TA655542 JE655542 I655542 WVQ590006 WLU590006 WBY590006 VSC590006 VIG590006 UYK590006 UOO590006 UES590006 TUW590006 TLA590006 TBE590006 SRI590006 SHM590006 RXQ590006 RNU590006 RDY590006 QUC590006 QKG590006 QAK590006 PQO590006 PGS590006 OWW590006 ONA590006 ODE590006 NTI590006 NJM590006 MZQ590006 MPU590006 MFY590006 LWC590006 LMG590006 LCK590006 KSO590006 KIS590006 JYW590006 JPA590006 JFE590006 IVI590006 ILM590006 IBQ590006 HRU590006 HHY590006 GYC590006 GOG590006 GEK590006 FUO590006 FKS590006 FAW590006 ERA590006 EHE590006 DXI590006 DNM590006 DDQ590006 CTU590006 CJY590006 CAC590006 BQG590006 BGK590006 AWO590006 AMS590006 ACW590006 TA590006 JE590006 I590006 WVQ524470 WLU524470 WBY524470 VSC524470 VIG524470 UYK524470 UOO524470 UES524470 TUW524470 TLA524470 TBE524470 SRI524470 SHM524470 RXQ524470 RNU524470 RDY524470 QUC524470 QKG524470 QAK524470 PQO524470 PGS524470 OWW524470 ONA524470 ODE524470 NTI524470 NJM524470 MZQ524470 MPU524470 MFY524470 LWC524470 LMG524470 LCK524470 KSO524470 KIS524470 JYW524470 JPA524470 JFE524470 IVI524470 ILM524470 IBQ524470 HRU524470 HHY524470 GYC524470 GOG524470 GEK524470 FUO524470 FKS524470 FAW524470 ERA524470 EHE524470 DXI524470 DNM524470 DDQ524470 CTU524470 CJY524470 CAC524470 BQG524470 BGK524470 AWO524470 AMS524470 ACW524470 TA524470 JE524470 I524470 WVQ458934 WLU458934 WBY458934 VSC458934 VIG458934 UYK458934 UOO458934 UES458934 TUW458934 TLA458934 TBE458934 SRI458934 SHM458934 RXQ458934 RNU458934 RDY458934 QUC458934 QKG458934 QAK458934 PQO458934 PGS458934 OWW458934 ONA458934 ODE458934 NTI458934 NJM458934 MZQ458934 MPU458934 MFY458934 LWC458934 LMG458934 LCK458934 KSO458934 KIS458934 JYW458934 JPA458934 JFE458934 IVI458934 ILM458934 IBQ458934 HRU458934 HHY458934 GYC458934 GOG458934 GEK458934 FUO458934 FKS458934 FAW458934 ERA458934 EHE458934 DXI458934 DNM458934 DDQ458934 CTU458934 CJY458934 CAC458934 BQG458934 BGK458934 AWO458934 AMS458934 ACW458934 TA458934 JE458934 I458934 WVQ393398 WLU393398 WBY393398 VSC393398 VIG393398 UYK393398 UOO393398 UES393398 TUW393398 TLA393398 TBE393398 SRI393398 SHM393398 RXQ393398 RNU393398 RDY393398 QUC393398 QKG393398 QAK393398 PQO393398 PGS393398 OWW393398 ONA393398 ODE393398 NTI393398 NJM393398 MZQ393398 MPU393398 MFY393398 LWC393398 LMG393398 LCK393398 KSO393398 KIS393398 JYW393398 JPA393398 JFE393398 IVI393398 ILM393398 IBQ393398 HRU393398 HHY393398 GYC393398 GOG393398 GEK393398 FUO393398 FKS393398 FAW393398 ERA393398 EHE393398 DXI393398 DNM393398 DDQ393398 CTU393398 CJY393398 CAC393398 BQG393398 BGK393398 AWO393398 AMS393398 ACW393398 TA393398 JE393398 I393398 WVQ327862 WLU327862 WBY327862 VSC327862 VIG327862 UYK327862 UOO327862 UES327862 TUW327862 TLA327862 TBE327862 SRI327862 SHM327862 RXQ327862 RNU327862 RDY327862 QUC327862 QKG327862 QAK327862 PQO327862 PGS327862 OWW327862 ONA327862 ODE327862 NTI327862 NJM327862 MZQ327862 MPU327862 MFY327862 LWC327862 LMG327862 LCK327862 KSO327862 KIS327862 JYW327862 JPA327862 JFE327862 IVI327862 ILM327862 IBQ327862 HRU327862 HHY327862 GYC327862 GOG327862 GEK327862 FUO327862 FKS327862 FAW327862 ERA327862 EHE327862 DXI327862 DNM327862 DDQ327862 CTU327862 CJY327862 CAC327862 BQG327862 BGK327862 AWO327862 AMS327862 ACW327862 TA327862 JE327862 I327862 WVQ262326 WLU262326 WBY262326 VSC262326 VIG262326 UYK262326 UOO262326 UES262326 TUW262326 TLA262326 TBE262326 SRI262326 SHM262326 RXQ262326 RNU262326 RDY262326 QUC262326 QKG262326 QAK262326 PQO262326 PGS262326 OWW262326 ONA262326 ODE262326 NTI262326 NJM262326 MZQ262326 MPU262326 MFY262326 LWC262326 LMG262326 LCK262326 KSO262326 KIS262326 JYW262326 JPA262326 JFE262326 IVI262326 ILM262326 IBQ262326 HRU262326 HHY262326 GYC262326 GOG262326 GEK262326 FUO262326 FKS262326 FAW262326 ERA262326 EHE262326 DXI262326 DNM262326 DDQ262326 CTU262326 CJY262326 CAC262326 BQG262326 BGK262326 AWO262326 AMS262326 ACW262326 TA262326 JE262326 I262326 WVQ196790 WLU196790 WBY196790 VSC196790 VIG196790 UYK196790 UOO196790 UES196790 TUW196790 TLA196790 TBE196790 SRI196790 SHM196790 RXQ196790 RNU196790 RDY196790 QUC196790 QKG196790 QAK196790 PQO196790 PGS196790 OWW196790 ONA196790 ODE196790 NTI196790 NJM196790 MZQ196790 MPU196790 MFY196790 LWC196790 LMG196790 LCK196790 KSO196790 KIS196790 JYW196790 JPA196790 JFE196790 IVI196790 ILM196790 IBQ196790 HRU196790 HHY196790 GYC196790 GOG196790 GEK196790 FUO196790 FKS196790 FAW196790 ERA196790 EHE196790 DXI196790 DNM196790 DDQ196790 CTU196790 CJY196790 CAC196790 BQG196790 BGK196790 AWO196790 AMS196790 ACW196790 TA196790 JE196790 I196790 WVQ131254 WLU131254 WBY131254 VSC131254 VIG131254 UYK131254 UOO131254 UES131254 TUW131254 TLA131254 TBE131254 SRI131254 SHM131254 RXQ131254 RNU131254 RDY131254 QUC131254 QKG131254 QAK131254 PQO131254 PGS131254 OWW131254 ONA131254 ODE131254 NTI131254 NJM131254 MZQ131254 MPU131254 MFY131254 LWC131254 LMG131254 LCK131254 KSO131254 KIS131254 JYW131254 JPA131254 JFE131254 IVI131254 ILM131254 IBQ131254 HRU131254 HHY131254 GYC131254 GOG131254 GEK131254 FUO131254 FKS131254 FAW131254 ERA131254 EHE131254 DXI131254 DNM131254 DDQ131254 CTU131254 CJY131254 CAC131254 BQG131254 BGK131254 AWO131254 AMS131254 ACW131254 TA131254 JE131254 I131254 WVQ65718 WLU65718 WBY65718 VSC65718 VIG65718 UYK65718 UOO65718 UES65718 TUW65718 TLA65718 TBE65718 SRI65718 SHM65718 RXQ65718 RNU65718 RDY65718 QUC65718 QKG65718 QAK65718 PQO65718 PGS65718 OWW65718 ONA65718 ODE65718 NTI65718 NJM65718 MZQ65718 MPU65718 MFY65718 LWC65718 LMG65718 LCK65718 KSO65718 KIS65718 JYW65718 JPA65718 JFE65718 IVI65718 ILM65718 IBQ65718 HRU65718 HHY65718 GYC65718 GOG65718 GEK65718 FUO65718 FKS65718 FAW65718 ERA65718 EHE65718 DXI65718 DNM65718 DDQ65718 CTU65718 CJY65718 CAC65718 BQG65718 BGK65718 AWO65718 AMS65718 ACW65718 TA65718 JE65718 I65718 WVQ983220 WLU983220 WBY983220 VSC983220 VIG983220 UYK983220 UOO983220 UES983220 TUW983220 TLA983220 TBE983220 SRI983220 SHM983220 RXQ983220 RNU983220 RDY983220 QUC983220 QKG983220 QAK983220 PQO983220 PGS983220 OWW983220 ONA983220 ODE983220 NTI983220 NJM983220 MZQ983220 MPU983220 MFY983220 LWC983220 LMG983220 LCK983220 KSO983220 KIS983220 JYW983220 JPA983220 JFE983220 IVI983220 ILM983220 IBQ983220 HRU983220 HHY983220 GYC983220 GOG983220 GEK983220 FUO983220 FKS983220 FAW983220 ERA983220 EHE983220 DXI983220 DNM983220 DDQ983220 CTU983220 CJY983220 CAC983220 BQG983220 BGK983220 AWO983220 AMS983220 ACW983220 TA983220 JE983220 I983220 WVQ917684 WLU917684 WBY917684 VSC917684 VIG917684 UYK917684 UOO917684 UES917684 TUW917684 TLA917684 TBE917684 SRI917684 SHM917684 RXQ917684 RNU917684 RDY917684 QUC917684 QKG917684 QAK917684 PQO917684 PGS917684 OWW917684 ONA917684 ODE917684 NTI917684 NJM917684 MZQ917684 MPU917684 MFY917684 LWC917684 LMG917684 LCK917684 KSO917684 KIS917684 JYW917684 JPA917684 JFE917684 IVI917684 ILM917684 IBQ917684 HRU917684 HHY917684 GYC917684 GOG917684 GEK917684 FUO917684 FKS917684 FAW917684 ERA917684 EHE917684 DXI917684 DNM917684 DDQ917684 CTU917684 CJY917684 CAC917684 BQG917684 BGK917684 AWO917684 AMS917684 ACW917684 TA917684 JE917684 I917684 WVQ852148 WLU852148 WBY852148 VSC852148 VIG852148 UYK852148 UOO852148 UES852148 TUW852148 TLA852148 TBE852148 SRI852148 SHM852148 RXQ852148 RNU852148 RDY852148 QUC852148 QKG852148 QAK852148 PQO852148 PGS852148 OWW852148 ONA852148 ODE852148 NTI852148 NJM852148 MZQ852148 MPU852148 MFY852148 LWC852148 LMG852148 LCK852148 KSO852148 KIS852148 JYW852148 JPA852148 JFE852148 IVI852148 ILM852148 IBQ852148 HRU852148 HHY852148 GYC852148 GOG852148 GEK852148 FUO852148 FKS852148 FAW852148 ERA852148 EHE852148 DXI852148 DNM852148 DDQ852148 CTU852148 CJY852148 CAC852148 BQG852148 BGK852148 AWO852148 AMS852148 ACW852148 TA852148 JE852148 I852148 WVQ786612 WLU786612 WBY786612 VSC786612 VIG786612 UYK786612 UOO786612 UES786612 TUW786612 TLA786612 TBE786612 SRI786612 SHM786612 RXQ786612 RNU786612 RDY786612 QUC786612 QKG786612 QAK786612 PQO786612 PGS786612 OWW786612 ONA786612 ODE786612 NTI786612 NJM786612 MZQ786612 MPU786612 MFY786612 LWC786612 LMG786612 LCK786612 KSO786612 KIS786612 JYW786612 JPA786612 JFE786612 IVI786612 ILM786612 IBQ786612 HRU786612 HHY786612 GYC786612 GOG786612 GEK786612 FUO786612 FKS786612 FAW786612 ERA786612 EHE786612 DXI786612 DNM786612 DDQ786612 CTU786612 CJY786612 CAC786612 BQG786612 BGK786612 AWO786612 AMS786612 ACW786612 TA786612 JE786612 I786612 WVQ721076 WLU721076 WBY721076 VSC721076 VIG721076 UYK721076 UOO721076 UES721076 TUW721076 TLA721076 TBE721076 SRI721076 SHM721076 RXQ721076 RNU721076 RDY721076 QUC721076 QKG721076 QAK721076 PQO721076 PGS721076 OWW721076 ONA721076 ODE721076 NTI721076 NJM721076 MZQ721076 MPU721076 MFY721076 LWC721076 LMG721076 LCK721076 KSO721076 KIS721076 JYW721076 JPA721076 JFE721076 IVI721076 ILM721076 IBQ721076 HRU721076 HHY721076 GYC721076 GOG721076 GEK721076 FUO721076 FKS721076 FAW721076 ERA721076 EHE721076 DXI721076 DNM721076 DDQ721076 CTU721076 CJY721076 CAC721076 BQG721076 BGK721076 AWO721076 AMS721076 ACW721076 TA721076 JE721076 I721076 WVQ655540 WLU655540 WBY655540 VSC655540 VIG655540 UYK655540 UOO655540 UES655540 TUW655540 TLA655540 TBE655540 SRI655540 SHM655540 RXQ655540 RNU655540 RDY655540 QUC655540 QKG655540 QAK655540 PQO655540 PGS655540 OWW655540 ONA655540 ODE655540 NTI655540 NJM655540 MZQ655540 MPU655540 MFY655540 LWC655540 LMG655540 LCK655540 KSO655540 KIS655540 JYW655540 JPA655540 JFE655540 IVI655540 ILM655540 IBQ655540 HRU655540 HHY655540 GYC655540 GOG655540 GEK655540 FUO655540 FKS655540 FAW655540 ERA655540 EHE655540 DXI655540 DNM655540 DDQ655540 CTU655540 CJY655540 CAC655540 BQG655540 BGK655540 AWO655540 AMS655540 ACW655540 TA655540 JE655540 I655540 WVQ590004 WLU590004 WBY590004 VSC590004 VIG590004 UYK590004 UOO590004 UES590004 TUW590004 TLA590004 TBE590004 SRI590004 SHM590004 RXQ590004 RNU590004 RDY590004 QUC590004 QKG590004 QAK590004 PQO590004 PGS590004 OWW590004 ONA590004 ODE590004 NTI590004 NJM590004 MZQ590004 MPU590004 MFY590004 LWC590004 LMG590004 LCK590004 KSO590004 KIS590004 JYW590004 JPA590004 JFE590004 IVI590004 ILM590004 IBQ590004 HRU590004 HHY590004 GYC590004 GOG590004 GEK590004 FUO590004 FKS590004 FAW590004 ERA590004 EHE590004 DXI590004 DNM590004 DDQ590004 CTU590004 CJY590004 CAC590004 BQG590004 BGK590004 AWO590004 AMS590004 ACW590004 TA590004 JE590004 I590004 WVQ524468 WLU524468 WBY524468 VSC524468 VIG524468 UYK524468 UOO524468 UES524468 TUW524468 TLA524468 TBE524468 SRI524468 SHM524468 RXQ524468 RNU524468 RDY524468 QUC524468 QKG524468 QAK524468 PQO524468 PGS524468 OWW524468 ONA524468 ODE524468 NTI524468 NJM524468 MZQ524468 MPU524468 MFY524468 LWC524468 LMG524468 LCK524468 KSO524468 KIS524468 JYW524468 JPA524468 JFE524468 IVI524468 ILM524468 IBQ524468 HRU524468 HHY524468 GYC524468 GOG524468 GEK524468 FUO524468 FKS524468 FAW524468 ERA524468 EHE524468 DXI524468 DNM524468 DDQ524468 CTU524468 CJY524468 CAC524468 BQG524468 BGK524468 AWO524468 AMS524468 ACW524468 TA524468 JE524468 I524468 WVQ458932 WLU458932 WBY458932 VSC458932 VIG458932 UYK458932 UOO458932 UES458932 TUW458932 TLA458932 TBE458932 SRI458932 SHM458932 RXQ458932 RNU458932 RDY458932 QUC458932 QKG458932 QAK458932 PQO458932 PGS458932 OWW458932 ONA458932 ODE458932 NTI458932 NJM458932 MZQ458932 MPU458932 MFY458932 LWC458932 LMG458932 LCK458932 KSO458932 KIS458932 JYW458932 JPA458932 JFE458932 IVI458932 ILM458932 IBQ458932 HRU458932 HHY458932 GYC458932 GOG458932 GEK458932 FUO458932 FKS458932 FAW458932 ERA458932 EHE458932 DXI458932 DNM458932 DDQ458932 CTU458932 CJY458932 CAC458932 BQG458932 BGK458932 AWO458932 AMS458932 ACW458932 TA458932 JE458932 I458932 WVQ393396 WLU393396 WBY393396 VSC393396 VIG393396 UYK393396 UOO393396 UES393396 TUW393396 TLA393396 TBE393396 SRI393396 SHM393396 RXQ393396 RNU393396 RDY393396 QUC393396 QKG393396 QAK393396 PQO393396 PGS393396 OWW393396 ONA393396 ODE393396 NTI393396 NJM393396 MZQ393396 MPU393396 MFY393396 LWC393396 LMG393396 LCK393396 KSO393396 KIS393396 JYW393396 JPA393396 JFE393396 IVI393396 ILM393396 IBQ393396 HRU393396 HHY393396 GYC393396 GOG393396 GEK393396 FUO393396 FKS393396 FAW393396 ERA393396 EHE393396 DXI393396 DNM393396 DDQ393396 CTU393396 CJY393396 CAC393396 BQG393396 BGK393396 AWO393396 AMS393396 ACW393396 TA393396 JE393396 I393396 WVQ327860 WLU327860 WBY327860 VSC327860 VIG327860 UYK327860 UOO327860 UES327860 TUW327860 TLA327860 TBE327860 SRI327860 SHM327860 RXQ327860 RNU327860 RDY327860 QUC327860 QKG327860 QAK327860 PQO327860 PGS327860 OWW327860 ONA327860 ODE327860 NTI327860 NJM327860 MZQ327860 MPU327860 MFY327860 LWC327860 LMG327860 LCK327860 KSO327860 KIS327860 JYW327860 JPA327860 JFE327860 IVI327860 ILM327860 IBQ327860 HRU327860 HHY327860 GYC327860 GOG327860 GEK327860 FUO327860 FKS327860 FAW327860 ERA327860 EHE327860 DXI327860 DNM327860 DDQ327860 CTU327860 CJY327860 CAC327860 BQG327860 BGK327860 AWO327860 AMS327860 ACW327860 TA327860 JE327860 I327860 WVQ262324 WLU262324 WBY262324 VSC262324 VIG262324 UYK262324 UOO262324 UES262324 TUW262324 TLA262324 TBE262324 SRI262324 SHM262324 RXQ262324 RNU262324 RDY262324 QUC262324 QKG262324 QAK262324 PQO262324 PGS262324 OWW262324 ONA262324 ODE262324 NTI262324 NJM262324 MZQ262324 MPU262324 MFY262324 LWC262324 LMG262324 LCK262324 KSO262324 KIS262324 JYW262324 JPA262324 JFE262324 IVI262324 ILM262324 IBQ262324 HRU262324 HHY262324 GYC262324 GOG262324 GEK262324 FUO262324 FKS262324 FAW262324 ERA262324 EHE262324 DXI262324 DNM262324 DDQ262324 CTU262324 CJY262324 CAC262324 BQG262324 BGK262324 AWO262324 AMS262324 ACW262324 TA262324 JE262324 I262324 WVQ196788 WLU196788 WBY196788 VSC196788 VIG196788 UYK196788 UOO196788 UES196788 TUW196788 TLA196788 TBE196788 SRI196788 SHM196788 RXQ196788 RNU196788 RDY196788 QUC196788 QKG196788 QAK196788 PQO196788 PGS196788 OWW196788 ONA196788 ODE196788 NTI196788 NJM196788 MZQ196788 MPU196788 MFY196788 LWC196788 LMG196788 LCK196788 KSO196788 KIS196788 JYW196788 JPA196788 JFE196788 IVI196788 ILM196788 IBQ196788 HRU196788 HHY196788 GYC196788 GOG196788 GEK196788 FUO196788 FKS196788 FAW196788 ERA196788 EHE196788 DXI196788 DNM196788 DDQ196788 CTU196788 CJY196788 CAC196788 BQG196788 BGK196788 AWO196788 AMS196788 ACW196788 TA196788 JE196788 I196788 WVQ131252 WLU131252 WBY131252 VSC131252 VIG131252 UYK131252 UOO131252 UES131252 TUW131252 TLA131252 TBE131252 SRI131252 SHM131252 RXQ131252 RNU131252 RDY131252 QUC131252 QKG131252 QAK131252 PQO131252 PGS131252 OWW131252 ONA131252 ODE131252 NTI131252 NJM131252 MZQ131252 MPU131252 MFY131252 LWC131252 LMG131252 LCK131252 KSO131252 KIS131252 JYW131252 JPA131252 JFE131252 IVI131252 ILM131252 IBQ131252 HRU131252 HHY131252 GYC131252 GOG131252 GEK131252 FUO131252 FKS131252 FAW131252 ERA131252 EHE131252 DXI131252 DNM131252 DDQ131252 CTU131252 CJY131252 CAC131252 BQG131252 BGK131252 AWO131252 AMS131252 ACW131252 TA131252 JE131252 I131252 WVQ65716 WLU65716 WBY65716 VSC65716 VIG65716 UYK65716 UOO65716 UES65716 TUW65716 TLA65716 TBE65716 SRI65716 SHM65716 RXQ65716 RNU65716 RDY65716 QUC65716 QKG65716 QAK65716 PQO65716 PGS65716 OWW65716 ONA65716 ODE65716 NTI65716 NJM65716 MZQ65716 MPU65716 MFY65716 LWC65716 LMG65716 LCK65716 KSO65716 KIS65716 JYW65716 JPA65716 JFE65716 IVI65716 ILM65716 IBQ65716 HRU65716 HHY65716 GYC65716 GOG65716 GEK65716 FUO65716 FKS65716 FAW65716 ERA65716 EHE65716 DXI65716 DNM65716 DDQ65716 CTU65716 CJY65716 CAC65716 BQG65716 BGK65716 AWO65716 AMS65716 ACW65716 TA65716 JE65716" xr:uid="{00000000-0002-0000-0600-000000000000}">
      <formula1>#REF!</formula1>
    </dataValidation>
    <dataValidation type="list" allowBlank="1" showInputMessage="1" showErrorMessage="1" sqref="I183 I181 I185" xr:uid="{5D4B1008-3F59-4371-A803-DA363F52933E}">
      <formula1>"YES,NO"</formula1>
    </dataValidation>
  </dataValidations>
  <printOptions horizontalCentered="1"/>
  <pageMargins left="0.42" right="0.28999999999999998" top="0.4" bottom="0.31" header="0.32" footer="0.24"/>
  <pageSetup paperSize="9" scale="65" fitToHeight="0" orientation="portrait" r:id="rId18"/>
  <headerFooter alignWithMargins="0"/>
  <rowBreaks count="1" manualBreakCount="1">
    <brk id="206" max="8" man="1"/>
  </rowBreaks>
  <drawing r:id="rId19"/>
  <legacyDrawing r:id="rId20"/>
  <mc:AlternateContent xmlns:mc="http://schemas.openxmlformats.org/markup-compatibility/2006">
    <mc:Choice Requires="x14">
      <controls>
        <mc:AlternateContent xmlns:mc="http://schemas.openxmlformats.org/markup-compatibility/2006">
          <mc:Choice Requires="x14">
            <control shapeId="141345" r:id="rId21" name="Check Box 33">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6" r:id="rId22" name="Check Box 34">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7" r:id="rId23" name="Check Box 35">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8" r:id="rId24" name="Check Box 36">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9" r:id="rId25" name="Check Box 37">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50" r:id="rId26"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27" name="Check Box 39">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2" r:id="rId28" name="Check Box 40">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3" r:id="rId29" name="Check Box 41">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4" r:id="rId30" name="Check Box 42">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5" r:id="rId31" name="Check Box 43">
              <controlPr defaultSize="0" autoFill="0" autoLine="0" autoPict="0">
                <anchor moveWithCells="1" sizeWithCells="1">
                  <from>
                    <xdr:col>8</xdr:col>
                    <xdr:colOff>1543050</xdr:colOff>
                    <xdr:row>87</xdr:row>
                    <xdr:rowOff>0</xdr:rowOff>
                  </from>
                  <to>
                    <xdr:col>9</xdr:col>
                    <xdr:colOff>0</xdr:colOff>
                    <xdr:row>87</xdr:row>
                    <xdr:rowOff>0</xdr:rowOff>
                  </to>
                </anchor>
              </controlPr>
            </control>
          </mc:Choice>
        </mc:AlternateContent>
        <mc:AlternateContent xmlns:mc="http://schemas.openxmlformats.org/markup-compatibility/2006">
          <mc:Choice Requires="x14">
            <control shapeId="141356" r:id="rId32"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3" name="Check Box 45">
              <controlPr defaultSize="0" autoFill="0" autoLine="0" autoPict="0">
                <anchor moveWithCells="1" sizeWithCells="1">
                  <from>
                    <xdr:col>5</xdr:col>
                    <xdr:colOff>66675</xdr:colOff>
                    <xdr:row>93</xdr:row>
                    <xdr:rowOff>38100</xdr:rowOff>
                  </from>
                  <to>
                    <xdr:col>5</xdr:col>
                    <xdr:colOff>447675</xdr:colOff>
                    <xdr:row>93</xdr:row>
                    <xdr:rowOff>266700</xdr:rowOff>
                  </to>
                </anchor>
              </controlPr>
            </control>
          </mc:Choice>
        </mc:AlternateContent>
        <mc:AlternateContent xmlns:mc="http://schemas.openxmlformats.org/markup-compatibility/2006">
          <mc:Choice Requires="x14">
            <control shapeId="141358" r:id="rId34" name="Check Box 46">
              <controlPr defaultSize="0" autoFill="0" autoLine="0" autoPict="0">
                <anchor moveWithCells="1" sizeWithCells="1">
                  <from>
                    <xdr:col>5</xdr:col>
                    <xdr:colOff>581025</xdr:colOff>
                    <xdr:row>93</xdr:row>
                    <xdr:rowOff>38100</xdr:rowOff>
                  </from>
                  <to>
                    <xdr:col>5</xdr:col>
                    <xdr:colOff>1104900</xdr:colOff>
                    <xdr:row>93</xdr:row>
                    <xdr:rowOff>266700</xdr:rowOff>
                  </to>
                </anchor>
              </controlPr>
            </control>
          </mc:Choice>
        </mc:AlternateContent>
        <mc:AlternateContent xmlns:mc="http://schemas.openxmlformats.org/markup-compatibility/2006">
          <mc:Choice Requires="x14">
            <control shapeId="141359" r:id="rId35" name="Check Box 47">
              <controlPr defaultSize="0" autoFill="0" autoLine="0" autoPict="0">
                <anchor moveWithCells="1" sizeWithCells="1">
                  <from>
                    <xdr:col>5</xdr:col>
                    <xdr:colOff>57150</xdr:colOff>
                    <xdr:row>93</xdr:row>
                    <xdr:rowOff>276225</xdr:rowOff>
                  </from>
                  <to>
                    <xdr:col>5</xdr:col>
                    <xdr:colOff>533400</xdr:colOff>
                    <xdr:row>94</xdr:row>
                    <xdr:rowOff>190500</xdr:rowOff>
                  </to>
                </anchor>
              </controlPr>
            </control>
          </mc:Choice>
        </mc:AlternateContent>
        <mc:AlternateContent xmlns:mc="http://schemas.openxmlformats.org/markup-compatibility/2006">
          <mc:Choice Requires="x14">
            <control shapeId="141360" r:id="rId36" name="Check Box 48">
              <controlPr defaultSize="0" autoFill="0" autoLine="0" autoPict="0">
                <anchor moveWithCells="1" sizeWithCells="1">
                  <from>
                    <xdr:col>5</xdr:col>
                    <xdr:colOff>590550</xdr:colOff>
                    <xdr:row>93</xdr:row>
                    <xdr:rowOff>285750</xdr:rowOff>
                  </from>
                  <to>
                    <xdr:col>6</xdr:col>
                    <xdr:colOff>0</xdr:colOff>
                    <xdr:row>94</xdr:row>
                    <xdr:rowOff>190500</xdr:rowOff>
                  </to>
                </anchor>
              </controlPr>
            </control>
          </mc:Choice>
        </mc:AlternateContent>
        <mc:AlternateContent xmlns:mc="http://schemas.openxmlformats.org/markup-compatibility/2006">
          <mc:Choice Requires="x14">
            <control shapeId="141361" r:id="rId37" name="Check Box 49">
              <controlPr defaultSize="0" autoFill="0" autoLine="0" autoPict="0">
                <anchor moveWithCells="1" sizeWithCells="1">
                  <from>
                    <xdr:col>6</xdr:col>
                    <xdr:colOff>133350</xdr:colOff>
                    <xdr:row>93</xdr:row>
                    <xdr:rowOff>95250</xdr:rowOff>
                  </from>
                  <to>
                    <xdr:col>6</xdr:col>
                    <xdr:colOff>619125</xdr:colOff>
                    <xdr:row>94</xdr:row>
                    <xdr:rowOff>228600</xdr:rowOff>
                  </to>
                </anchor>
              </controlPr>
            </control>
          </mc:Choice>
        </mc:AlternateContent>
        <mc:AlternateContent xmlns:mc="http://schemas.openxmlformats.org/markup-compatibility/2006">
          <mc:Choice Requires="x14">
            <control shapeId="141362" r:id="rId38" name="Check Box 50">
              <controlPr defaultSize="0" autoFill="0" autoLine="0" autoPict="0">
                <anchor moveWithCells="1" sizeWithCells="1">
                  <from>
                    <xdr:col>6</xdr:col>
                    <xdr:colOff>790575</xdr:colOff>
                    <xdr:row>93</xdr:row>
                    <xdr:rowOff>95250</xdr:rowOff>
                  </from>
                  <to>
                    <xdr:col>7</xdr:col>
                    <xdr:colOff>161925</xdr:colOff>
                    <xdr:row>94</xdr:row>
                    <xdr:rowOff>228600</xdr:rowOff>
                  </to>
                </anchor>
              </controlPr>
            </control>
          </mc:Choice>
        </mc:AlternateContent>
        <mc:AlternateContent xmlns:mc="http://schemas.openxmlformats.org/markup-compatibility/2006">
          <mc:Choice Requires="x14">
            <control shapeId="141363" r:id="rId39"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0"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69" r:id="rId41" name="Check Box 57">
              <controlPr defaultSize="0" autoFill="0" autoLine="0" autoPict="0">
                <anchor moveWithCells="1" sizeWithCells="1">
                  <from>
                    <xdr:col>5</xdr:col>
                    <xdr:colOff>19050</xdr:colOff>
                    <xdr:row>126</xdr:row>
                    <xdr:rowOff>76200</xdr:rowOff>
                  </from>
                  <to>
                    <xdr:col>5</xdr:col>
                    <xdr:colOff>1162050</xdr:colOff>
                    <xdr:row>126</xdr:row>
                    <xdr:rowOff>523875</xdr:rowOff>
                  </to>
                </anchor>
              </controlPr>
            </control>
          </mc:Choice>
        </mc:AlternateContent>
        <mc:AlternateContent xmlns:mc="http://schemas.openxmlformats.org/markup-compatibility/2006">
          <mc:Choice Requires="x14">
            <control shapeId="141370" r:id="rId42" name="Check Box 58">
              <controlPr defaultSize="0" autoFill="0" autoLine="0" autoPict="0">
                <anchor moveWithCells="1" sizeWithCells="1">
                  <from>
                    <xdr:col>5</xdr:col>
                    <xdr:colOff>9525</xdr:colOff>
                    <xdr:row>126</xdr:row>
                    <xdr:rowOff>400050</xdr:rowOff>
                  </from>
                  <to>
                    <xdr:col>5</xdr:col>
                    <xdr:colOff>781050</xdr:colOff>
                    <xdr:row>126</xdr:row>
                    <xdr:rowOff>847725</xdr:rowOff>
                  </to>
                </anchor>
              </controlPr>
            </control>
          </mc:Choice>
        </mc:AlternateContent>
        <mc:AlternateContent xmlns:mc="http://schemas.openxmlformats.org/markup-compatibility/2006">
          <mc:Choice Requires="x14">
            <control shapeId="141371" r:id="rId43" name="Check Box 59">
              <controlPr defaultSize="0" autoFill="0" autoLine="0" autoPict="0">
                <anchor moveWithCells="1" sizeWithCells="1">
                  <from>
                    <xdr:col>5</xdr:col>
                    <xdr:colOff>828675</xdr:colOff>
                    <xdr:row>126</xdr:row>
                    <xdr:rowOff>409575</xdr:rowOff>
                  </from>
                  <to>
                    <xdr:col>6</xdr:col>
                    <xdr:colOff>0</xdr:colOff>
                    <xdr:row>127</xdr:row>
                    <xdr:rowOff>0</xdr:rowOff>
                  </to>
                </anchor>
              </controlPr>
            </control>
          </mc:Choice>
        </mc:AlternateContent>
        <mc:AlternateContent xmlns:mc="http://schemas.openxmlformats.org/markup-compatibility/2006">
          <mc:Choice Requires="x14">
            <control shapeId="141372" r:id="rId44" name="Check Box 60">
              <controlPr defaultSize="0" autoFill="0" autoLine="0" autoPict="0">
                <anchor moveWithCells="1" sizeWithCells="1">
                  <from>
                    <xdr:col>6</xdr:col>
                    <xdr:colOff>85725</xdr:colOff>
                    <xdr:row>126</xdr:row>
                    <xdr:rowOff>171450</xdr:rowOff>
                  </from>
                  <to>
                    <xdr:col>6</xdr:col>
                    <xdr:colOff>771525</xdr:colOff>
                    <xdr:row>126</xdr:row>
                    <xdr:rowOff>561975</xdr:rowOff>
                  </to>
                </anchor>
              </controlPr>
            </control>
          </mc:Choice>
        </mc:AlternateContent>
        <mc:AlternateContent xmlns:mc="http://schemas.openxmlformats.org/markup-compatibility/2006">
          <mc:Choice Requires="x14">
            <control shapeId="141373" r:id="rId45" name="Check Box 61">
              <controlPr defaultSize="0" autoFill="0" autoLine="0" autoPict="0">
                <anchor moveWithCells="1" sizeWithCells="1">
                  <from>
                    <xdr:col>6</xdr:col>
                    <xdr:colOff>76200</xdr:colOff>
                    <xdr:row>126</xdr:row>
                    <xdr:rowOff>457200</xdr:rowOff>
                  </from>
                  <to>
                    <xdr:col>6</xdr:col>
                    <xdr:colOff>1085850</xdr:colOff>
                    <xdr:row>126</xdr:row>
                    <xdr:rowOff>847725</xdr:rowOff>
                  </to>
                </anchor>
              </controlPr>
            </control>
          </mc:Choice>
        </mc:AlternateContent>
        <mc:AlternateContent xmlns:mc="http://schemas.openxmlformats.org/markup-compatibility/2006">
          <mc:Choice Requires="x14">
            <control shapeId="141374" r:id="rId46" name="Check Box 62">
              <controlPr defaultSize="0" autoFill="0" autoLine="0" autoPict="0">
                <anchor moveWithCells="1" sizeWithCells="1">
                  <from>
                    <xdr:col>6</xdr:col>
                    <xdr:colOff>1152525</xdr:colOff>
                    <xdr:row>126</xdr:row>
                    <xdr:rowOff>466725</xdr:rowOff>
                  </from>
                  <to>
                    <xdr:col>7</xdr:col>
                    <xdr:colOff>590550</xdr:colOff>
                    <xdr:row>127</xdr:row>
                    <xdr:rowOff>0</xdr:rowOff>
                  </to>
                </anchor>
              </controlPr>
            </control>
          </mc:Choice>
        </mc:AlternateContent>
        <mc:AlternateContent xmlns:mc="http://schemas.openxmlformats.org/markup-compatibility/2006">
          <mc:Choice Requires="x14">
            <control shapeId="141375" r:id="rId47" name="Check Box 63">
              <controlPr defaultSize="0" autoFill="0" autoLine="0" autoPict="0">
                <anchor moveWithCells="1" sizeWithCells="1">
                  <from>
                    <xdr:col>8</xdr:col>
                    <xdr:colOff>104775</xdr:colOff>
                    <xdr:row>126</xdr:row>
                    <xdr:rowOff>152400</xdr:rowOff>
                  </from>
                  <to>
                    <xdr:col>8</xdr:col>
                    <xdr:colOff>1314450</xdr:colOff>
                    <xdr:row>126</xdr:row>
                    <xdr:rowOff>504825</xdr:rowOff>
                  </to>
                </anchor>
              </controlPr>
            </control>
          </mc:Choice>
        </mc:AlternateContent>
        <mc:AlternateContent xmlns:mc="http://schemas.openxmlformats.org/markup-compatibility/2006">
          <mc:Choice Requires="x14">
            <control shapeId="141376" r:id="rId48" name="Check Box 64">
              <controlPr defaultSize="0" autoFill="0" autoLine="0" autoPict="0">
                <anchor moveWithCells="1" sizeWithCells="1">
                  <from>
                    <xdr:col>8</xdr:col>
                    <xdr:colOff>95250</xdr:colOff>
                    <xdr:row>126</xdr:row>
                    <xdr:rowOff>409575</xdr:rowOff>
                  </from>
                  <to>
                    <xdr:col>8</xdr:col>
                    <xdr:colOff>895350</xdr:colOff>
                    <xdr:row>126</xdr:row>
                    <xdr:rowOff>762000</xdr:rowOff>
                  </to>
                </anchor>
              </controlPr>
            </control>
          </mc:Choice>
        </mc:AlternateContent>
        <mc:AlternateContent xmlns:mc="http://schemas.openxmlformats.org/markup-compatibility/2006">
          <mc:Choice Requires="x14">
            <control shapeId="141377" r:id="rId49" name="Check Box 65">
              <controlPr defaultSize="0" autoFill="0" autoLine="0" autoPict="0">
                <anchor moveWithCells="1" sizeWithCells="1">
                  <from>
                    <xdr:col>8</xdr:col>
                    <xdr:colOff>952500</xdr:colOff>
                    <xdr:row>126</xdr:row>
                    <xdr:rowOff>419100</xdr:rowOff>
                  </from>
                  <to>
                    <xdr:col>9</xdr:col>
                    <xdr:colOff>0</xdr:colOff>
                    <xdr:row>126</xdr:row>
                    <xdr:rowOff>771525</xdr:rowOff>
                  </to>
                </anchor>
              </controlPr>
            </control>
          </mc:Choice>
        </mc:AlternateContent>
        <mc:AlternateContent xmlns:mc="http://schemas.openxmlformats.org/markup-compatibility/2006">
          <mc:Choice Requires="x14">
            <control shapeId="141378" r:id="rId50" name="Check Box 66">
              <controlPr defaultSize="0" autoFill="0" autoLine="0" autoPict="0">
                <anchor moveWithCells="1" sizeWithCells="1">
                  <from>
                    <xdr:col>4</xdr:col>
                    <xdr:colOff>942975</xdr:colOff>
                    <xdr:row>136</xdr:row>
                    <xdr:rowOff>66675</xdr:rowOff>
                  </from>
                  <to>
                    <xdr:col>5</xdr:col>
                    <xdr:colOff>866775</xdr:colOff>
                    <xdr:row>136</xdr:row>
                    <xdr:rowOff>590550</xdr:rowOff>
                  </to>
                </anchor>
              </controlPr>
            </control>
          </mc:Choice>
        </mc:AlternateContent>
        <mc:AlternateContent xmlns:mc="http://schemas.openxmlformats.org/markup-compatibility/2006">
          <mc:Choice Requires="x14">
            <control shapeId="141379" r:id="rId51" name="Check Box 67">
              <controlPr defaultSize="0" autoFill="0" autoLine="0" autoPict="0">
                <anchor moveWithCells="1" sizeWithCells="1">
                  <from>
                    <xdr:col>4</xdr:col>
                    <xdr:colOff>933450</xdr:colOff>
                    <xdr:row>136</xdr:row>
                    <xdr:rowOff>447675</xdr:rowOff>
                  </from>
                  <to>
                    <xdr:col>5</xdr:col>
                    <xdr:colOff>762000</xdr:colOff>
                    <xdr:row>137</xdr:row>
                    <xdr:rowOff>285750</xdr:rowOff>
                  </to>
                </anchor>
              </controlPr>
            </control>
          </mc:Choice>
        </mc:AlternateContent>
        <mc:AlternateContent xmlns:mc="http://schemas.openxmlformats.org/markup-compatibility/2006">
          <mc:Choice Requires="x14">
            <control shapeId="141380" r:id="rId52" name="Check Box 68">
              <controlPr defaultSize="0" autoFill="0" autoLine="0" autoPict="0">
                <anchor moveWithCells="1" sizeWithCells="1">
                  <from>
                    <xdr:col>5</xdr:col>
                    <xdr:colOff>809625</xdr:colOff>
                    <xdr:row>136</xdr:row>
                    <xdr:rowOff>457200</xdr:rowOff>
                  </from>
                  <to>
                    <xdr:col>6</xdr:col>
                    <xdr:colOff>0</xdr:colOff>
                    <xdr:row>137</xdr:row>
                    <xdr:rowOff>304800</xdr:rowOff>
                  </to>
                </anchor>
              </controlPr>
            </control>
          </mc:Choice>
        </mc:AlternateContent>
        <mc:AlternateContent xmlns:mc="http://schemas.openxmlformats.org/markup-compatibility/2006">
          <mc:Choice Requires="x14">
            <control shapeId="141384" r:id="rId53" name="Check Box 72">
              <controlPr defaultSize="0" autoFill="0" autoLine="0" autoPict="0">
                <anchor moveWithCells="1" sizeWithCells="1">
                  <from>
                    <xdr:col>8</xdr:col>
                    <xdr:colOff>114300</xdr:colOff>
                    <xdr:row>136</xdr:row>
                    <xdr:rowOff>28575</xdr:rowOff>
                  </from>
                  <to>
                    <xdr:col>8</xdr:col>
                    <xdr:colOff>1057275</xdr:colOff>
                    <xdr:row>136</xdr:row>
                    <xdr:rowOff>400050</xdr:rowOff>
                  </to>
                </anchor>
              </controlPr>
            </control>
          </mc:Choice>
        </mc:AlternateContent>
        <mc:AlternateContent xmlns:mc="http://schemas.openxmlformats.org/markup-compatibility/2006">
          <mc:Choice Requires="x14">
            <control shapeId="141385" r:id="rId54" name="Check Box 73">
              <controlPr defaultSize="0" autoFill="0" autoLine="0" autoPict="0">
                <anchor moveWithCells="1" sizeWithCells="1">
                  <from>
                    <xdr:col>8</xdr:col>
                    <xdr:colOff>114300</xdr:colOff>
                    <xdr:row>136</xdr:row>
                    <xdr:rowOff>295275</xdr:rowOff>
                  </from>
                  <to>
                    <xdr:col>8</xdr:col>
                    <xdr:colOff>742950</xdr:colOff>
                    <xdr:row>136</xdr:row>
                    <xdr:rowOff>666750</xdr:rowOff>
                  </to>
                </anchor>
              </controlPr>
            </control>
          </mc:Choice>
        </mc:AlternateContent>
        <mc:AlternateContent xmlns:mc="http://schemas.openxmlformats.org/markup-compatibility/2006">
          <mc:Choice Requires="x14">
            <control shapeId="141386" r:id="rId55" name="Check Box 74">
              <controlPr defaultSize="0" autoFill="0" autoLine="0" autoPict="0">
                <anchor moveWithCells="1" sizeWithCells="1">
                  <from>
                    <xdr:col>8</xdr:col>
                    <xdr:colOff>790575</xdr:colOff>
                    <xdr:row>136</xdr:row>
                    <xdr:rowOff>304800</xdr:rowOff>
                  </from>
                  <to>
                    <xdr:col>8</xdr:col>
                    <xdr:colOff>1266825</xdr:colOff>
                    <xdr:row>137</xdr:row>
                    <xdr:rowOff>0</xdr:rowOff>
                  </to>
                </anchor>
              </controlPr>
            </control>
          </mc:Choice>
        </mc:AlternateContent>
        <mc:AlternateContent xmlns:mc="http://schemas.openxmlformats.org/markup-compatibility/2006">
          <mc:Choice Requires="x14">
            <control shapeId="141387" r:id="rId56" name="Check Box 75">
              <controlPr defaultSize="0" autoFill="0" autoLine="0" autoPict="0">
                <anchor moveWithCells="1" sizeWithCells="1">
                  <from>
                    <xdr:col>5</xdr:col>
                    <xdr:colOff>9525</xdr:colOff>
                    <xdr:row>168</xdr:row>
                    <xdr:rowOff>104775</xdr:rowOff>
                  </from>
                  <to>
                    <xdr:col>5</xdr:col>
                    <xdr:colOff>1200150</xdr:colOff>
                    <xdr:row>168</xdr:row>
                    <xdr:rowOff>447675</xdr:rowOff>
                  </to>
                </anchor>
              </controlPr>
            </control>
          </mc:Choice>
        </mc:AlternateContent>
        <mc:AlternateContent xmlns:mc="http://schemas.openxmlformats.org/markup-compatibility/2006">
          <mc:Choice Requires="x14">
            <control shapeId="141388" r:id="rId57" name="Check Box 76">
              <controlPr defaultSize="0" autoFill="0" autoLine="0" autoPict="0">
                <anchor moveWithCells="1" sizeWithCells="1">
                  <from>
                    <xdr:col>5</xdr:col>
                    <xdr:colOff>0</xdr:colOff>
                    <xdr:row>168</xdr:row>
                    <xdr:rowOff>361950</xdr:rowOff>
                  </from>
                  <to>
                    <xdr:col>5</xdr:col>
                    <xdr:colOff>771525</xdr:colOff>
                    <xdr:row>169</xdr:row>
                    <xdr:rowOff>76200</xdr:rowOff>
                  </to>
                </anchor>
              </controlPr>
            </control>
          </mc:Choice>
        </mc:AlternateContent>
        <mc:AlternateContent xmlns:mc="http://schemas.openxmlformats.org/markup-compatibility/2006">
          <mc:Choice Requires="x14">
            <control shapeId="141389" r:id="rId58" name="Check Box 77">
              <controlPr defaultSize="0" autoFill="0" autoLine="0" autoPict="0">
                <anchor moveWithCells="1" sizeWithCells="1">
                  <from>
                    <xdr:col>5</xdr:col>
                    <xdr:colOff>819150</xdr:colOff>
                    <xdr:row>168</xdr:row>
                    <xdr:rowOff>361950</xdr:rowOff>
                  </from>
                  <to>
                    <xdr:col>5</xdr:col>
                    <xdr:colOff>1400175</xdr:colOff>
                    <xdr:row>169</xdr:row>
                    <xdr:rowOff>85725</xdr:rowOff>
                  </to>
                </anchor>
              </controlPr>
            </control>
          </mc:Choice>
        </mc:AlternateContent>
        <mc:AlternateContent xmlns:mc="http://schemas.openxmlformats.org/markup-compatibility/2006">
          <mc:Choice Requires="x14">
            <control shapeId="141390" r:id="rId59" name="Check Box 78">
              <controlPr defaultSize="0" autoFill="0" autoLine="0" autoPict="0">
                <anchor moveWithCells="1" sizeWithCells="1">
                  <from>
                    <xdr:col>6</xdr:col>
                    <xdr:colOff>104775</xdr:colOff>
                    <xdr:row>168</xdr:row>
                    <xdr:rowOff>57150</xdr:rowOff>
                  </from>
                  <to>
                    <xdr:col>6</xdr:col>
                    <xdr:colOff>800100</xdr:colOff>
                    <xdr:row>168</xdr:row>
                    <xdr:rowOff>400050</xdr:rowOff>
                  </to>
                </anchor>
              </controlPr>
            </control>
          </mc:Choice>
        </mc:AlternateContent>
        <mc:AlternateContent xmlns:mc="http://schemas.openxmlformats.org/markup-compatibility/2006">
          <mc:Choice Requires="x14">
            <control shapeId="141391" r:id="rId60" name="Check Box 79">
              <controlPr defaultSize="0" autoFill="0" autoLine="0" autoPict="0">
                <anchor moveWithCells="1" sizeWithCells="1">
                  <from>
                    <xdr:col>6</xdr:col>
                    <xdr:colOff>95250</xdr:colOff>
                    <xdr:row>168</xdr:row>
                    <xdr:rowOff>314325</xdr:rowOff>
                  </from>
                  <to>
                    <xdr:col>6</xdr:col>
                    <xdr:colOff>1114425</xdr:colOff>
                    <xdr:row>169</xdr:row>
                    <xdr:rowOff>28575</xdr:rowOff>
                  </to>
                </anchor>
              </controlPr>
            </control>
          </mc:Choice>
        </mc:AlternateContent>
        <mc:AlternateContent xmlns:mc="http://schemas.openxmlformats.org/markup-compatibility/2006">
          <mc:Choice Requires="x14">
            <control shapeId="141392" r:id="rId61" name="Check Box 80">
              <controlPr defaultSize="0" autoFill="0" autoLine="0" autoPict="0">
                <anchor moveWithCells="1" sizeWithCells="1">
                  <from>
                    <xdr:col>6</xdr:col>
                    <xdr:colOff>1181100</xdr:colOff>
                    <xdr:row>168</xdr:row>
                    <xdr:rowOff>314325</xdr:rowOff>
                  </from>
                  <to>
                    <xdr:col>7</xdr:col>
                    <xdr:colOff>628650</xdr:colOff>
                    <xdr:row>169</xdr:row>
                    <xdr:rowOff>38100</xdr:rowOff>
                  </to>
                </anchor>
              </controlPr>
            </control>
          </mc:Choice>
        </mc:AlternateContent>
        <mc:AlternateContent xmlns:mc="http://schemas.openxmlformats.org/markup-compatibility/2006">
          <mc:Choice Requires="x14">
            <control shapeId="141393" r:id="rId62" name="Check Box 81">
              <controlPr defaultSize="0" autoFill="0" autoLine="0" autoPict="0">
                <anchor moveWithCells="1" sizeWithCells="1">
                  <from>
                    <xdr:col>8</xdr:col>
                    <xdr:colOff>123825</xdr:colOff>
                    <xdr:row>168</xdr:row>
                    <xdr:rowOff>104775</xdr:rowOff>
                  </from>
                  <to>
                    <xdr:col>8</xdr:col>
                    <xdr:colOff>657225</xdr:colOff>
                    <xdr:row>168</xdr:row>
                    <xdr:rowOff>447675</xdr:rowOff>
                  </to>
                </anchor>
              </controlPr>
            </control>
          </mc:Choice>
        </mc:AlternateContent>
        <mc:AlternateContent xmlns:mc="http://schemas.openxmlformats.org/markup-compatibility/2006">
          <mc:Choice Requires="x14">
            <control shapeId="141394" r:id="rId63" name="Check Box 82">
              <controlPr defaultSize="0" autoFill="0" autoLine="0" autoPict="0">
                <anchor moveWithCells="1" sizeWithCells="1">
                  <from>
                    <xdr:col>8</xdr:col>
                    <xdr:colOff>114300</xdr:colOff>
                    <xdr:row>168</xdr:row>
                    <xdr:rowOff>361950</xdr:rowOff>
                  </from>
                  <to>
                    <xdr:col>8</xdr:col>
                    <xdr:colOff>904875</xdr:colOff>
                    <xdr:row>169</xdr:row>
                    <xdr:rowOff>76200</xdr:rowOff>
                  </to>
                </anchor>
              </controlPr>
            </control>
          </mc:Choice>
        </mc:AlternateContent>
        <mc:AlternateContent xmlns:mc="http://schemas.openxmlformats.org/markup-compatibility/2006">
          <mc:Choice Requires="x14">
            <control shapeId="141395" r:id="rId64" name="Check Box 83">
              <controlPr defaultSize="0" autoFill="0" autoLine="0" autoPict="0">
                <anchor moveWithCells="1" sizeWithCells="1">
                  <from>
                    <xdr:col>8</xdr:col>
                    <xdr:colOff>952500</xdr:colOff>
                    <xdr:row>168</xdr:row>
                    <xdr:rowOff>361950</xdr:rowOff>
                  </from>
                  <to>
                    <xdr:col>8</xdr:col>
                    <xdr:colOff>1543050</xdr:colOff>
                    <xdr:row>169</xdr:row>
                    <xdr:rowOff>85725</xdr:rowOff>
                  </to>
                </anchor>
              </controlPr>
            </control>
          </mc:Choice>
        </mc:AlternateContent>
        <mc:AlternateContent xmlns:mc="http://schemas.openxmlformats.org/markup-compatibility/2006">
          <mc:Choice Requires="x14">
            <control shapeId="141396" r:id="rId65" name="Check Box 84">
              <controlPr defaultSize="0" autoFill="0" autoLine="0" autoPict="0">
                <anchor moveWithCells="1" sizeWithCells="1">
                  <from>
                    <xdr:col>4</xdr:col>
                    <xdr:colOff>952500</xdr:colOff>
                    <xdr:row>177</xdr:row>
                    <xdr:rowOff>114300</xdr:rowOff>
                  </from>
                  <to>
                    <xdr:col>5</xdr:col>
                    <xdr:colOff>762000</xdr:colOff>
                    <xdr:row>177</xdr:row>
                    <xdr:rowOff>457200</xdr:rowOff>
                  </to>
                </anchor>
              </controlPr>
            </control>
          </mc:Choice>
        </mc:AlternateContent>
        <mc:AlternateContent xmlns:mc="http://schemas.openxmlformats.org/markup-compatibility/2006">
          <mc:Choice Requires="x14">
            <control shapeId="141397" r:id="rId66" name="Check Box 85">
              <controlPr defaultSize="0" autoFill="0" autoLine="0" autoPict="0">
                <anchor moveWithCells="1" sizeWithCells="1">
                  <from>
                    <xdr:col>4</xdr:col>
                    <xdr:colOff>942975</xdr:colOff>
                    <xdr:row>177</xdr:row>
                    <xdr:rowOff>361950</xdr:rowOff>
                  </from>
                  <to>
                    <xdr:col>5</xdr:col>
                    <xdr:colOff>762000</xdr:colOff>
                    <xdr:row>178</xdr:row>
                    <xdr:rowOff>104775</xdr:rowOff>
                  </to>
                </anchor>
              </controlPr>
            </control>
          </mc:Choice>
        </mc:AlternateContent>
        <mc:AlternateContent xmlns:mc="http://schemas.openxmlformats.org/markup-compatibility/2006">
          <mc:Choice Requires="x14">
            <control shapeId="141398" r:id="rId67" name="Check Box 86">
              <controlPr defaultSize="0" autoFill="0" autoLine="0" autoPict="0">
                <anchor moveWithCells="1" sizeWithCells="1">
                  <from>
                    <xdr:col>5</xdr:col>
                    <xdr:colOff>819150</xdr:colOff>
                    <xdr:row>177</xdr:row>
                    <xdr:rowOff>371475</xdr:rowOff>
                  </from>
                  <to>
                    <xdr:col>6</xdr:col>
                    <xdr:colOff>0</xdr:colOff>
                    <xdr:row>178</xdr:row>
                    <xdr:rowOff>114300</xdr:rowOff>
                  </to>
                </anchor>
              </controlPr>
            </control>
          </mc:Choice>
        </mc:AlternateContent>
        <mc:AlternateContent xmlns:mc="http://schemas.openxmlformats.org/markup-compatibility/2006">
          <mc:Choice Requires="x14">
            <control shapeId="141399" r:id="rId68" name="Check Box 87">
              <controlPr defaultSize="0" autoFill="0" autoLine="0" autoPict="0">
                <anchor moveWithCells="1" sizeWithCells="1">
                  <from>
                    <xdr:col>6</xdr:col>
                    <xdr:colOff>180975</xdr:colOff>
                    <xdr:row>177</xdr:row>
                    <xdr:rowOff>142875</xdr:rowOff>
                  </from>
                  <to>
                    <xdr:col>6</xdr:col>
                    <xdr:colOff>876300</xdr:colOff>
                    <xdr:row>177</xdr:row>
                    <xdr:rowOff>485775</xdr:rowOff>
                  </to>
                </anchor>
              </controlPr>
            </control>
          </mc:Choice>
        </mc:AlternateContent>
        <mc:AlternateContent xmlns:mc="http://schemas.openxmlformats.org/markup-compatibility/2006">
          <mc:Choice Requires="x14">
            <control shapeId="141400" r:id="rId69" name="Check Box 88">
              <controlPr defaultSize="0" autoFill="0" autoLine="0" autoPict="0">
                <anchor moveWithCells="1" sizeWithCells="1">
                  <from>
                    <xdr:col>6</xdr:col>
                    <xdr:colOff>171450</xdr:colOff>
                    <xdr:row>177</xdr:row>
                    <xdr:rowOff>390525</xdr:rowOff>
                  </from>
                  <to>
                    <xdr:col>6</xdr:col>
                    <xdr:colOff>1190625</xdr:colOff>
                    <xdr:row>178</xdr:row>
                    <xdr:rowOff>133350</xdr:rowOff>
                  </to>
                </anchor>
              </controlPr>
            </control>
          </mc:Choice>
        </mc:AlternateContent>
        <mc:AlternateContent xmlns:mc="http://schemas.openxmlformats.org/markup-compatibility/2006">
          <mc:Choice Requires="x14">
            <control shapeId="141401" r:id="rId70" name="Check Box 89">
              <controlPr defaultSize="0" autoFill="0" autoLine="0" autoPict="0">
                <anchor moveWithCells="1" sizeWithCells="1">
                  <from>
                    <xdr:col>6</xdr:col>
                    <xdr:colOff>1257300</xdr:colOff>
                    <xdr:row>177</xdr:row>
                    <xdr:rowOff>400050</xdr:rowOff>
                  </from>
                  <to>
                    <xdr:col>7</xdr:col>
                    <xdr:colOff>704850</xdr:colOff>
                    <xdr:row>178</xdr:row>
                    <xdr:rowOff>142875</xdr:rowOff>
                  </to>
                </anchor>
              </controlPr>
            </control>
          </mc:Choice>
        </mc:AlternateContent>
        <mc:AlternateContent xmlns:mc="http://schemas.openxmlformats.org/markup-compatibility/2006">
          <mc:Choice Requires="x14">
            <control shapeId="141402" r:id="rId71" name="Check Box 90">
              <controlPr defaultSize="0" autoFill="0" autoLine="0" autoPict="0">
                <anchor moveWithCells="1" sizeWithCells="1">
                  <from>
                    <xdr:col>8</xdr:col>
                    <xdr:colOff>161925</xdr:colOff>
                    <xdr:row>177</xdr:row>
                    <xdr:rowOff>123825</xdr:rowOff>
                  </from>
                  <to>
                    <xdr:col>8</xdr:col>
                    <xdr:colOff>990600</xdr:colOff>
                    <xdr:row>177</xdr:row>
                    <xdr:rowOff>466725</xdr:rowOff>
                  </to>
                </anchor>
              </controlPr>
            </control>
          </mc:Choice>
        </mc:AlternateContent>
        <mc:AlternateContent xmlns:mc="http://schemas.openxmlformats.org/markup-compatibility/2006">
          <mc:Choice Requires="x14">
            <control shapeId="141403" r:id="rId72" name="Check Box 91">
              <controlPr defaultSize="0" autoFill="0" autoLine="0" autoPict="0">
                <anchor moveWithCells="1" sizeWithCells="1">
                  <from>
                    <xdr:col>8</xdr:col>
                    <xdr:colOff>152400</xdr:colOff>
                    <xdr:row>177</xdr:row>
                    <xdr:rowOff>371475</xdr:rowOff>
                  </from>
                  <to>
                    <xdr:col>8</xdr:col>
                    <xdr:colOff>923925</xdr:colOff>
                    <xdr:row>178</xdr:row>
                    <xdr:rowOff>114300</xdr:rowOff>
                  </to>
                </anchor>
              </controlPr>
            </control>
          </mc:Choice>
        </mc:AlternateContent>
        <mc:AlternateContent xmlns:mc="http://schemas.openxmlformats.org/markup-compatibility/2006">
          <mc:Choice Requires="x14">
            <control shapeId="141404" r:id="rId73" name="Check Box 92">
              <controlPr defaultSize="0" autoFill="0" autoLine="0" autoPict="0">
                <anchor moveWithCells="1" sizeWithCells="1">
                  <from>
                    <xdr:col>8</xdr:col>
                    <xdr:colOff>971550</xdr:colOff>
                    <xdr:row>177</xdr:row>
                    <xdr:rowOff>381000</xdr:rowOff>
                  </from>
                  <to>
                    <xdr:col>9</xdr:col>
                    <xdr:colOff>0</xdr:colOff>
                    <xdr:row>178</xdr:row>
                    <xdr:rowOff>123825</xdr:rowOff>
                  </to>
                </anchor>
              </controlPr>
            </control>
          </mc:Choice>
        </mc:AlternateContent>
        <mc:AlternateContent xmlns:mc="http://schemas.openxmlformats.org/markup-compatibility/2006">
          <mc:Choice Requires="x14">
            <control shapeId="141405" r:id="rId74" name="Check Box 93">
              <controlPr defaultSize="0" autoFill="0" autoLine="0" autoPict="0">
                <anchor moveWithCells="1" sizeWithCells="1">
                  <from>
                    <xdr:col>8</xdr:col>
                    <xdr:colOff>66675</xdr:colOff>
                    <xdr:row>93</xdr:row>
                    <xdr:rowOff>9525</xdr:rowOff>
                  </from>
                  <to>
                    <xdr:col>8</xdr:col>
                    <xdr:colOff>552450</xdr:colOff>
                    <xdr:row>94</xdr:row>
                    <xdr:rowOff>133350</xdr:rowOff>
                  </to>
                </anchor>
              </controlPr>
            </control>
          </mc:Choice>
        </mc:AlternateContent>
        <mc:AlternateContent xmlns:mc="http://schemas.openxmlformats.org/markup-compatibility/2006">
          <mc:Choice Requires="x14">
            <control shapeId="141406" r:id="rId75" name="Check Box 94">
              <controlPr defaultSize="0" autoFill="0" autoLine="0" autoPict="0">
                <anchor moveWithCells="1" sizeWithCells="1">
                  <from>
                    <xdr:col>8</xdr:col>
                    <xdr:colOff>733425</xdr:colOff>
                    <xdr:row>93</xdr:row>
                    <xdr:rowOff>9525</xdr:rowOff>
                  </from>
                  <to>
                    <xdr:col>8</xdr:col>
                    <xdr:colOff>1409700</xdr:colOff>
                    <xdr:row>94</xdr:row>
                    <xdr:rowOff>133350</xdr:rowOff>
                  </to>
                </anchor>
              </controlPr>
            </control>
          </mc:Choice>
        </mc:AlternateContent>
        <mc:AlternateContent xmlns:mc="http://schemas.openxmlformats.org/markup-compatibility/2006">
          <mc:Choice Requires="x14">
            <control shapeId="141407" r:id="rId76" name="Check Box 95">
              <controlPr defaultSize="0" autoFill="0" autoLine="0" autoPict="0">
                <anchor moveWithCells="1" sizeWithCells="1">
                  <from>
                    <xdr:col>8</xdr:col>
                    <xdr:colOff>57150</xdr:colOff>
                    <xdr:row>94</xdr:row>
                    <xdr:rowOff>152400</xdr:rowOff>
                  </from>
                  <to>
                    <xdr:col>8</xdr:col>
                    <xdr:colOff>666750</xdr:colOff>
                    <xdr:row>94</xdr:row>
                    <xdr:rowOff>600075</xdr:rowOff>
                  </to>
                </anchor>
              </controlPr>
            </control>
          </mc:Choice>
        </mc:AlternateContent>
        <mc:AlternateContent xmlns:mc="http://schemas.openxmlformats.org/markup-compatibility/2006">
          <mc:Choice Requires="x14">
            <control shapeId="141408" r:id="rId77" name="Check Box 96">
              <controlPr defaultSize="0" autoFill="0" autoLine="0" autoPict="0">
                <anchor moveWithCells="1" sizeWithCells="1">
                  <from>
                    <xdr:col>8</xdr:col>
                    <xdr:colOff>742950</xdr:colOff>
                    <xdr:row>94</xdr:row>
                    <xdr:rowOff>161925</xdr:rowOff>
                  </from>
                  <to>
                    <xdr:col>24</xdr:col>
                    <xdr:colOff>247650</xdr:colOff>
                    <xdr:row>94</xdr:row>
                    <xdr:rowOff>619125</xdr:rowOff>
                  </to>
                </anchor>
              </controlPr>
            </control>
          </mc:Choice>
        </mc:AlternateContent>
        <mc:AlternateContent xmlns:mc="http://schemas.openxmlformats.org/markup-compatibility/2006">
          <mc:Choice Requires="x14">
            <control shapeId="141409" r:id="rId78" name="Check Box 97">
              <controlPr defaultSize="0" autoFill="0" autoLine="0" autoPict="0">
                <anchor moveWithCells="1" sizeWithCells="1">
                  <from>
                    <xdr:col>4</xdr:col>
                    <xdr:colOff>952500</xdr:colOff>
                    <xdr:row>136</xdr:row>
                    <xdr:rowOff>114300</xdr:rowOff>
                  </from>
                  <to>
                    <xdr:col>5</xdr:col>
                    <xdr:colOff>762000</xdr:colOff>
                    <xdr:row>136</xdr:row>
                    <xdr:rowOff>495300</xdr:rowOff>
                  </to>
                </anchor>
              </controlPr>
            </control>
          </mc:Choice>
        </mc:AlternateContent>
        <mc:AlternateContent xmlns:mc="http://schemas.openxmlformats.org/markup-compatibility/2006">
          <mc:Choice Requires="x14">
            <control shapeId="141410" r:id="rId79" name="Check Box 98">
              <controlPr defaultSize="0" autoFill="0" autoLine="0" autoPict="0">
                <anchor moveWithCells="1" sizeWithCells="1">
                  <from>
                    <xdr:col>4</xdr:col>
                    <xdr:colOff>942975</xdr:colOff>
                    <xdr:row>136</xdr:row>
                    <xdr:rowOff>390525</xdr:rowOff>
                  </from>
                  <to>
                    <xdr:col>5</xdr:col>
                    <xdr:colOff>762000</xdr:colOff>
                    <xdr:row>137</xdr:row>
                    <xdr:rowOff>95250</xdr:rowOff>
                  </to>
                </anchor>
              </controlPr>
            </control>
          </mc:Choice>
        </mc:AlternateContent>
        <mc:AlternateContent xmlns:mc="http://schemas.openxmlformats.org/markup-compatibility/2006">
          <mc:Choice Requires="x14">
            <control shapeId="141411" r:id="rId80" name="Check Box 99">
              <controlPr defaultSize="0" autoFill="0" autoLine="0" autoPict="0">
                <anchor moveWithCells="1" sizeWithCells="1">
                  <from>
                    <xdr:col>5</xdr:col>
                    <xdr:colOff>819150</xdr:colOff>
                    <xdr:row>136</xdr:row>
                    <xdr:rowOff>400050</xdr:rowOff>
                  </from>
                  <to>
                    <xdr:col>6</xdr:col>
                    <xdr:colOff>0</xdr:colOff>
                    <xdr:row>137</xdr:row>
                    <xdr:rowOff>114300</xdr:rowOff>
                  </to>
                </anchor>
              </controlPr>
            </control>
          </mc:Choice>
        </mc:AlternateContent>
        <mc:AlternateContent xmlns:mc="http://schemas.openxmlformats.org/markup-compatibility/2006">
          <mc:Choice Requires="x14">
            <control shapeId="141412" r:id="rId81" name="Check Box 100">
              <controlPr defaultSize="0" autoFill="0" autoLine="0" autoPict="0">
                <anchor moveWithCells="1" sizeWithCells="1">
                  <from>
                    <xdr:col>6</xdr:col>
                    <xdr:colOff>219075</xdr:colOff>
                    <xdr:row>136</xdr:row>
                    <xdr:rowOff>28575</xdr:rowOff>
                  </from>
                  <to>
                    <xdr:col>7</xdr:col>
                    <xdr:colOff>19050</xdr:colOff>
                    <xdr:row>136</xdr:row>
                    <xdr:rowOff>542925</xdr:rowOff>
                  </to>
                </anchor>
              </controlPr>
            </control>
          </mc:Choice>
        </mc:AlternateContent>
        <mc:AlternateContent xmlns:mc="http://schemas.openxmlformats.org/markup-compatibility/2006">
          <mc:Choice Requires="x14">
            <control shapeId="141413" r:id="rId82" name="Check Box 101">
              <controlPr defaultSize="0" autoFill="0" autoLine="0" autoPict="0">
                <anchor moveWithCells="1" sizeWithCells="1">
                  <from>
                    <xdr:col>6</xdr:col>
                    <xdr:colOff>209550</xdr:colOff>
                    <xdr:row>136</xdr:row>
                    <xdr:rowOff>409575</xdr:rowOff>
                  </from>
                  <to>
                    <xdr:col>6</xdr:col>
                    <xdr:colOff>1190625</xdr:colOff>
                    <xdr:row>137</xdr:row>
                    <xdr:rowOff>247650</xdr:rowOff>
                  </to>
                </anchor>
              </controlPr>
            </control>
          </mc:Choice>
        </mc:AlternateContent>
        <mc:AlternateContent xmlns:mc="http://schemas.openxmlformats.org/markup-compatibility/2006">
          <mc:Choice Requires="x14">
            <control shapeId="141414" r:id="rId83" name="Check Box 102">
              <controlPr defaultSize="0" autoFill="0" autoLine="0" autoPict="0">
                <anchor moveWithCells="1" sizeWithCells="1">
                  <from>
                    <xdr:col>6</xdr:col>
                    <xdr:colOff>1257300</xdr:colOff>
                    <xdr:row>136</xdr:row>
                    <xdr:rowOff>419100</xdr:rowOff>
                  </from>
                  <to>
                    <xdr:col>7</xdr:col>
                    <xdr:colOff>676275</xdr:colOff>
                    <xdr:row>137</xdr:row>
                    <xdr:rowOff>266700</xdr:rowOff>
                  </to>
                </anchor>
              </controlPr>
            </control>
          </mc:Choice>
        </mc:AlternateContent>
        <mc:AlternateContent xmlns:mc="http://schemas.openxmlformats.org/markup-compatibility/2006">
          <mc:Choice Requires="x14">
            <control shapeId="141418" r:id="rId84" name="Check Box 106">
              <controlPr defaultSize="0" autoFill="0" autoLine="0" autoPict="0">
                <anchor moveWithCells="1" sizeWithCells="1">
                  <from>
                    <xdr:col>8</xdr:col>
                    <xdr:colOff>57150</xdr:colOff>
                    <xdr:row>136</xdr:row>
                    <xdr:rowOff>57150</xdr:rowOff>
                  </from>
                  <to>
                    <xdr:col>8</xdr:col>
                    <xdr:colOff>1181100</xdr:colOff>
                    <xdr:row>136</xdr:row>
                    <xdr:rowOff>571500</xdr:rowOff>
                  </to>
                </anchor>
              </controlPr>
            </control>
          </mc:Choice>
        </mc:AlternateContent>
        <mc:AlternateContent xmlns:mc="http://schemas.openxmlformats.org/markup-compatibility/2006">
          <mc:Choice Requires="x14">
            <control shapeId="141419" r:id="rId85" name="Check Box 107">
              <controlPr defaultSize="0" autoFill="0" autoLine="0" autoPict="0">
                <anchor moveWithCells="1" sizeWithCells="1">
                  <from>
                    <xdr:col>8</xdr:col>
                    <xdr:colOff>47625</xdr:colOff>
                    <xdr:row>136</xdr:row>
                    <xdr:rowOff>438150</xdr:rowOff>
                  </from>
                  <to>
                    <xdr:col>8</xdr:col>
                    <xdr:colOff>1038225</xdr:colOff>
                    <xdr:row>137</xdr:row>
                    <xdr:rowOff>276225</xdr:rowOff>
                  </to>
                </anchor>
              </controlPr>
            </control>
          </mc:Choice>
        </mc:AlternateContent>
        <mc:AlternateContent xmlns:mc="http://schemas.openxmlformats.org/markup-compatibility/2006">
          <mc:Choice Requires="x14">
            <control shapeId="141420" r:id="rId86" name="Check Box 108">
              <controlPr defaultSize="0" autoFill="0" autoLine="0" autoPict="0">
                <anchor moveWithCells="1" sizeWithCells="1">
                  <from>
                    <xdr:col>8</xdr:col>
                    <xdr:colOff>914400</xdr:colOff>
                    <xdr:row>136</xdr:row>
                    <xdr:rowOff>400050</xdr:rowOff>
                  </from>
                  <to>
                    <xdr:col>8</xdr:col>
                    <xdr:colOff>1466850</xdr:colOff>
                    <xdr:row>137</xdr:row>
                    <xdr:rowOff>247650</xdr:rowOff>
                  </to>
                </anchor>
              </controlPr>
            </control>
          </mc:Choice>
        </mc:AlternateContent>
        <mc:AlternateContent xmlns:mc="http://schemas.openxmlformats.org/markup-compatibility/2006">
          <mc:Choice Requires="x14">
            <control shapeId="141436" r:id="rId87" name="Check Box 124">
              <controlPr defaultSize="0" autoFill="0" autoLine="0" autoPict="0">
                <anchor moveWithCells="1" sizeWithCells="1">
                  <from>
                    <xdr:col>5</xdr:col>
                    <xdr:colOff>95250</xdr:colOff>
                    <xdr:row>96</xdr:row>
                    <xdr:rowOff>0</xdr:rowOff>
                  </from>
                  <to>
                    <xdr:col>5</xdr:col>
                    <xdr:colOff>457200</xdr:colOff>
                    <xdr:row>96</xdr:row>
                    <xdr:rowOff>0</xdr:rowOff>
                  </to>
                </anchor>
              </controlPr>
            </control>
          </mc:Choice>
        </mc:AlternateContent>
        <mc:AlternateContent xmlns:mc="http://schemas.openxmlformats.org/markup-compatibility/2006">
          <mc:Choice Requires="x14">
            <control shapeId="141437" r:id="rId88" name="Check Box 125">
              <controlPr defaultSize="0" autoFill="0" autoLine="0" autoPict="0">
                <anchor moveWithCells="1" sizeWithCells="1">
                  <from>
                    <xdr:col>5</xdr:col>
                    <xdr:colOff>342900</xdr:colOff>
                    <xdr:row>96</xdr:row>
                    <xdr:rowOff>0</xdr:rowOff>
                  </from>
                  <to>
                    <xdr:col>5</xdr:col>
                    <xdr:colOff>847725</xdr:colOff>
                    <xdr:row>96</xdr:row>
                    <xdr:rowOff>0</xdr:rowOff>
                  </to>
                </anchor>
              </controlPr>
            </control>
          </mc:Choice>
        </mc:AlternateContent>
        <mc:AlternateContent xmlns:mc="http://schemas.openxmlformats.org/markup-compatibility/2006">
          <mc:Choice Requires="x14">
            <control shapeId="141438" r:id="rId89" name="Check Box 126">
              <controlPr defaultSize="0" autoFill="0" autoLine="0" autoPict="0">
                <anchor moveWithCells="1" sizeWithCells="1">
                  <from>
                    <xdr:col>5</xdr:col>
                    <xdr:colOff>66675</xdr:colOff>
                    <xdr:row>96</xdr:row>
                    <xdr:rowOff>0</xdr:rowOff>
                  </from>
                  <to>
                    <xdr:col>5</xdr:col>
                    <xdr:colOff>533400</xdr:colOff>
                    <xdr:row>96</xdr:row>
                    <xdr:rowOff>0</xdr:rowOff>
                  </to>
                </anchor>
              </controlPr>
            </control>
          </mc:Choice>
        </mc:AlternateContent>
        <mc:AlternateContent xmlns:mc="http://schemas.openxmlformats.org/markup-compatibility/2006">
          <mc:Choice Requires="x14">
            <control shapeId="141439" r:id="rId90" name="Check Box 127">
              <controlPr defaultSize="0" autoFill="0" autoLine="0" autoPict="0">
                <anchor moveWithCells="1" sizeWithCells="1">
                  <from>
                    <xdr:col>5</xdr:col>
                    <xdr:colOff>619125</xdr:colOff>
                    <xdr:row>96</xdr:row>
                    <xdr:rowOff>0</xdr:rowOff>
                  </from>
                  <to>
                    <xdr:col>6</xdr:col>
                    <xdr:colOff>9525</xdr:colOff>
                    <xdr:row>96</xdr:row>
                    <xdr:rowOff>0</xdr:rowOff>
                  </to>
                </anchor>
              </controlPr>
            </control>
          </mc:Choice>
        </mc:AlternateContent>
        <mc:AlternateContent xmlns:mc="http://schemas.openxmlformats.org/markup-compatibility/2006">
          <mc:Choice Requires="x14">
            <control shapeId="141440" r:id="rId91" name="Check Box 128">
              <controlPr defaultSize="0" autoFill="0" autoLine="0" autoPict="0">
                <anchor moveWithCells="1" sizeWithCells="1">
                  <from>
                    <xdr:col>6</xdr:col>
                    <xdr:colOff>1076325</xdr:colOff>
                    <xdr:row>96</xdr:row>
                    <xdr:rowOff>0</xdr:rowOff>
                  </from>
                  <to>
                    <xdr:col>7</xdr:col>
                    <xdr:colOff>28575</xdr:colOff>
                    <xdr:row>96</xdr:row>
                    <xdr:rowOff>0</xdr:rowOff>
                  </to>
                </anchor>
              </controlPr>
            </control>
          </mc:Choice>
        </mc:AlternateContent>
        <mc:AlternateContent xmlns:mc="http://schemas.openxmlformats.org/markup-compatibility/2006">
          <mc:Choice Requires="x14">
            <control shapeId="141441" r:id="rId92" name="Check Box 129">
              <controlPr defaultSize="0" autoFill="0" autoLine="0" autoPict="0">
                <anchor moveWithCells="1" sizeWithCells="1">
                  <from>
                    <xdr:col>6</xdr:col>
                    <xdr:colOff>1152525</xdr:colOff>
                    <xdr:row>96</xdr:row>
                    <xdr:rowOff>0</xdr:rowOff>
                  </from>
                  <to>
                    <xdr:col>7</xdr:col>
                    <xdr:colOff>200025</xdr:colOff>
                    <xdr:row>96</xdr:row>
                    <xdr:rowOff>0</xdr:rowOff>
                  </to>
                </anchor>
              </controlPr>
            </control>
          </mc:Choice>
        </mc:AlternateContent>
        <mc:AlternateContent xmlns:mc="http://schemas.openxmlformats.org/markup-compatibility/2006">
          <mc:Choice Requires="x14">
            <control shapeId="141442" r:id="rId93" name="Check Box 130">
              <controlPr defaultSize="0" autoFill="0" autoLine="0" autoPict="0">
                <anchor moveWithCells="1" sizeWithCells="1">
                  <from>
                    <xdr:col>6</xdr:col>
                    <xdr:colOff>1057275</xdr:colOff>
                    <xdr:row>96</xdr:row>
                    <xdr:rowOff>0</xdr:rowOff>
                  </from>
                  <to>
                    <xdr:col>7</xdr:col>
                    <xdr:colOff>66675</xdr:colOff>
                    <xdr:row>96</xdr:row>
                    <xdr:rowOff>0</xdr:rowOff>
                  </to>
                </anchor>
              </controlPr>
            </control>
          </mc:Choice>
        </mc:AlternateContent>
        <mc:AlternateContent xmlns:mc="http://schemas.openxmlformats.org/markup-compatibility/2006">
          <mc:Choice Requires="x14">
            <control shapeId="141443" r:id="rId94" name="Check Box 131">
              <controlPr defaultSize="0" autoFill="0" autoLine="0" autoPict="0">
                <anchor moveWithCells="1" sizeWithCells="1">
                  <from>
                    <xdr:col>6</xdr:col>
                    <xdr:colOff>180975</xdr:colOff>
                    <xdr:row>96</xdr:row>
                    <xdr:rowOff>0</xdr:rowOff>
                  </from>
                  <to>
                    <xdr:col>6</xdr:col>
                    <xdr:colOff>733425</xdr:colOff>
                    <xdr:row>96</xdr:row>
                    <xdr:rowOff>0</xdr:rowOff>
                  </to>
                </anchor>
              </controlPr>
            </control>
          </mc:Choice>
        </mc:AlternateContent>
        <mc:AlternateContent xmlns:mc="http://schemas.openxmlformats.org/markup-compatibility/2006">
          <mc:Choice Requires="x14">
            <control shapeId="141444" r:id="rId95" name="Check Box 132">
              <controlPr defaultSize="0" autoFill="0" autoLine="0" autoPict="0">
                <anchor moveWithCells="1" sizeWithCells="1">
                  <from>
                    <xdr:col>8</xdr:col>
                    <xdr:colOff>1295400</xdr:colOff>
                    <xdr:row>96</xdr:row>
                    <xdr:rowOff>0</xdr:rowOff>
                  </from>
                  <to>
                    <xdr:col>8</xdr:col>
                    <xdr:colOff>1419225</xdr:colOff>
                    <xdr:row>96</xdr:row>
                    <xdr:rowOff>0</xdr:rowOff>
                  </to>
                </anchor>
              </controlPr>
            </control>
          </mc:Choice>
        </mc:AlternateContent>
        <mc:AlternateContent xmlns:mc="http://schemas.openxmlformats.org/markup-compatibility/2006">
          <mc:Choice Requires="x14">
            <control shapeId="141445" r:id="rId96" name="Check Box 133">
              <controlPr defaultSize="0" autoFill="0" autoLine="0" autoPict="0">
                <anchor moveWithCells="1" sizeWithCells="1">
                  <from>
                    <xdr:col>8</xdr:col>
                    <xdr:colOff>1276350</xdr:colOff>
                    <xdr:row>96</xdr:row>
                    <xdr:rowOff>0</xdr:rowOff>
                  </from>
                  <to>
                    <xdr:col>8</xdr:col>
                    <xdr:colOff>1457325</xdr:colOff>
                    <xdr:row>96</xdr:row>
                    <xdr:rowOff>0</xdr:rowOff>
                  </to>
                </anchor>
              </controlPr>
            </control>
          </mc:Choice>
        </mc:AlternateContent>
        <mc:AlternateContent xmlns:mc="http://schemas.openxmlformats.org/markup-compatibility/2006">
          <mc:Choice Requires="x14">
            <control shapeId="141446" r:id="rId97" name="Check Box 134">
              <controlPr defaultSize="0" autoFill="0" autoLine="0" autoPict="0">
                <anchor moveWithCells="1" sizeWithCells="1">
                  <from>
                    <xdr:col>8</xdr:col>
                    <xdr:colOff>1276350</xdr:colOff>
                    <xdr:row>96</xdr:row>
                    <xdr:rowOff>0</xdr:rowOff>
                  </from>
                  <to>
                    <xdr:col>8</xdr:col>
                    <xdr:colOff>1428750</xdr:colOff>
                    <xdr:row>96</xdr:row>
                    <xdr:rowOff>0</xdr:rowOff>
                  </to>
                </anchor>
              </controlPr>
            </control>
          </mc:Choice>
        </mc:AlternateContent>
        <mc:AlternateContent xmlns:mc="http://schemas.openxmlformats.org/markup-compatibility/2006">
          <mc:Choice Requires="x14">
            <control shapeId="141447" r:id="rId98" name="Check Box 135">
              <controlPr defaultSize="0" autoFill="0" autoLine="0" autoPict="0">
                <anchor moveWithCells="1" sizeWithCells="1">
                  <from>
                    <xdr:col>8</xdr:col>
                    <xdr:colOff>104775</xdr:colOff>
                    <xdr:row>96</xdr:row>
                    <xdr:rowOff>0</xdr:rowOff>
                  </from>
                  <to>
                    <xdr:col>8</xdr:col>
                    <xdr:colOff>381000</xdr:colOff>
                    <xdr:row>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G376:G380 JC376:JC380 SY376:SY380 ACU376:ACU380 AMQ376:AMQ380 AWM376:AWM380 BGI376:BGI380 BQE376:BQE380 CAA376:CAA380 CJW376:CJW380 CTS376:CTS380 DDO376:DDO380 DNK376:DNK380 DXG376:DXG380 EHC376:EHC380 EQY376:EQY380 FAU376:FAU380 FKQ376:FKQ380 FUM376:FUM380 GEI376:GEI380 GOE376:GOE380 GYA376:GYA380 HHW376:HHW380 HRS376:HRS380 IBO376:IBO380 ILK376:ILK380 IVG376:IVG380 JFC376:JFC380 JOY376:JOY380 JYU376:JYU380 KIQ376:KIQ380 KSM376:KSM380 LCI376:LCI380 LME376:LME380 LWA376:LWA380 MFW376:MFW380 MPS376:MPS380 MZO376:MZO380 NJK376:NJK380 NTG376:NTG380 ODC376:ODC380 OMY376:OMY380 OWU376:OWU380 PGQ376:PGQ380 PQM376:PQM380 QAI376:QAI380 QKE376:QKE380 QUA376:QUA380 RDW376:RDW380 RNS376:RNS380 RXO376:RXO380 SHK376:SHK380 SRG376:SRG380 TBC376:TBC380 TKY376:TKY380 TUU376:TUU380 UEQ376:UEQ380 UOM376:UOM380 UYI376:UYI380 VIE376:VIE380 VSA376:VSA380 WBW376:WBW380 WLS376:WLS380 WVO376:WVO380 G65912:G65916 JC65912:JC65916 SY65912:SY65916 ACU65912:ACU65916 AMQ65912:AMQ65916 AWM65912:AWM65916 BGI65912:BGI65916 BQE65912:BQE65916 CAA65912:CAA65916 CJW65912:CJW65916 CTS65912:CTS65916 DDO65912:DDO65916 DNK65912:DNK65916 DXG65912:DXG65916 EHC65912:EHC65916 EQY65912:EQY65916 FAU65912:FAU65916 FKQ65912:FKQ65916 FUM65912:FUM65916 GEI65912:GEI65916 GOE65912:GOE65916 GYA65912:GYA65916 HHW65912:HHW65916 HRS65912:HRS65916 IBO65912:IBO65916 ILK65912:ILK65916 IVG65912:IVG65916 JFC65912:JFC65916 JOY65912:JOY65916 JYU65912:JYU65916 KIQ65912:KIQ65916 KSM65912:KSM65916 LCI65912:LCI65916 LME65912:LME65916 LWA65912:LWA65916 MFW65912:MFW65916 MPS65912:MPS65916 MZO65912:MZO65916 NJK65912:NJK65916 NTG65912:NTG65916 ODC65912:ODC65916 OMY65912:OMY65916 OWU65912:OWU65916 PGQ65912:PGQ65916 PQM65912:PQM65916 QAI65912:QAI65916 QKE65912:QKE65916 QUA65912:QUA65916 RDW65912:RDW65916 RNS65912:RNS65916 RXO65912:RXO65916 SHK65912:SHK65916 SRG65912:SRG65916 TBC65912:TBC65916 TKY65912:TKY65916 TUU65912:TUU65916 UEQ65912:UEQ65916 UOM65912:UOM65916 UYI65912:UYI65916 VIE65912:VIE65916 VSA65912:VSA65916 WBW65912:WBW65916 WLS65912:WLS65916 WVO65912:WVO65916 G131448:G131452 JC131448:JC131452 SY131448:SY131452 ACU131448:ACU131452 AMQ131448:AMQ131452 AWM131448:AWM131452 BGI131448:BGI131452 BQE131448:BQE131452 CAA131448:CAA131452 CJW131448:CJW131452 CTS131448:CTS131452 DDO131448:DDO131452 DNK131448:DNK131452 DXG131448:DXG131452 EHC131448:EHC131452 EQY131448:EQY131452 FAU131448:FAU131452 FKQ131448:FKQ131452 FUM131448:FUM131452 GEI131448:GEI131452 GOE131448:GOE131452 GYA131448:GYA131452 HHW131448:HHW131452 HRS131448:HRS131452 IBO131448:IBO131452 ILK131448:ILK131452 IVG131448:IVG131452 JFC131448:JFC131452 JOY131448:JOY131452 JYU131448:JYU131452 KIQ131448:KIQ131452 KSM131448:KSM131452 LCI131448:LCI131452 LME131448:LME131452 LWA131448:LWA131452 MFW131448:MFW131452 MPS131448:MPS131452 MZO131448:MZO131452 NJK131448:NJK131452 NTG131448:NTG131452 ODC131448:ODC131452 OMY131448:OMY131452 OWU131448:OWU131452 PGQ131448:PGQ131452 PQM131448:PQM131452 QAI131448:QAI131452 QKE131448:QKE131452 QUA131448:QUA131452 RDW131448:RDW131452 RNS131448:RNS131452 RXO131448:RXO131452 SHK131448:SHK131452 SRG131448:SRG131452 TBC131448:TBC131452 TKY131448:TKY131452 TUU131448:TUU131452 UEQ131448:UEQ131452 UOM131448:UOM131452 UYI131448:UYI131452 VIE131448:VIE131452 VSA131448:VSA131452 WBW131448:WBW131452 WLS131448:WLS131452 WVO131448:WVO131452 G196984:G196988 JC196984:JC196988 SY196984:SY196988 ACU196984:ACU196988 AMQ196984:AMQ196988 AWM196984:AWM196988 BGI196984:BGI196988 BQE196984:BQE196988 CAA196984:CAA196988 CJW196984:CJW196988 CTS196984:CTS196988 DDO196984:DDO196988 DNK196984:DNK196988 DXG196984:DXG196988 EHC196984:EHC196988 EQY196984:EQY196988 FAU196984:FAU196988 FKQ196984:FKQ196988 FUM196984:FUM196988 GEI196984:GEI196988 GOE196984:GOE196988 GYA196984:GYA196988 HHW196984:HHW196988 HRS196984:HRS196988 IBO196984:IBO196988 ILK196984:ILK196988 IVG196984:IVG196988 JFC196984:JFC196988 JOY196984:JOY196988 JYU196984:JYU196988 KIQ196984:KIQ196988 KSM196984:KSM196988 LCI196984:LCI196988 LME196984:LME196988 LWA196984:LWA196988 MFW196984:MFW196988 MPS196984:MPS196988 MZO196984:MZO196988 NJK196984:NJK196988 NTG196984:NTG196988 ODC196984:ODC196988 OMY196984:OMY196988 OWU196984:OWU196988 PGQ196984:PGQ196988 PQM196984:PQM196988 QAI196984:QAI196988 QKE196984:QKE196988 QUA196984:QUA196988 RDW196984:RDW196988 RNS196984:RNS196988 RXO196984:RXO196988 SHK196984:SHK196988 SRG196984:SRG196988 TBC196984:TBC196988 TKY196984:TKY196988 TUU196984:TUU196988 UEQ196984:UEQ196988 UOM196984:UOM196988 UYI196984:UYI196988 VIE196984:VIE196988 VSA196984:VSA196988 WBW196984:WBW196988 WLS196984:WLS196988 WVO196984:WVO196988 G262520:G262524 JC262520:JC262524 SY262520:SY262524 ACU262520:ACU262524 AMQ262520:AMQ262524 AWM262520:AWM262524 BGI262520:BGI262524 BQE262520:BQE262524 CAA262520:CAA262524 CJW262520:CJW262524 CTS262520:CTS262524 DDO262520:DDO262524 DNK262520:DNK262524 DXG262520:DXG262524 EHC262520:EHC262524 EQY262520:EQY262524 FAU262520:FAU262524 FKQ262520:FKQ262524 FUM262520:FUM262524 GEI262520:GEI262524 GOE262520:GOE262524 GYA262520:GYA262524 HHW262520:HHW262524 HRS262520:HRS262524 IBO262520:IBO262524 ILK262520:ILK262524 IVG262520:IVG262524 JFC262520:JFC262524 JOY262520:JOY262524 JYU262520:JYU262524 KIQ262520:KIQ262524 KSM262520:KSM262524 LCI262520:LCI262524 LME262520:LME262524 LWA262520:LWA262524 MFW262520:MFW262524 MPS262520:MPS262524 MZO262520:MZO262524 NJK262520:NJK262524 NTG262520:NTG262524 ODC262520:ODC262524 OMY262520:OMY262524 OWU262520:OWU262524 PGQ262520:PGQ262524 PQM262520:PQM262524 QAI262520:QAI262524 QKE262520:QKE262524 QUA262520:QUA262524 RDW262520:RDW262524 RNS262520:RNS262524 RXO262520:RXO262524 SHK262520:SHK262524 SRG262520:SRG262524 TBC262520:TBC262524 TKY262520:TKY262524 TUU262520:TUU262524 UEQ262520:UEQ262524 UOM262520:UOM262524 UYI262520:UYI262524 VIE262520:VIE262524 VSA262520:VSA262524 WBW262520:WBW262524 WLS262520:WLS262524 WVO262520:WVO262524 G328056:G328060 JC328056:JC328060 SY328056:SY328060 ACU328056:ACU328060 AMQ328056:AMQ328060 AWM328056:AWM328060 BGI328056:BGI328060 BQE328056:BQE328060 CAA328056:CAA328060 CJW328056:CJW328060 CTS328056:CTS328060 DDO328056:DDO328060 DNK328056:DNK328060 DXG328056:DXG328060 EHC328056:EHC328060 EQY328056:EQY328060 FAU328056:FAU328060 FKQ328056:FKQ328060 FUM328056:FUM328060 GEI328056:GEI328060 GOE328056:GOE328060 GYA328056:GYA328060 HHW328056:HHW328060 HRS328056:HRS328060 IBO328056:IBO328060 ILK328056:ILK328060 IVG328056:IVG328060 JFC328056:JFC328060 JOY328056:JOY328060 JYU328056:JYU328060 KIQ328056:KIQ328060 KSM328056:KSM328060 LCI328056:LCI328060 LME328056:LME328060 LWA328056:LWA328060 MFW328056:MFW328060 MPS328056:MPS328060 MZO328056:MZO328060 NJK328056:NJK328060 NTG328056:NTG328060 ODC328056:ODC328060 OMY328056:OMY328060 OWU328056:OWU328060 PGQ328056:PGQ328060 PQM328056:PQM328060 QAI328056:QAI328060 QKE328056:QKE328060 QUA328056:QUA328060 RDW328056:RDW328060 RNS328056:RNS328060 RXO328056:RXO328060 SHK328056:SHK328060 SRG328056:SRG328060 TBC328056:TBC328060 TKY328056:TKY328060 TUU328056:TUU328060 UEQ328056:UEQ328060 UOM328056:UOM328060 UYI328056:UYI328060 VIE328056:VIE328060 VSA328056:VSA328060 WBW328056:WBW328060 WLS328056:WLS328060 WVO328056:WVO328060 G393592:G393596 JC393592:JC393596 SY393592:SY393596 ACU393592:ACU393596 AMQ393592:AMQ393596 AWM393592:AWM393596 BGI393592:BGI393596 BQE393592:BQE393596 CAA393592:CAA393596 CJW393592:CJW393596 CTS393592:CTS393596 DDO393592:DDO393596 DNK393592:DNK393596 DXG393592:DXG393596 EHC393592:EHC393596 EQY393592:EQY393596 FAU393592:FAU393596 FKQ393592:FKQ393596 FUM393592:FUM393596 GEI393592:GEI393596 GOE393592:GOE393596 GYA393592:GYA393596 HHW393592:HHW393596 HRS393592:HRS393596 IBO393592:IBO393596 ILK393592:ILK393596 IVG393592:IVG393596 JFC393592:JFC393596 JOY393592:JOY393596 JYU393592:JYU393596 KIQ393592:KIQ393596 KSM393592:KSM393596 LCI393592:LCI393596 LME393592:LME393596 LWA393592:LWA393596 MFW393592:MFW393596 MPS393592:MPS393596 MZO393592:MZO393596 NJK393592:NJK393596 NTG393592:NTG393596 ODC393592:ODC393596 OMY393592:OMY393596 OWU393592:OWU393596 PGQ393592:PGQ393596 PQM393592:PQM393596 QAI393592:QAI393596 QKE393592:QKE393596 QUA393592:QUA393596 RDW393592:RDW393596 RNS393592:RNS393596 RXO393592:RXO393596 SHK393592:SHK393596 SRG393592:SRG393596 TBC393592:TBC393596 TKY393592:TKY393596 TUU393592:TUU393596 UEQ393592:UEQ393596 UOM393592:UOM393596 UYI393592:UYI393596 VIE393592:VIE393596 VSA393592:VSA393596 WBW393592:WBW393596 WLS393592:WLS393596 WVO393592:WVO393596 G459128:G459132 JC459128:JC459132 SY459128:SY459132 ACU459128:ACU459132 AMQ459128:AMQ459132 AWM459128:AWM459132 BGI459128:BGI459132 BQE459128:BQE459132 CAA459128:CAA459132 CJW459128:CJW459132 CTS459128:CTS459132 DDO459128:DDO459132 DNK459128:DNK459132 DXG459128:DXG459132 EHC459128:EHC459132 EQY459128:EQY459132 FAU459128:FAU459132 FKQ459128:FKQ459132 FUM459128:FUM459132 GEI459128:GEI459132 GOE459128:GOE459132 GYA459128:GYA459132 HHW459128:HHW459132 HRS459128:HRS459132 IBO459128:IBO459132 ILK459128:ILK459132 IVG459128:IVG459132 JFC459128:JFC459132 JOY459128:JOY459132 JYU459128:JYU459132 KIQ459128:KIQ459132 KSM459128:KSM459132 LCI459128:LCI459132 LME459128:LME459132 LWA459128:LWA459132 MFW459128:MFW459132 MPS459128:MPS459132 MZO459128:MZO459132 NJK459128:NJK459132 NTG459128:NTG459132 ODC459128:ODC459132 OMY459128:OMY459132 OWU459128:OWU459132 PGQ459128:PGQ459132 PQM459128:PQM459132 QAI459128:QAI459132 QKE459128:QKE459132 QUA459128:QUA459132 RDW459128:RDW459132 RNS459128:RNS459132 RXO459128:RXO459132 SHK459128:SHK459132 SRG459128:SRG459132 TBC459128:TBC459132 TKY459128:TKY459132 TUU459128:TUU459132 UEQ459128:UEQ459132 UOM459128:UOM459132 UYI459128:UYI459132 VIE459128:VIE459132 VSA459128:VSA459132 WBW459128:WBW459132 WLS459128:WLS459132 WVO459128:WVO459132 G524664:G524668 JC524664:JC524668 SY524664:SY524668 ACU524664:ACU524668 AMQ524664:AMQ524668 AWM524664:AWM524668 BGI524664:BGI524668 BQE524664:BQE524668 CAA524664:CAA524668 CJW524664:CJW524668 CTS524664:CTS524668 DDO524664:DDO524668 DNK524664:DNK524668 DXG524664:DXG524668 EHC524664:EHC524668 EQY524664:EQY524668 FAU524664:FAU524668 FKQ524664:FKQ524668 FUM524664:FUM524668 GEI524664:GEI524668 GOE524664:GOE524668 GYA524664:GYA524668 HHW524664:HHW524668 HRS524664:HRS524668 IBO524664:IBO524668 ILK524664:ILK524668 IVG524664:IVG524668 JFC524664:JFC524668 JOY524664:JOY524668 JYU524664:JYU524668 KIQ524664:KIQ524668 KSM524664:KSM524668 LCI524664:LCI524668 LME524664:LME524668 LWA524664:LWA524668 MFW524664:MFW524668 MPS524664:MPS524668 MZO524664:MZO524668 NJK524664:NJK524668 NTG524664:NTG524668 ODC524664:ODC524668 OMY524664:OMY524668 OWU524664:OWU524668 PGQ524664:PGQ524668 PQM524664:PQM524668 QAI524664:QAI524668 QKE524664:QKE524668 QUA524664:QUA524668 RDW524664:RDW524668 RNS524664:RNS524668 RXO524664:RXO524668 SHK524664:SHK524668 SRG524664:SRG524668 TBC524664:TBC524668 TKY524664:TKY524668 TUU524664:TUU524668 UEQ524664:UEQ524668 UOM524664:UOM524668 UYI524664:UYI524668 VIE524664:VIE524668 VSA524664:VSA524668 WBW524664:WBW524668 WLS524664:WLS524668 WVO524664:WVO524668 G590200:G590204 JC590200:JC590204 SY590200:SY590204 ACU590200:ACU590204 AMQ590200:AMQ590204 AWM590200:AWM590204 BGI590200:BGI590204 BQE590200:BQE590204 CAA590200:CAA590204 CJW590200:CJW590204 CTS590200:CTS590204 DDO590200:DDO590204 DNK590200:DNK590204 DXG590200:DXG590204 EHC590200:EHC590204 EQY590200:EQY590204 FAU590200:FAU590204 FKQ590200:FKQ590204 FUM590200:FUM590204 GEI590200:GEI590204 GOE590200:GOE590204 GYA590200:GYA590204 HHW590200:HHW590204 HRS590200:HRS590204 IBO590200:IBO590204 ILK590200:ILK590204 IVG590200:IVG590204 JFC590200:JFC590204 JOY590200:JOY590204 JYU590200:JYU590204 KIQ590200:KIQ590204 KSM590200:KSM590204 LCI590200:LCI590204 LME590200:LME590204 LWA590200:LWA590204 MFW590200:MFW590204 MPS590200:MPS590204 MZO590200:MZO590204 NJK590200:NJK590204 NTG590200:NTG590204 ODC590200:ODC590204 OMY590200:OMY590204 OWU590200:OWU590204 PGQ590200:PGQ590204 PQM590200:PQM590204 QAI590200:QAI590204 QKE590200:QKE590204 QUA590200:QUA590204 RDW590200:RDW590204 RNS590200:RNS590204 RXO590200:RXO590204 SHK590200:SHK590204 SRG590200:SRG590204 TBC590200:TBC590204 TKY590200:TKY590204 TUU590200:TUU590204 UEQ590200:UEQ590204 UOM590200:UOM590204 UYI590200:UYI590204 VIE590200:VIE590204 VSA590200:VSA590204 WBW590200:WBW590204 WLS590200:WLS590204 WVO590200:WVO590204 G655736:G655740 JC655736:JC655740 SY655736:SY655740 ACU655736:ACU655740 AMQ655736:AMQ655740 AWM655736:AWM655740 BGI655736:BGI655740 BQE655736:BQE655740 CAA655736:CAA655740 CJW655736:CJW655740 CTS655736:CTS655740 DDO655736:DDO655740 DNK655736:DNK655740 DXG655736:DXG655740 EHC655736:EHC655740 EQY655736:EQY655740 FAU655736:FAU655740 FKQ655736:FKQ655740 FUM655736:FUM655740 GEI655736:GEI655740 GOE655736:GOE655740 GYA655736:GYA655740 HHW655736:HHW655740 HRS655736:HRS655740 IBO655736:IBO655740 ILK655736:ILK655740 IVG655736:IVG655740 JFC655736:JFC655740 JOY655736:JOY655740 JYU655736:JYU655740 KIQ655736:KIQ655740 KSM655736:KSM655740 LCI655736:LCI655740 LME655736:LME655740 LWA655736:LWA655740 MFW655736:MFW655740 MPS655736:MPS655740 MZO655736:MZO655740 NJK655736:NJK655740 NTG655736:NTG655740 ODC655736:ODC655740 OMY655736:OMY655740 OWU655736:OWU655740 PGQ655736:PGQ655740 PQM655736:PQM655740 QAI655736:QAI655740 QKE655736:QKE655740 QUA655736:QUA655740 RDW655736:RDW655740 RNS655736:RNS655740 RXO655736:RXO655740 SHK655736:SHK655740 SRG655736:SRG655740 TBC655736:TBC655740 TKY655736:TKY655740 TUU655736:TUU655740 UEQ655736:UEQ655740 UOM655736:UOM655740 UYI655736:UYI655740 VIE655736:VIE655740 VSA655736:VSA655740 WBW655736:WBW655740 WLS655736:WLS655740 WVO655736:WVO655740 G721272:G721276 JC721272:JC721276 SY721272:SY721276 ACU721272:ACU721276 AMQ721272:AMQ721276 AWM721272:AWM721276 BGI721272:BGI721276 BQE721272:BQE721276 CAA721272:CAA721276 CJW721272:CJW721276 CTS721272:CTS721276 DDO721272:DDO721276 DNK721272:DNK721276 DXG721272:DXG721276 EHC721272:EHC721276 EQY721272:EQY721276 FAU721272:FAU721276 FKQ721272:FKQ721276 FUM721272:FUM721276 GEI721272:GEI721276 GOE721272:GOE721276 GYA721272:GYA721276 HHW721272:HHW721276 HRS721272:HRS721276 IBO721272:IBO721276 ILK721272:ILK721276 IVG721272:IVG721276 JFC721272:JFC721276 JOY721272:JOY721276 JYU721272:JYU721276 KIQ721272:KIQ721276 KSM721272:KSM721276 LCI721272:LCI721276 LME721272:LME721276 LWA721272:LWA721276 MFW721272:MFW721276 MPS721272:MPS721276 MZO721272:MZO721276 NJK721272:NJK721276 NTG721272:NTG721276 ODC721272:ODC721276 OMY721272:OMY721276 OWU721272:OWU721276 PGQ721272:PGQ721276 PQM721272:PQM721276 QAI721272:QAI721276 QKE721272:QKE721276 QUA721272:QUA721276 RDW721272:RDW721276 RNS721272:RNS721276 RXO721272:RXO721276 SHK721272:SHK721276 SRG721272:SRG721276 TBC721272:TBC721276 TKY721272:TKY721276 TUU721272:TUU721276 UEQ721272:UEQ721276 UOM721272:UOM721276 UYI721272:UYI721276 VIE721272:VIE721276 VSA721272:VSA721276 WBW721272:WBW721276 WLS721272:WLS721276 WVO721272:WVO721276 G786808:G786812 JC786808:JC786812 SY786808:SY786812 ACU786808:ACU786812 AMQ786808:AMQ786812 AWM786808:AWM786812 BGI786808:BGI786812 BQE786808:BQE786812 CAA786808:CAA786812 CJW786808:CJW786812 CTS786808:CTS786812 DDO786808:DDO786812 DNK786808:DNK786812 DXG786808:DXG786812 EHC786808:EHC786812 EQY786808:EQY786812 FAU786808:FAU786812 FKQ786808:FKQ786812 FUM786808:FUM786812 GEI786808:GEI786812 GOE786808:GOE786812 GYA786808:GYA786812 HHW786808:HHW786812 HRS786808:HRS786812 IBO786808:IBO786812 ILK786808:ILK786812 IVG786808:IVG786812 JFC786808:JFC786812 JOY786808:JOY786812 JYU786808:JYU786812 KIQ786808:KIQ786812 KSM786808:KSM786812 LCI786808:LCI786812 LME786808:LME786812 LWA786808:LWA786812 MFW786808:MFW786812 MPS786808:MPS786812 MZO786808:MZO786812 NJK786808:NJK786812 NTG786808:NTG786812 ODC786808:ODC786812 OMY786808:OMY786812 OWU786808:OWU786812 PGQ786808:PGQ786812 PQM786808:PQM786812 QAI786808:QAI786812 QKE786808:QKE786812 QUA786808:QUA786812 RDW786808:RDW786812 RNS786808:RNS786812 RXO786808:RXO786812 SHK786808:SHK786812 SRG786808:SRG786812 TBC786808:TBC786812 TKY786808:TKY786812 TUU786808:TUU786812 UEQ786808:UEQ786812 UOM786808:UOM786812 UYI786808:UYI786812 VIE786808:VIE786812 VSA786808:VSA786812 WBW786808:WBW786812 WLS786808:WLS786812 WVO786808:WVO786812 G852344:G852348 JC852344:JC852348 SY852344:SY852348 ACU852344:ACU852348 AMQ852344:AMQ852348 AWM852344:AWM852348 BGI852344:BGI852348 BQE852344:BQE852348 CAA852344:CAA852348 CJW852344:CJW852348 CTS852344:CTS852348 DDO852344:DDO852348 DNK852344:DNK852348 DXG852344:DXG852348 EHC852344:EHC852348 EQY852344:EQY852348 FAU852344:FAU852348 FKQ852344:FKQ852348 FUM852344:FUM852348 GEI852344:GEI852348 GOE852344:GOE852348 GYA852344:GYA852348 HHW852344:HHW852348 HRS852344:HRS852348 IBO852344:IBO852348 ILK852344:ILK852348 IVG852344:IVG852348 JFC852344:JFC852348 JOY852344:JOY852348 JYU852344:JYU852348 KIQ852344:KIQ852348 KSM852344:KSM852348 LCI852344:LCI852348 LME852344:LME852348 LWA852344:LWA852348 MFW852344:MFW852348 MPS852344:MPS852348 MZO852344:MZO852348 NJK852344:NJK852348 NTG852344:NTG852348 ODC852344:ODC852348 OMY852344:OMY852348 OWU852344:OWU852348 PGQ852344:PGQ852348 PQM852344:PQM852348 QAI852344:QAI852348 QKE852344:QKE852348 QUA852344:QUA852348 RDW852344:RDW852348 RNS852344:RNS852348 RXO852344:RXO852348 SHK852344:SHK852348 SRG852344:SRG852348 TBC852344:TBC852348 TKY852344:TKY852348 TUU852344:TUU852348 UEQ852344:UEQ852348 UOM852344:UOM852348 UYI852344:UYI852348 VIE852344:VIE852348 VSA852344:VSA852348 WBW852344:WBW852348 WLS852344:WLS852348 WVO852344:WVO852348 G917880:G917884 JC917880:JC917884 SY917880:SY917884 ACU917880:ACU917884 AMQ917880:AMQ917884 AWM917880:AWM917884 BGI917880:BGI917884 BQE917880:BQE917884 CAA917880:CAA917884 CJW917880:CJW917884 CTS917880:CTS917884 DDO917880:DDO917884 DNK917880:DNK917884 DXG917880:DXG917884 EHC917880:EHC917884 EQY917880:EQY917884 FAU917880:FAU917884 FKQ917880:FKQ917884 FUM917880:FUM917884 GEI917880:GEI917884 GOE917880:GOE917884 GYA917880:GYA917884 HHW917880:HHW917884 HRS917880:HRS917884 IBO917880:IBO917884 ILK917880:ILK917884 IVG917880:IVG917884 JFC917880:JFC917884 JOY917880:JOY917884 JYU917880:JYU917884 KIQ917880:KIQ917884 KSM917880:KSM917884 LCI917880:LCI917884 LME917880:LME917884 LWA917880:LWA917884 MFW917880:MFW917884 MPS917880:MPS917884 MZO917880:MZO917884 NJK917880:NJK917884 NTG917880:NTG917884 ODC917880:ODC917884 OMY917880:OMY917884 OWU917880:OWU917884 PGQ917880:PGQ917884 PQM917880:PQM917884 QAI917880:QAI917884 QKE917880:QKE917884 QUA917880:QUA917884 RDW917880:RDW917884 RNS917880:RNS917884 RXO917880:RXO917884 SHK917880:SHK917884 SRG917880:SRG917884 TBC917880:TBC917884 TKY917880:TKY917884 TUU917880:TUU917884 UEQ917880:UEQ917884 UOM917880:UOM917884 UYI917880:UYI917884 VIE917880:VIE917884 VSA917880:VSA917884 WBW917880:WBW917884 WLS917880:WLS917884 WVO917880:WVO917884 G983416:G983420 JC983416:JC983420 SY983416:SY983420 ACU983416:ACU983420 AMQ983416:AMQ983420 AWM983416:AWM983420 BGI983416:BGI983420 BQE983416:BQE983420 CAA983416:CAA983420 CJW983416:CJW983420 CTS983416:CTS983420 DDO983416:DDO983420 DNK983416:DNK983420 DXG983416:DXG983420 EHC983416:EHC983420 EQY983416:EQY983420 FAU983416:FAU983420 FKQ983416:FKQ983420 FUM983416:FUM983420 GEI983416:GEI983420 GOE983416:GOE983420 GYA983416:GYA983420 HHW983416:HHW983420 HRS983416:HRS983420 IBO983416:IBO983420 ILK983416:ILK983420 IVG983416:IVG983420 JFC983416:JFC983420 JOY983416:JOY983420 JYU983416:JYU983420 KIQ983416:KIQ983420 KSM983416:KSM983420 LCI983416:LCI983420 LME983416:LME983420 LWA983416:LWA983420 MFW983416:MFW983420 MPS983416:MPS983420 MZO983416:MZO983420 NJK983416:NJK983420 NTG983416:NTG983420 ODC983416:ODC983420 OMY983416:OMY983420 OWU983416:OWU983420 PGQ983416:PGQ983420 PQM983416:PQM983420 QAI983416:QAI983420 QKE983416:QKE983420 QUA983416:QUA983420 RDW983416:RDW983420 RNS983416:RNS983420 RXO983416:RXO983420 SHK983416:SHK983420 SRG983416:SRG983420 TBC983416:TBC983420 TKY983416:TKY983420 TUU983416:TUU983420 UEQ983416:UEQ983420 UOM983416:UOM983420 UYI983416:UYI983420 VIE983416:VIE983420 VSA983416:VSA983420 WBW983416:WBW983420 WLS983416:WLS983420 WVO983416:WVO983420 E279 JA279 SW279 ACS279 AMO279 AWK279 BGG279 BQC279 BZY279 CJU279 CTQ279 DDM279 DNI279 DXE279 EHA279 EQW279 FAS279 FKO279 FUK279 GEG279 GOC279 GXY279 HHU279 HRQ279 IBM279 ILI279 IVE279 JFA279 JOW279 JYS279 KIO279 KSK279 LCG279 LMC279 LVY279 MFU279 MPQ279 MZM279 NJI279 NTE279 ODA279 OMW279 OWS279 PGO279 PQK279 QAG279 QKC279 QTY279 RDU279 RNQ279 RXM279 SHI279 SRE279 TBA279 TKW279 TUS279 UEO279 UOK279 UYG279 VIC279 VRY279 WBU279 WLQ279 WVM279 E65815 JA65815 SW65815 ACS65815 AMO65815 AWK65815 BGG65815 BQC65815 BZY65815 CJU65815 CTQ65815 DDM65815 DNI65815 DXE65815 EHA65815 EQW65815 FAS65815 FKO65815 FUK65815 GEG65815 GOC65815 GXY65815 HHU65815 HRQ65815 IBM65815 ILI65815 IVE65815 JFA65815 JOW65815 JYS65815 KIO65815 KSK65815 LCG65815 LMC65815 LVY65815 MFU65815 MPQ65815 MZM65815 NJI65815 NTE65815 ODA65815 OMW65815 OWS65815 PGO65815 PQK65815 QAG65815 QKC65815 QTY65815 RDU65815 RNQ65815 RXM65815 SHI65815 SRE65815 TBA65815 TKW65815 TUS65815 UEO65815 UOK65815 UYG65815 VIC65815 VRY65815 WBU65815 WLQ65815 WVM65815 E131351 JA131351 SW131351 ACS131351 AMO131351 AWK131351 BGG131351 BQC131351 BZY131351 CJU131351 CTQ131351 DDM131351 DNI131351 DXE131351 EHA131351 EQW131351 FAS131351 FKO131351 FUK131351 GEG131351 GOC131351 GXY131351 HHU131351 HRQ131351 IBM131351 ILI131351 IVE131351 JFA131351 JOW131351 JYS131351 KIO131351 KSK131351 LCG131351 LMC131351 LVY131351 MFU131351 MPQ131351 MZM131351 NJI131351 NTE131351 ODA131351 OMW131351 OWS131351 PGO131351 PQK131351 QAG131351 QKC131351 QTY131351 RDU131351 RNQ131351 RXM131351 SHI131351 SRE131351 TBA131351 TKW131351 TUS131351 UEO131351 UOK131351 UYG131351 VIC131351 VRY131351 WBU131351 WLQ131351 WVM131351 E196887 JA196887 SW196887 ACS196887 AMO196887 AWK196887 BGG196887 BQC196887 BZY196887 CJU196887 CTQ196887 DDM196887 DNI196887 DXE196887 EHA196887 EQW196887 FAS196887 FKO196887 FUK196887 GEG196887 GOC196887 GXY196887 HHU196887 HRQ196887 IBM196887 ILI196887 IVE196887 JFA196887 JOW196887 JYS196887 KIO196887 KSK196887 LCG196887 LMC196887 LVY196887 MFU196887 MPQ196887 MZM196887 NJI196887 NTE196887 ODA196887 OMW196887 OWS196887 PGO196887 PQK196887 QAG196887 QKC196887 QTY196887 RDU196887 RNQ196887 RXM196887 SHI196887 SRE196887 TBA196887 TKW196887 TUS196887 UEO196887 UOK196887 UYG196887 VIC196887 VRY196887 WBU196887 WLQ196887 WVM196887 E262423 JA262423 SW262423 ACS262423 AMO262423 AWK262423 BGG262423 BQC262423 BZY262423 CJU262423 CTQ262423 DDM262423 DNI262423 DXE262423 EHA262423 EQW262423 FAS262423 FKO262423 FUK262423 GEG262423 GOC262423 GXY262423 HHU262423 HRQ262423 IBM262423 ILI262423 IVE262423 JFA262423 JOW262423 JYS262423 KIO262423 KSK262423 LCG262423 LMC262423 LVY262423 MFU262423 MPQ262423 MZM262423 NJI262423 NTE262423 ODA262423 OMW262423 OWS262423 PGO262423 PQK262423 QAG262423 QKC262423 QTY262423 RDU262423 RNQ262423 RXM262423 SHI262423 SRE262423 TBA262423 TKW262423 TUS262423 UEO262423 UOK262423 UYG262423 VIC262423 VRY262423 WBU262423 WLQ262423 WVM262423 E327959 JA327959 SW327959 ACS327959 AMO327959 AWK327959 BGG327959 BQC327959 BZY327959 CJU327959 CTQ327959 DDM327959 DNI327959 DXE327959 EHA327959 EQW327959 FAS327959 FKO327959 FUK327959 GEG327959 GOC327959 GXY327959 HHU327959 HRQ327959 IBM327959 ILI327959 IVE327959 JFA327959 JOW327959 JYS327959 KIO327959 KSK327959 LCG327959 LMC327959 LVY327959 MFU327959 MPQ327959 MZM327959 NJI327959 NTE327959 ODA327959 OMW327959 OWS327959 PGO327959 PQK327959 QAG327959 QKC327959 QTY327959 RDU327959 RNQ327959 RXM327959 SHI327959 SRE327959 TBA327959 TKW327959 TUS327959 UEO327959 UOK327959 UYG327959 VIC327959 VRY327959 WBU327959 WLQ327959 WVM327959 E393495 JA393495 SW393495 ACS393495 AMO393495 AWK393495 BGG393495 BQC393495 BZY393495 CJU393495 CTQ393495 DDM393495 DNI393495 DXE393495 EHA393495 EQW393495 FAS393495 FKO393495 FUK393495 GEG393495 GOC393495 GXY393495 HHU393495 HRQ393495 IBM393495 ILI393495 IVE393495 JFA393495 JOW393495 JYS393495 KIO393495 KSK393495 LCG393495 LMC393495 LVY393495 MFU393495 MPQ393495 MZM393495 NJI393495 NTE393495 ODA393495 OMW393495 OWS393495 PGO393495 PQK393495 QAG393495 QKC393495 QTY393495 RDU393495 RNQ393495 RXM393495 SHI393495 SRE393495 TBA393495 TKW393495 TUS393495 UEO393495 UOK393495 UYG393495 VIC393495 VRY393495 WBU393495 WLQ393495 WVM393495 E459031 JA459031 SW459031 ACS459031 AMO459031 AWK459031 BGG459031 BQC459031 BZY459031 CJU459031 CTQ459031 DDM459031 DNI459031 DXE459031 EHA459031 EQW459031 FAS459031 FKO459031 FUK459031 GEG459031 GOC459031 GXY459031 HHU459031 HRQ459031 IBM459031 ILI459031 IVE459031 JFA459031 JOW459031 JYS459031 KIO459031 KSK459031 LCG459031 LMC459031 LVY459031 MFU459031 MPQ459031 MZM459031 NJI459031 NTE459031 ODA459031 OMW459031 OWS459031 PGO459031 PQK459031 QAG459031 QKC459031 QTY459031 RDU459031 RNQ459031 RXM459031 SHI459031 SRE459031 TBA459031 TKW459031 TUS459031 UEO459031 UOK459031 UYG459031 VIC459031 VRY459031 WBU459031 WLQ459031 WVM459031 E524567 JA524567 SW524567 ACS524567 AMO524567 AWK524567 BGG524567 BQC524567 BZY524567 CJU524567 CTQ524567 DDM524567 DNI524567 DXE524567 EHA524567 EQW524567 FAS524567 FKO524567 FUK524567 GEG524567 GOC524567 GXY524567 HHU524567 HRQ524567 IBM524567 ILI524567 IVE524567 JFA524567 JOW524567 JYS524567 KIO524567 KSK524567 LCG524567 LMC524567 LVY524567 MFU524567 MPQ524567 MZM524567 NJI524567 NTE524567 ODA524567 OMW524567 OWS524567 PGO524567 PQK524567 QAG524567 QKC524567 QTY524567 RDU524567 RNQ524567 RXM524567 SHI524567 SRE524567 TBA524567 TKW524567 TUS524567 UEO524567 UOK524567 UYG524567 VIC524567 VRY524567 WBU524567 WLQ524567 WVM524567 E590103 JA590103 SW590103 ACS590103 AMO590103 AWK590103 BGG590103 BQC590103 BZY590103 CJU590103 CTQ590103 DDM590103 DNI590103 DXE590103 EHA590103 EQW590103 FAS590103 FKO590103 FUK590103 GEG590103 GOC590103 GXY590103 HHU590103 HRQ590103 IBM590103 ILI590103 IVE590103 JFA590103 JOW590103 JYS590103 KIO590103 KSK590103 LCG590103 LMC590103 LVY590103 MFU590103 MPQ590103 MZM590103 NJI590103 NTE590103 ODA590103 OMW590103 OWS590103 PGO590103 PQK590103 QAG590103 QKC590103 QTY590103 RDU590103 RNQ590103 RXM590103 SHI590103 SRE590103 TBA590103 TKW590103 TUS590103 UEO590103 UOK590103 UYG590103 VIC590103 VRY590103 WBU590103 WLQ590103 WVM590103 E655639 JA655639 SW655639 ACS655639 AMO655639 AWK655639 BGG655639 BQC655639 BZY655639 CJU655639 CTQ655639 DDM655639 DNI655639 DXE655639 EHA655639 EQW655639 FAS655639 FKO655639 FUK655639 GEG655639 GOC655639 GXY655639 HHU655639 HRQ655639 IBM655639 ILI655639 IVE655639 JFA655639 JOW655639 JYS655639 KIO655639 KSK655639 LCG655639 LMC655639 LVY655639 MFU655639 MPQ655639 MZM655639 NJI655639 NTE655639 ODA655639 OMW655639 OWS655639 PGO655639 PQK655639 QAG655639 QKC655639 QTY655639 RDU655639 RNQ655639 RXM655639 SHI655639 SRE655639 TBA655639 TKW655639 TUS655639 UEO655639 UOK655639 UYG655639 VIC655639 VRY655639 WBU655639 WLQ655639 WVM655639 E721175 JA721175 SW721175 ACS721175 AMO721175 AWK721175 BGG721175 BQC721175 BZY721175 CJU721175 CTQ721175 DDM721175 DNI721175 DXE721175 EHA721175 EQW721175 FAS721175 FKO721175 FUK721175 GEG721175 GOC721175 GXY721175 HHU721175 HRQ721175 IBM721175 ILI721175 IVE721175 JFA721175 JOW721175 JYS721175 KIO721175 KSK721175 LCG721175 LMC721175 LVY721175 MFU721175 MPQ721175 MZM721175 NJI721175 NTE721175 ODA721175 OMW721175 OWS721175 PGO721175 PQK721175 QAG721175 QKC721175 QTY721175 RDU721175 RNQ721175 RXM721175 SHI721175 SRE721175 TBA721175 TKW721175 TUS721175 UEO721175 UOK721175 UYG721175 VIC721175 VRY721175 WBU721175 WLQ721175 WVM721175 E786711 JA786711 SW786711 ACS786711 AMO786711 AWK786711 BGG786711 BQC786711 BZY786711 CJU786711 CTQ786711 DDM786711 DNI786711 DXE786711 EHA786711 EQW786711 FAS786711 FKO786711 FUK786711 GEG786711 GOC786711 GXY786711 HHU786711 HRQ786711 IBM786711 ILI786711 IVE786711 JFA786711 JOW786711 JYS786711 KIO786711 KSK786711 LCG786711 LMC786711 LVY786711 MFU786711 MPQ786711 MZM786711 NJI786711 NTE786711 ODA786711 OMW786711 OWS786711 PGO786711 PQK786711 QAG786711 QKC786711 QTY786711 RDU786711 RNQ786711 RXM786711 SHI786711 SRE786711 TBA786711 TKW786711 TUS786711 UEO786711 UOK786711 UYG786711 VIC786711 VRY786711 WBU786711 WLQ786711 WVM786711 E852247 JA852247 SW852247 ACS852247 AMO852247 AWK852247 BGG852247 BQC852247 BZY852247 CJU852247 CTQ852247 DDM852247 DNI852247 DXE852247 EHA852247 EQW852247 FAS852247 FKO852247 FUK852247 GEG852247 GOC852247 GXY852247 HHU852247 HRQ852247 IBM852247 ILI852247 IVE852247 JFA852247 JOW852247 JYS852247 KIO852247 KSK852247 LCG852247 LMC852247 LVY852247 MFU852247 MPQ852247 MZM852247 NJI852247 NTE852247 ODA852247 OMW852247 OWS852247 PGO852247 PQK852247 QAG852247 QKC852247 QTY852247 RDU852247 RNQ852247 RXM852247 SHI852247 SRE852247 TBA852247 TKW852247 TUS852247 UEO852247 UOK852247 UYG852247 VIC852247 VRY852247 WBU852247 WLQ852247 WVM852247 E917783 JA917783 SW917783 ACS917783 AMO917783 AWK917783 BGG917783 BQC917783 BZY917783 CJU917783 CTQ917783 DDM917783 DNI917783 DXE917783 EHA917783 EQW917783 FAS917783 FKO917783 FUK917783 GEG917783 GOC917783 GXY917783 HHU917783 HRQ917783 IBM917783 ILI917783 IVE917783 JFA917783 JOW917783 JYS917783 KIO917783 KSK917783 LCG917783 LMC917783 LVY917783 MFU917783 MPQ917783 MZM917783 NJI917783 NTE917783 ODA917783 OMW917783 OWS917783 PGO917783 PQK917783 QAG917783 QKC917783 QTY917783 RDU917783 RNQ917783 RXM917783 SHI917783 SRE917783 TBA917783 TKW917783 TUS917783 UEO917783 UOK917783 UYG917783 VIC917783 VRY917783 WBU917783 WLQ917783 WVM917783 E983319 JA983319 SW983319 ACS983319 AMO983319 AWK983319 BGG983319 BQC983319 BZY983319 CJU983319 CTQ983319 DDM983319 DNI983319 DXE983319 EHA983319 EQW983319 FAS983319 FKO983319 FUK983319 GEG983319 GOC983319 GXY983319 HHU983319 HRQ983319 IBM983319 ILI983319 IVE983319 JFA983319 JOW983319 JYS983319 KIO983319 KSK983319 LCG983319 LMC983319 LVY983319 MFU983319 MPQ983319 MZM983319 NJI983319 NTE983319 ODA983319 OMW983319 OWS983319 PGO983319 PQK983319 QAG983319 QKC983319 QTY983319 RDU983319 RNQ983319 RXM983319 SHI983319 SRE983319 TBA983319 TKW983319 TUS983319 UEO983319 UOK983319 UYG983319 VIC983319 VRY983319 WBU983319 WLQ983319 WVM983319 E243 JA243 SW243 ACS243 AMO243 AWK243 BGG243 BQC243 BZY243 CJU243 CTQ243 DDM243 DNI243 DXE243 EHA243 EQW243 FAS243 FKO243 FUK243 GEG243 GOC243 GXY243 HHU243 HRQ243 IBM243 ILI243 IVE243 JFA243 JOW243 JYS243 KIO243 KSK243 LCG243 LMC243 LVY243 MFU243 MPQ243 MZM243 NJI243 NTE243 ODA243 OMW243 OWS243 PGO243 PQK243 QAG243 QKC243 QTY243 RDU243 RNQ243 RXM243 SHI243 SRE243 TBA243 TKW243 TUS243 UEO243 UOK243 UYG243 VIC243 VRY243 WBU243 WLQ243 WVM243 E65779 JA65779 SW65779 ACS65779 AMO65779 AWK65779 BGG65779 BQC65779 BZY65779 CJU65779 CTQ65779 DDM65779 DNI65779 DXE65779 EHA65779 EQW65779 FAS65779 FKO65779 FUK65779 GEG65779 GOC65779 GXY65779 HHU65779 HRQ65779 IBM65779 ILI65779 IVE65779 JFA65779 JOW65779 JYS65779 KIO65779 KSK65779 LCG65779 LMC65779 LVY65779 MFU65779 MPQ65779 MZM65779 NJI65779 NTE65779 ODA65779 OMW65779 OWS65779 PGO65779 PQK65779 QAG65779 QKC65779 QTY65779 RDU65779 RNQ65779 RXM65779 SHI65779 SRE65779 TBA65779 TKW65779 TUS65779 UEO65779 UOK65779 UYG65779 VIC65779 VRY65779 WBU65779 WLQ65779 WVM65779 E131315 JA131315 SW131315 ACS131315 AMO131315 AWK131315 BGG131315 BQC131315 BZY131315 CJU131315 CTQ131315 DDM131315 DNI131315 DXE131315 EHA131315 EQW131315 FAS131315 FKO131315 FUK131315 GEG131315 GOC131315 GXY131315 HHU131315 HRQ131315 IBM131315 ILI131315 IVE131315 JFA131315 JOW131315 JYS131315 KIO131315 KSK131315 LCG131315 LMC131315 LVY131315 MFU131315 MPQ131315 MZM131315 NJI131315 NTE131315 ODA131315 OMW131315 OWS131315 PGO131315 PQK131315 QAG131315 QKC131315 QTY131315 RDU131315 RNQ131315 RXM131315 SHI131315 SRE131315 TBA131315 TKW131315 TUS131315 UEO131315 UOK131315 UYG131315 VIC131315 VRY131315 WBU131315 WLQ131315 WVM131315 E196851 JA196851 SW196851 ACS196851 AMO196851 AWK196851 BGG196851 BQC196851 BZY196851 CJU196851 CTQ196851 DDM196851 DNI196851 DXE196851 EHA196851 EQW196851 FAS196851 FKO196851 FUK196851 GEG196851 GOC196851 GXY196851 HHU196851 HRQ196851 IBM196851 ILI196851 IVE196851 JFA196851 JOW196851 JYS196851 KIO196851 KSK196851 LCG196851 LMC196851 LVY196851 MFU196851 MPQ196851 MZM196851 NJI196851 NTE196851 ODA196851 OMW196851 OWS196851 PGO196851 PQK196851 QAG196851 QKC196851 QTY196851 RDU196851 RNQ196851 RXM196851 SHI196851 SRE196851 TBA196851 TKW196851 TUS196851 UEO196851 UOK196851 UYG196851 VIC196851 VRY196851 WBU196851 WLQ196851 WVM196851 E262387 JA262387 SW262387 ACS262387 AMO262387 AWK262387 BGG262387 BQC262387 BZY262387 CJU262387 CTQ262387 DDM262387 DNI262387 DXE262387 EHA262387 EQW262387 FAS262387 FKO262387 FUK262387 GEG262387 GOC262387 GXY262387 HHU262387 HRQ262387 IBM262387 ILI262387 IVE262387 JFA262387 JOW262387 JYS262387 KIO262387 KSK262387 LCG262387 LMC262387 LVY262387 MFU262387 MPQ262387 MZM262387 NJI262387 NTE262387 ODA262387 OMW262387 OWS262387 PGO262387 PQK262387 QAG262387 QKC262387 QTY262387 RDU262387 RNQ262387 RXM262387 SHI262387 SRE262387 TBA262387 TKW262387 TUS262387 UEO262387 UOK262387 UYG262387 VIC262387 VRY262387 WBU262387 WLQ262387 WVM262387 E327923 JA327923 SW327923 ACS327923 AMO327923 AWK327923 BGG327923 BQC327923 BZY327923 CJU327923 CTQ327923 DDM327923 DNI327923 DXE327923 EHA327923 EQW327923 FAS327923 FKO327923 FUK327923 GEG327923 GOC327923 GXY327923 HHU327923 HRQ327923 IBM327923 ILI327923 IVE327923 JFA327923 JOW327923 JYS327923 KIO327923 KSK327923 LCG327923 LMC327923 LVY327923 MFU327923 MPQ327923 MZM327923 NJI327923 NTE327923 ODA327923 OMW327923 OWS327923 PGO327923 PQK327923 QAG327923 QKC327923 QTY327923 RDU327923 RNQ327923 RXM327923 SHI327923 SRE327923 TBA327923 TKW327923 TUS327923 UEO327923 UOK327923 UYG327923 VIC327923 VRY327923 WBU327923 WLQ327923 WVM327923 E393459 JA393459 SW393459 ACS393459 AMO393459 AWK393459 BGG393459 BQC393459 BZY393459 CJU393459 CTQ393459 DDM393459 DNI393459 DXE393459 EHA393459 EQW393459 FAS393459 FKO393459 FUK393459 GEG393459 GOC393459 GXY393459 HHU393459 HRQ393459 IBM393459 ILI393459 IVE393459 JFA393459 JOW393459 JYS393459 KIO393459 KSK393459 LCG393459 LMC393459 LVY393459 MFU393459 MPQ393459 MZM393459 NJI393459 NTE393459 ODA393459 OMW393459 OWS393459 PGO393459 PQK393459 QAG393459 QKC393459 QTY393459 RDU393459 RNQ393459 RXM393459 SHI393459 SRE393459 TBA393459 TKW393459 TUS393459 UEO393459 UOK393459 UYG393459 VIC393459 VRY393459 WBU393459 WLQ393459 WVM393459 E458995 JA458995 SW458995 ACS458995 AMO458995 AWK458995 BGG458995 BQC458995 BZY458995 CJU458995 CTQ458995 DDM458995 DNI458995 DXE458995 EHA458995 EQW458995 FAS458995 FKO458995 FUK458995 GEG458995 GOC458995 GXY458995 HHU458995 HRQ458995 IBM458995 ILI458995 IVE458995 JFA458995 JOW458995 JYS458995 KIO458995 KSK458995 LCG458995 LMC458995 LVY458995 MFU458995 MPQ458995 MZM458995 NJI458995 NTE458995 ODA458995 OMW458995 OWS458995 PGO458995 PQK458995 QAG458995 QKC458995 QTY458995 RDU458995 RNQ458995 RXM458995 SHI458995 SRE458995 TBA458995 TKW458995 TUS458995 UEO458995 UOK458995 UYG458995 VIC458995 VRY458995 WBU458995 WLQ458995 WVM458995 E524531 JA524531 SW524531 ACS524531 AMO524531 AWK524531 BGG524531 BQC524531 BZY524531 CJU524531 CTQ524531 DDM524531 DNI524531 DXE524531 EHA524531 EQW524531 FAS524531 FKO524531 FUK524531 GEG524531 GOC524531 GXY524531 HHU524531 HRQ524531 IBM524531 ILI524531 IVE524531 JFA524531 JOW524531 JYS524531 KIO524531 KSK524531 LCG524531 LMC524531 LVY524531 MFU524531 MPQ524531 MZM524531 NJI524531 NTE524531 ODA524531 OMW524531 OWS524531 PGO524531 PQK524531 QAG524531 QKC524531 QTY524531 RDU524531 RNQ524531 RXM524531 SHI524531 SRE524531 TBA524531 TKW524531 TUS524531 UEO524531 UOK524531 UYG524531 VIC524531 VRY524531 WBU524531 WLQ524531 WVM524531 E590067 JA590067 SW590067 ACS590067 AMO590067 AWK590067 BGG590067 BQC590067 BZY590067 CJU590067 CTQ590067 DDM590067 DNI590067 DXE590067 EHA590067 EQW590067 FAS590067 FKO590067 FUK590067 GEG590067 GOC590067 GXY590067 HHU590067 HRQ590067 IBM590067 ILI590067 IVE590067 JFA590067 JOW590067 JYS590067 KIO590067 KSK590067 LCG590067 LMC590067 LVY590067 MFU590067 MPQ590067 MZM590067 NJI590067 NTE590067 ODA590067 OMW590067 OWS590067 PGO590067 PQK590067 QAG590067 QKC590067 QTY590067 RDU590067 RNQ590067 RXM590067 SHI590067 SRE590067 TBA590067 TKW590067 TUS590067 UEO590067 UOK590067 UYG590067 VIC590067 VRY590067 WBU590067 WLQ590067 WVM590067 E655603 JA655603 SW655603 ACS655603 AMO655603 AWK655603 BGG655603 BQC655603 BZY655603 CJU655603 CTQ655603 DDM655603 DNI655603 DXE655603 EHA655603 EQW655603 FAS655603 FKO655603 FUK655603 GEG655603 GOC655603 GXY655603 HHU655603 HRQ655603 IBM655603 ILI655603 IVE655603 JFA655603 JOW655603 JYS655603 KIO655603 KSK655603 LCG655603 LMC655603 LVY655603 MFU655603 MPQ655603 MZM655603 NJI655603 NTE655603 ODA655603 OMW655603 OWS655603 PGO655603 PQK655603 QAG655603 QKC655603 QTY655603 RDU655603 RNQ655603 RXM655603 SHI655603 SRE655603 TBA655603 TKW655603 TUS655603 UEO655603 UOK655603 UYG655603 VIC655603 VRY655603 WBU655603 WLQ655603 WVM655603 E721139 JA721139 SW721139 ACS721139 AMO721139 AWK721139 BGG721139 BQC721139 BZY721139 CJU721139 CTQ721139 DDM721139 DNI721139 DXE721139 EHA721139 EQW721139 FAS721139 FKO721139 FUK721139 GEG721139 GOC721139 GXY721139 HHU721139 HRQ721139 IBM721139 ILI721139 IVE721139 JFA721139 JOW721139 JYS721139 KIO721139 KSK721139 LCG721139 LMC721139 LVY721139 MFU721139 MPQ721139 MZM721139 NJI721139 NTE721139 ODA721139 OMW721139 OWS721139 PGO721139 PQK721139 QAG721139 QKC721139 QTY721139 RDU721139 RNQ721139 RXM721139 SHI721139 SRE721139 TBA721139 TKW721139 TUS721139 UEO721139 UOK721139 UYG721139 VIC721139 VRY721139 WBU721139 WLQ721139 WVM721139 E786675 JA786675 SW786675 ACS786675 AMO786675 AWK786675 BGG786675 BQC786675 BZY786675 CJU786675 CTQ786675 DDM786675 DNI786675 DXE786675 EHA786675 EQW786675 FAS786675 FKO786675 FUK786675 GEG786675 GOC786675 GXY786675 HHU786675 HRQ786675 IBM786675 ILI786675 IVE786675 JFA786675 JOW786675 JYS786675 KIO786675 KSK786675 LCG786675 LMC786675 LVY786675 MFU786675 MPQ786675 MZM786675 NJI786675 NTE786675 ODA786675 OMW786675 OWS786675 PGO786675 PQK786675 QAG786675 QKC786675 QTY786675 RDU786675 RNQ786675 RXM786675 SHI786675 SRE786675 TBA786675 TKW786675 TUS786675 UEO786675 UOK786675 UYG786675 VIC786675 VRY786675 WBU786675 WLQ786675 WVM786675 E852211 JA852211 SW852211 ACS852211 AMO852211 AWK852211 BGG852211 BQC852211 BZY852211 CJU852211 CTQ852211 DDM852211 DNI852211 DXE852211 EHA852211 EQW852211 FAS852211 FKO852211 FUK852211 GEG852211 GOC852211 GXY852211 HHU852211 HRQ852211 IBM852211 ILI852211 IVE852211 JFA852211 JOW852211 JYS852211 KIO852211 KSK852211 LCG852211 LMC852211 LVY852211 MFU852211 MPQ852211 MZM852211 NJI852211 NTE852211 ODA852211 OMW852211 OWS852211 PGO852211 PQK852211 QAG852211 QKC852211 QTY852211 RDU852211 RNQ852211 RXM852211 SHI852211 SRE852211 TBA852211 TKW852211 TUS852211 UEO852211 UOK852211 UYG852211 VIC852211 VRY852211 WBU852211 WLQ852211 WVM852211 E917747 JA917747 SW917747 ACS917747 AMO917747 AWK917747 BGG917747 BQC917747 BZY917747 CJU917747 CTQ917747 DDM917747 DNI917747 DXE917747 EHA917747 EQW917747 FAS917747 FKO917747 FUK917747 GEG917747 GOC917747 GXY917747 HHU917747 HRQ917747 IBM917747 ILI917747 IVE917747 JFA917747 JOW917747 JYS917747 KIO917747 KSK917747 LCG917747 LMC917747 LVY917747 MFU917747 MPQ917747 MZM917747 NJI917747 NTE917747 ODA917747 OMW917747 OWS917747 PGO917747 PQK917747 QAG917747 QKC917747 QTY917747 RDU917747 RNQ917747 RXM917747 SHI917747 SRE917747 TBA917747 TKW917747 TUS917747 UEO917747 UOK917747 UYG917747 VIC917747 VRY917747 WBU917747 WLQ917747 WVM917747 E983283 JA983283 SW983283 ACS983283 AMO983283 AWK983283 BGG983283 BQC983283 BZY983283 CJU983283 CTQ983283 DDM983283 DNI983283 DXE983283 EHA983283 EQW983283 FAS983283 FKO983283 FUK983283 GEG983283 GOC983283 GXY983283 HHU983283 HRQ983283 IBM983283 ILI983283 IVE983283 JFA983283 JOW983283 JYS983283 KIO983283 KSK983283 LCG983283 LMC983283 LVY983283 MFU983283 MPQ983283 MZM983283 NJI983283 NTE983283 ODA983283 OMW983283 OWS983283 PGO983283 PQK983283 QAG983283 QKC983283 QTY983283 RDU983283 RNQ983283 RXM983283 SHI983283 SRE983283 TBA983283 TKW983283 TUS983283 UEO983283 UOK983283 UYG983283 VIC983283 VRY983283 WBU983283 WLQ983283 WVM983283 E292 JA292 SW292 ACS292 AMO292 AWK292 BGG292 BQC292 BZY292 CJU292 CTQ292 DDM292 DNI292 DXE292 EHA292 EQW292 FAS292 FKO292 FUK292 GEG292 GOC292 GXY292 HHU292 HRQ292 IBM292 ILI292 IVE292 JFA292 JOW292 JYS292 KIO292 KSK292 LCG292 LMC292 LVY292 MFU292 MPQ292 MZM292 NJI292 NTE292 ODA292 OMW292 OWS292 PGO292 PQK292 QAG292 QKC292 QTY292 RDU292 RNQ292 RXM292 SHI292 SRE292 TBA292 TKW292 TUS292 UEO292 UOK292 UYG292 VIC292 VRY292 WBU292 WLQ292 WVM292 E65828 JA65828 SW65828 ACS65828 AMO65828 AWK65828 BGG65828 BQC65828 BZY65828 CJU65828 CTQ65828 DDM65828 DNI65828 DXE65828 EHA65828 EQW65828 FAS65828 FKO65828 FUK65828 GEG65828 GOC65828 GXY65828 HHU65828 HRQ65828 IBM65828 ILI65828 IVE65828 JFA65828 JOW65828 JYS65828 KIO65828 KSK65828 LCG65828 LMC65828 LVY65828 MFU65828 MPQ65828 MZM65828 NJI65828 NTE65828 ODA65828 OMW65828 OWS65828 PGO65828 PQK65828 QAG65828 QKC65828 QTY65828 RDU65828 RNQ65828 RXM65828 SHI65828 SRE65828 TBA65828 TKW65828 TUS65828 UEO65828 UOK65828 UYG65828 VIC65828 VRY65828 WBU65828 WLQ65828 WVM65828 E131364 JA131364 SW131364 ACS131364 AMO131364 AWK131364 BGG131364 BQC131364 BZY131364 CJU131364 CTQ131364 DDM131364 DNI131364 DXE131364 EHA131364 EQW131364 FAS131364 FKO131364 FUK131364 GEG131364 GOC131364 GXY131364 HHU131364 HRQ131364 IBM131364 ILI131364 IVE131364 JFA131364 JOW131364 JYS131364 KIO131364 KSK131364 LCG131364 LMC131364 LVY131364 MFU131364 MPQ131364 MZM131364 NJI131364 NTE131364 ODA131364 OMW131364 OWS131364 PGO131364 PQK131364 QAG131364 QKC131364 QTY131364 RDU131364 RNQ131364 RXM131364 SHI131364 SRE131364 TBA131364 TKW131364 TUS131364 UEO131364 UOK131364 UYG131364 VIC131364 VRY131364 WBU131364 WLQ131364 WVM131364 E196900 JA196900 SW196900 ACS196900 AMO196900 AWK196900 BGG196900 BQC196900 BZY196900 CJU196900 CTQ196900 DDM196900 DNI196900 DXE196900 EHA196900 EQW196900 FAS196900 FKO196900 FUK196900 GEG196900 GOC196900 GXY196900 HHU196900 HRQ196900 IBM196900 ILI196900 IVE196900 JFA196900 JOW196900 JYS196900 KIO196900 KSK196900 LCG196900 LMC196900 LVY196900 MFU196900 MPQ196900 MZM196900 NJI196900 NTE196900 ODA196900 OMW196900 OWS196900 PGO196900 PQK196900 QAG196900 QKC196900 QTY196900 RDU196900 RNQ196900 RXM196900 SHI196900 SRE196900 TBA196900 TKW196900 TUS196900 UEO196900 UOK196900 UYG196900 VIC196900 VRY196900 WBU196900 WLQ196900 WVM196900 E262436 JA262436 SW262436 ACS262436 AMO262436 AWK262436 BGG262436 BQC262436 BZY262436 CJU262436 CTQ262436 DDM262436 DNI262436 DXE262436 EHA262436 EQW262436 FAS262436 FKO262436 FUK262436 GEG262436 GOC262436 GXY262436 HHU262436 HRQ262436 IBM262436 ILI262436 IVE262436 JFA262436 JOW262436 JYS262436 KIO262436 KSK262436 LCG262436 LMC262436 LVY262436 MFU262436 MPQ262436 MZM262436 NJI262436 NTE262436 ODA262436 OMW262436 OWS262436 PGO262436 PQK262436 QAG262436 QKC262436 QTY262436 RDU262436 RNQ262436 RXM262436 SHI262436 SRE262436 TBA262436 TKW262436 TUS262436 UEO262436 UOK262436 UYG262436 VIC262436 VRY262436 WBU262436 WLQ262436 WVM262436 E327972 JA327972 SW327972 ACS327972 AMO327972 AWK327972 BGG327972 BQC327972 BZY327972 CJU327972 CTQ327972 DDM327972 DNI327972 DXE327972 EHA327972 EQW327972 FAS327972 FKO327972 FUK327972 GEG327972 GOC327972 GXY327972 HHU327972 HRQ327972 IBM327972 ILI327972 IVE327972 JFA327972 JOW327972 JYS327972 KIO327972 KSK327972 LCG327972 LMC327972 LVY327972 MFU327972 MPQ327972 MZM327972 NJI327972 NTE327972 ODA327972 OMW327972 OWS327972 PGO327972 PQK327972 QAG327972 QKC327972 QTY327972 RDU327972 RNQ327972 RXM327972 SHI327972 SRE327972 TBA327972 TKW327972 TUS327972 UEO327972 UOK327972 UYG327972 VIC327972 VRY327972 WBU327972 WLQ327972 WVM327972 E393508 JA393508 SW393508 ACS393508 AMO393508 AWK393508 BGG393508 BQC393508 BZY393508 CJU393508 CTQ393508 DDM393508 DNI393508 DXE393508 EHA393508 EQW393508 FAS393508 FKO393508 FUK393508 GEG393508 GOC393508 GXY393508 HHU393508 HRQ393508 IBM393508 ILI393508 IVE393508 JFA393508 JOW393508 JYS393508 KIO393508 KSK393508 LCG393508 LMC393508 LVY393508 MFU393508 MPQ393508 MZM393508 NJI393508 NTE393508 ODA393508 OMW393508 OWS393508 PGO393508 PQK393508 QAG393508 QKC393508 QTY393508 RDU393508 RNQ393508 RXM393508 SHI393508 SRE393508 TBA393508 TKW393508 TUS393508 UEO393508 UOK393508 UYG393508 VIC393508 VRY393508 WBU393508 WLQ393508 WVM393508 E459044 JA459044 SW459044 ACS459044 AMO459044 AWK459044 BGG459044 BQC459044 BZY459044 CJU459044 CTQ459044 DDM459044 DNI459044 DXE459044 EHA459044 EQW459044 FAS459044 FKO459044 FUK459044 GEG459044 GOC459044 GXY459044 HHU459044 HRQ459044 IBM459044 ILI459044 IVE459044 JFA459044 JOW459044 JYS459044 KIO459044 KSK459044 LCG459044 LMC459044 LVY459044 MFU459044 MPQ459044 MZM459044 NJI459044 NTE459044 ODA459044 OMW459044 OWS459044 PGO459044 PQK459044 QAG459044 QKC459044 QTY459044 RDU459044 RNQ459044 RXM459044 SHI459044 SRE459044 TBA459044 TKW459044 TUS459044 UEO459044 UOK459044 UYG459044 VIC459044 VRY459044 WBU459044 WLQ459044 WVM459044 E524580 JA524580 SW524580 ACS524580 AMO524580 AWK524580 BGG524580 BQC524580 BZY524580 CJU524580 CTQ524580 DDM524580 DNI524580 DXE524580 EHA524580 EQW524580 FAS524580 FKO524580 FUK524580 GEG524580 GOC524580 GXY524580 HHU524580 HRQ524580 IBM524580 ILI524580 IVE524580 JFA524580 JOW524580 JYS524580 KIO524580 KSK524580 LCG524580 LMC524580 LVY524580 MFU524580 MPQ524580 MZM524580 NJI524580 NTE524580 ODA524580 OMW524580 OWS524580 PGO524580 PQK524580 QAG524580 QKC524580 QTY524580 RDU524580 RNQ524580 RXM524580 SHI524580 SRE524580 TBA524580 TKW524580 TUS524580 UEO524580 UOK524580 UYG524580 VIC524580 VRY524580 WBU524580 WLQ524580 WVM524580 E590116 JA590116 SW590116 ACS590116 AMO590116 AWK590116 BGG590116 BQC590116 BZY590116 CJU590116 CTQ590116 DDM590116 DNI590116 DXE590116 EHA590116 EQW590116 FAS590116 FKO590116 FUK590116 GEG590116 GOC590116 GXY590116 HHU590116 HRQ590116 IBM590116 ILI590116 IVE590116 JFA590116 JOW590116 JYS590116 KIO590116 KSK590116 LCG590116 LMC590116 LVY590116 MFU590116 MPQ590116 MZM590116 NJI590116 NTE590116 ODA590116 OMW590116 OWS590116 PGO590116 PQK590116 QAG590116 QKC590116 QTY590116 RDU590116 RNQ590116 RXM590116 SHI590116 SRE590116 TBA590116 TKW590116 TUS590116 UEO590116 UOK590116 UYG590116 VIC590116 VRY590116 WBU590116 WLQ590116 WVM590116 E655652 JA655652 SW655652 ACS655652 AMO655652 AWK655652 BGG655652 BQC655652 BZY655652 CJU655652 CTQ655652 DDM655652 DNI655652 DXE655652 EHA655652 EQW655652 FAS655652 FKO655652 FUK655652 GEG655652 GOC655652 GXY655652 HHU655652 HRQ655652 IBM655652 ILI655652 IVE655652 JFA655652 JOW655652 JYS655652 KIO655652 KSK655652 LCG655652 LMC655652 LVY655652 MFU655652 MPQ655652 MZM655652 NJI655652 NTE655652 ODA655652 OMW655652 OWS655652 PGO655652 PQK655652 QAG655652 QKC655652 QTY655652 RDU655652 RNQ655652 RXM655652 SHI655652 SRE655652 TBA655652 TKW655652 TUS655652 UEO655652 UOK655652 UYG655652 VIC655652 VRY655652 WBU655652 WLQ655652 WVM655652 E721188 JA721188 SW721188 ACS721188 AMO721188 AWK721188 BGG721188 BQC721188 BZY721188 CJU721188 CTQ721188 DDM721188 DNI721188 DXE721188 EHA721188 EQW721188 FAS721188 FKO721188 FUK721188 GEG721188 GOC721188 GXY721188 HHU721188 HRQ721188 IBM721188 ILI721188 IVE721188 JFA721188 JOW721188 JYS721188 KIO721188 KSK721188 LCG721188 LMC721188 LVY721188 MFU721188 MPQ721188 MZM721188 NJI721188 NTE721188 ODA721188 OMW721188 OWS721188 PGO721188 PQK721188 QAG721188 QKC721188 QTY721188 RDU721188 RNQ721188 RXM721188 SHI721188 SRE721188 TBA721188 TKW721188 TUS721188 UEO721188 UOK721188 UYG721188 VIC721188 VRY721188 WBU721188 WLQ721188 WVM721188 E786724 JA786724 SW786724 ACS786724 AMO786724 AWK786724 BGG786724 BQC786724 BZY786724 CJU786724 CTQ786724 DDM786724 DNI786724 DXE786724 EHA786724 EQW786724 FAS786724 FKO786724 FUK786724 GEG786724 GOC786724 GXY786724 HHU786724 HRQ786724 IBM786724 ILI786724 IVE786724 JFA786724 JOW786724 JYS786724 KIO786724 KSK786724 LCG786724 LMC786724 LVY786724 MFU786724 MPQ786724 MZM786724 NJI786724 NTE786724 ODA786724 OMW786724 OWS786724 PGO786724 PQK786724 QAG786724 QKC786724 QTY786724 RDU786724 RNQ786724 RXM786724 SHI786724 SRE786724 TBA786724 TKW786724 TUS786724 UEO786724 UOK786724 UYG786724 VIC786724 VRY786724 WBU786724 WLQ786724 WVM786724 E852260 JA852260 SW852260 ACS852260 AMO852260 AWK852260 BGG852260 BQC852260 BZY852260 CJU852260 CTQ852260 DDM852260 DNI852260 DXE852260 EHA852260 EQW852260 FAS852260 FKO852260 FUK852260 GEG852260 GOC852260 GXY852260 HHU852260 HRQ852260 IBM852260 ILI852260 IVE852260 JFA852260 JOW852260 JYS852260 KIO852260 KSK852260 LCG852260 LMC852260 LVY852260 MFU852260 MPQ852260 MZM852260 NJI852260 NTE852260 ODA852260 OMW852260 OWS852260 PGO852260 PQK852260 QAG852260 QKC852260 QTY852260 RDU852260 RNQ852260 RXM852260 SHI852260 SRE852260 TBA852260 TKW852260 TUS852260 UEO852260 UOK852260 UYG852260 VIC852260 VRY852260 WBU852260 WLQ852260 WVM852260 E917796 JA917796 SW917796 ACS917796 AMO917796 AWK917796 BGG917796 BQC917796 BZY917796 CJU917796 CTQ917796 DDM917796 DNI917796 DXE917796 EHA917796 EQW917796 FAS917796 FKO917796 FUK917796 GEG917796 GOC917796 GXY917796 HHU917796 HRQ917796 IBM917796 ILI917796 IVE917796 JFA917796 JOW917796 JYS917796 KIO917796 KSK917796 LCG917796 LMC917796 LVY917796 MFU917796 MPQ917796 MZM917796 NJI917796 NTE917796 ODA917796 OMW917796 OWS917796 PGO917796 PQK917796 QAG917796 QKC917796 QTY917796 RDU917796 RNQ917796 RXM917796 SHI917796 SRE917796 TBA917796 TKW917796 TUS917796 UEO917796 UOK917796 UYG917796 VIC917796 VRY917796 WBU917796 WLQ917796 WVM917796 E983332 JA983332 SW983332 ACS983332 AMO983332 AWK983332 BGG983332 BQC983332 BZY983332 CJU983332 CTQ983332 DDM983332 DNI983332 DXE983332 EHA983332 EQW983332 FAS983332 FKO983332 FUK983332 GEG983332 GOC983332 GXY983332 HHU983332 HRQ983332 IBM983332 ILI983332 IVE983332 JFA983332 JOW983332 JYS983332 KIO983332 KSK983332 LCG983332 LMC983332 LVY983332 MFU983332 MPQ983332 MZM983332 NJI983332 NTE983332 ODA983332 OMW983332 OWS983332 PGO983332 PQK983332 QAG983332 QKC983332 QTY983332 RDU983332 RNQ983332 RXM983332 SHI983332 SRE983332 TBA983332 TKW983332 TUS983332 UEO983332 UOK983332 UYG983332 VIC983332 VRY983332 WBU983332 WLQ983332 WVM983332 E259 JA259 SW259 ACS259 AMO259 AWK259 BGG259 BQC259 BZY259 CJU259 CTQ259 DDM259 DNI259 DXE259 EHA259 EQW259 FAS259 FKO259 FUK259 GEG259 GOC259 GXY259 HHU259 HRQ259 IBM259 ILI259 IVE259 JFA259 JOW259 JYS259 KIO259 KSK259 LCG259 LMC259 LVY259 MFU259 MPQ259 MZM259 NJI259 NTE259 ODA259 OMW259 OWS259 PGO259 PQK259 QAG259 QKC259 QTY259 RDU259 RNQ259 RXM259 SHI259 SRE259 TBA259 TKW259 TUS259 UEO259 UOK259 UYG259 VIC259 VRY259 WBU259 WLQ259 WVM259 E65795 JA65795 SW65795 ACS65795 AMO65795 AWK65795 BGG65795 BQC65795 BZY65795 CJU65795 CTQ65795 DDM65795 DNI65795 DXE65795 EHA65795 EQW65795 FAS65795 FKO65795 FUK65795 GEG65795 GOC65795 GXY65795 HHU65795 HRQ65795 IBM65795 ILI65795 IVE65795 JFA65795 JOW65795 JYS65795 KIO65795 KSK65795 LCG65795 LMC65795 LVY65795 MFU65795 MPQ65795 MZM65795 NJI65795 NTE65795 ODA65795 OMW65795 OWS65795 PGO65795 PQK65795 QAG65795 QKC65795 QTY65795 RDU65795 RNQ65795 RXM65795 SHI65795 SRE65795 TBA65795 TKW65795 TUS65795 UEO65795 UOK65795 UYG65795 VIC65795 VRY65795 WBU65795 WLQ65795 WVM65795 E131331 JA131331 SW131331 ACS131331 AMO131331 AWK131331 BGG131331 BQC131331 BZY131331 CJU131331 CTQ131331 DDM131331 DNI131331 DXE131331 EHA131331 EQW131331 FAS131331 FKO131331 FUK131331 GEG131331 GOC131331 GXY131331 HHU131331 HRQ131331 IBM131331 ILI131331 IVE131331 JFA131331 JOW131331 JYS131331 KIO131331 KSK131331 LCG131331 LMC131331 LVY131331 MFU131331 MPQ131331 MZM131331 NJI131331 NTE131331 ODA131331 OMW131331 OWS131331 PGO131331 PQK131331 QAG131331 QKC131331 QTY131331 RDU131331 RNQ131331 RXM131331 SHI131331 SRE131331 TBA131331 TKW131331 TUS131331 UEO131331 UOK131331 UYG131331 VIC131331 VRY131331 WBU131331 WLQ131331 WVM131331 E196867 JA196867 SW196867 ACS196867 AMO196867 AWK196867 BGG196867 BQC196867 BZY196867 CJU196867 CTQ196867 DDM196867 DNI196867 DXE196867 EHA196867 EQW196867 FAS196867 FKO196867 FUK196867 GEG196867 GOC196867 GXY196867 HHU196867 HRQ196867 IBM196867 ILI196867 IVE196867 JFA196867 JOW196867 JYS196867 KIO196867 KSK196867 LCG196867 LMC196867 LVY196867 MFU196867 MPQ196867 MZM196867 NJI196867 NTE196867 ODA196867 OMW196867 OWS196867 PGO196867 PQK196867 QAG196867 QKC196867 QTY196867 RDU196867 RNQ196867 RXM196867 SHI196867 SRE196867 TBA196867 TKW196867 TUS196867 UEO196867 UOK196867 UYG196867 VIC196867 VRY196867 WBU196867 WLQ196867 WVM196867 E262403 JA262403 SW262403 ACS262403 AMO262403 AWK262403 BGG262403 BQC262403 BZY262403 CJU262403 CTQ262403 DDM262403 DNI262403 DXE262403 EHA262403 EQW262403 FAS262403 FKO262403 FUK262403 GEG262403 GOC262403 GXY262403 HHU262403 HRQ262403 IBM262403 ILI262403 IVE262403 JFA262403 JOW262403 JYS262403 KIO262403 KSK262403 LCG262403 LMC262403 LVY262403 MFU262403 MPQ262403 MZM262403 NJI262403 NTE262403 ODA262403 OMW262403 OWS262403 PGO262403 PQK262403 QAG262403 QKC262403 QTY262403 RDU262403 RNQ262403 RXM262403 SHI262403 SRE262403 TBA262403 TKW262403 TUS262403 UEO262403 UOK262403 UYG262403 VIC262403 VRY262403 WBU262403 WLQ262403 WVM262403 E327939 JA327939 SW327939 ACS327939 AMO327939 AWK327939 BGG327939 BQC327939 BZY327939 CJU327939 CTQ327939 DDM327939 DNI327939 DXE327939 EHA327939 EQW327939 FAS327939 FKO327939 FUK327939 GEG327939 GOC327939 GXY327939 HHU327939 HRQ327939 IBM327939 ILI327939 IVE327939 JFA327939 JOW327939 JYS327939 KIO327939 KSK327939 LCG327939 LMC327939 LVY327939 MFU327939 MPQ327939 MZM327939 NJI327939 NTE327939 ODA327939 OMW327939 OWS327939 PGO327939 PQK327939 QAG327939 QKC327939 QTY327939 RDU327939 RNQ327939 RXM327939 SHI327939 SRE327939 TBA327939 TKW327939 TUS327939 UEO327939 UOK327939 UYG327939 VIC327939 VRY327939 WBU327939 WLQ327939 WVM327939 E393475 JA393475 SW393475 ACS393475 AMO393475 AWK393475 BGG393475 BQC393475 BZY393475 CJU393475 CTQ393475 DDM393475 DNI393475 DXE393475 EHA393475 EQW393475 FAS393475 FKO393475 FUK393475 GEG393475 GOC393475 GXY393475 HHU393475 HRQ393475 IBM393475 ILI393475 IVE393475 JFA393475 JOW393475 JYS393475 KIO393475 KSK393475 LCG393475 LMC393475 LVY393475 MFU393475 MPQ393475 MZM393475 NJI393475 NTE393475 ODA393475 OMW393475 OWS393475 PGO393475 PQK393475 QAG393475 QKC393475 QTY393475 RDU393475 RNQ393475 RXM393475 SHI393475 SRE393475 TBA393475 TKW393475 TUS393475 UEO393475 UOK393475 UYG393475 VIC393475 VRY393475 WBU393475 WLQ393475 WVM393475 E459011 JA459011 SW459011 ACS459011 AMO459011 AWK459011 BGG459011 BQC459011 BZY459011 CJU459011 CTQ459011 DDM459011 DNI459011 DXE459011 EHA459011 EQW459011 FAS459011 FKO459011 FUK459011 GEG459011 GOC459011 GXY459011 HHU459011 HRQ459011 IBM459011 ILI459011 IVE459011 JFA459011 JOW459011 JYS459011 KIO459011 KSK459011 LCG459011 LMC459011 LVY459011 MFU459011 MPQ459011 MZM459011 NJI459011 NTE459011 ODA459011 OMW459011 OWS459011 PGO459011 PQK459011 QAG459011 QKC459011 QTY459011 RDU459011 RNQ459011 RXM459011 SHI459011 SRE459011 TBA459011 TKW459011 TUS459011 UEO459011 UOK459011 UYG459011 VIC459011 VRY459011 WBU459011 WLQ459011 WVM459011 E524547 JA524547 SW524547 ACS524547 AMO524547 AWK524547 BGG524547 BQC524547 BZY524547 CJU524547 CTQ524547 DDM524547 DNI524547 DXE524547 EHA524547 EQW524547 FAS524547 FKO524547 FUK524547 GEG524547 GOC524547 GXY524547 HHU524547 HRQ524547 IBM524547 ILI524547 IVE524547 JFA524547 JOW524547 JYS524547 KIO524547 KSK524547 LCG524547 LMC524547 LVY524547 MFU524547 MPQ524547 MZM524547 NJI524547 NTE524547 ODA524547 OMW524547 OWS524547 PGO524547 PQK524547 QAG524547 QKC524547 QTY524547 RDU524547 RNQ524547 RXM524547 SHI524547 SRE524547 TBA524547 TKW524547 TUS524547 UEO524547 UOK524547 UYG524547 VIC524547 VRY524547 WBU524547 WLQ524547 WVM524547 E590083 JA590083 SW590083 ACS590083 AMO590083 AWK590083 BGG590083 BQC590083 BZY590083 CJU590083 CTQ590083 DDM590083 DNI590083 DXE590083 EHA590083 EQW590083 FAS590083 FKO590083 FUK590083 GEG590083 GOC590083 GXY590083 HHU590083 HRQ590083 IBM590083 ILI590083 IVE590083 JFA590083 JOW590083 JYS590083 KIO590083 KSK590083 LCG590083 LMC590083 LVY590083 MFU590083 MPQ590083 MZM590083 NJI590083 NTE590083 ODA590083 OMW590083 OWS590083 PGO590083 PQK590083 QAG590083 QKC590083 QTY590083 RDU590083 RNQ590083 RXM590083 SHI590083 SRE590083 TBA590083 TKW590083 TUS590083 UEO590083 UOK590083 UYG590083 VIC590083 VRY590083 WBU590083 WLQ590083 WVM590083 E655619 JA655619 SW655619 ACS655619 AMO655619 AWK655619 BGG655619 BQC655619 BZY655619 CJU655619 CTQ655619 DDM655619 DNI655619 DXE655619 EHA655619 EQW655619 FAS655619 FKO655619 FUK655619 GEG655619 GOC655619 GXY655619 HHU655619 HRQ655619 IBM655619 ILI655619 IVE655619 JFA655619 JOW655619 JYS655619 KIO655619 KSK655619 LCG655619 LMC655619 LVY655619 MFU655619 MPQ655619 MZM655619 NJI655619 NTE655619 ODA655619 OMW655619 OWS655619 PGO655619 PQK655619 QAG655619 QKC655619 QTY655619 RDU655619 RNQ655619 RXM655619 SHI655619 SRE655619 TBA655619 TKW655619 TUS655619 UEO655619 UOK655619 UYG655619 VIC655619 VRY655619 WBU655619 WLQ655619 WVM655619 E721155 JA721155 SW721155 ACS721155 AMO721155 AWK721155 BGG721155 BQC721155 BZY721155 CJU721155 CTQ721155 DDM721155 DNI721155 DXE721155 EHA721155 EQW721155 FAS721155 FKO721155 FUK721155 GEG721155 GOC721155 GXY721155 HHU721155 HRQ721155 IBM721155 ILI721155 IVE721155 JFA721155 JOW721155 JYS721155 KIO721155 KSK721155 LCG721155 LMC721155 LVY721155 MFU721155 MPQ721155 MZM721155 NJI721155 NTE721155 ODA721155 OMW721155 OWS721155 PGO721155 PQK721155 QAG721155 QKC721155 QTY721155 RDU721155 RNQ721155 RXM721155 SHI721155 SRE721155 TBA721155 TKW721155 TUS721155 UEO721155 UOK721155 UYG721155 VIC721155 VRY721155 WBU721155 WLQ721155 WVM721155 E786691 JA786691 SW786691 ACS786691 AMO786691 AWK786691 BGG786691 BQC786691 BZY786691 CJU786691 CTQ786691 DDM786691 DNI786691 DXE786691 EHA786691 EQW786691 FAS786691 FKO786691 FUK786691 GEG786691 GOC786691 GXY786691 HHU786691 HRQ786691 IBM786691 ILI786691 IVE786691 JFA786691 JOW786691 JYS786691 KIO786691 KSK786691 LCG786691 LMC786691 LVY786691 MFU786691 MPQ786691 MZM786691 NJI786691 NTE786691 ODA786691 OMW786691 OWS786691 PGO786691 PQK786691 QAG786691 QKC786691 QTY786691 RDU786691 RNQ786691 RXM786691 SHI786691 SRE786691 TBA786691 TKW786691 TUS786691 UEO786691 UOK786691 UYG786691 VIC786691 VRY786691 WBU786691 WLQ786691 WVM786691 E852227 JA852227 SW852227 ACS852227 AMO852227 AWK852227 BGG852227 BQC852227 BZY852227 CJU852227 CTQ852227 DDM852227 DNI852227 DXE852227 EHA852227 EQW852227 FAS852227 FKO852227 FUK852227 GEG852227 GOC852227 GXY852227 HHU852227 HRQ852227 IBM852227 ILI852227 IVE852227 JFA852227 JOW852227 JYS852227 KIO852227 KSK852227 LCG852227 LMC852227 LVY852227 MFU852227 MPQ852227 MZM852227 NJI852227 NTE852227 ODA852227 OMW852227 OWS852227 PGO852227 PQK852227 QAG852227 QKC852227 QTY852227 RDU852227 RNQ852227 RXM852227 SHI852227 SRE852227 TBA852227 TKW852227 TUS852227 UEO852227 UOK852227 UYG852227 VIC852227 VRY852227 WBU852227 WLQ852227 WVM852227 E917763 JA917763 SW917763 ACS917763 AMO917763 AWK917763 BGG917763 BQC917763 BZY917763 CJU917763 CTQ917763 DDM917763 DNI917763 DXE917763 EHA917763 EQW917763 FAS917763 FKO917763 FUK917763 GEG917763 GOC917763 GXY917763 HHU917763 HRQ917763 IBM917763 ILI917763 IVE917763 JFA917763 JOW917763 JYS917763 KIO917763 KSK917763 LCG917763 LMC917763 LVY917763 MFU917763 MPQ917763 MZM917763 NJI917763 NTE917763 ODA917763 OMW917763 OWS917763 PGO917763 PQK917763 QAG917763 QKC917763 QTY917763 RDU917763 RNQ917763 RXM917763 SHI917763 SRE917763 TBA917763 TKW917763 TUS917763 UEO917763 UOK917763 UYG917763 VIC917763 VRY917763 WBU917763 WLQ917763 WVM917763 E983299 JA983299 SW983299 ACS983299 AMO983299 AWK983299 BGG983299 BQC983299 BZY983299 CJU983299 CTQ983299 DDM983299 DNI983299 DXE983299 EHA983299 EQW983299 FAS983299 FKO983299 FUK983299 GEG983299 GOC983299 GXY983299 HHU983299 HRQ983299 IBM983299 ILI983299 IVE983299 JFA983299 JOW983299 JYS983299 KIO983299 KSK983299 LCG983299 LMC983299 LVY983299 MFU983299 MPQ983299 MZM983299 NJI983299 NTE983299 ODA983299 OMW983299 OWS983299 PGO983299 PQK983299 QAG983299 QKC983299 QTY983299 RDU983299 RNQ983299 RXM983299 SHI983299 SRE983299 TBA983299 TKW983299 TUS983299 UEO983299 UOK983299 UYG983299 VIC983299 VRY983299 WBU983299 WLQ983299 WVM983299 E223 JA223 SW223 ACS223 AMO223 AWK223 BGG223 BQC223 BZY223 CJU223 CTQ223 DDM223 DNI223 DXE223 EHA223 EQW223 FAS223 FKO223 FUK223 GEG223 GOC223 GXY223 HHU223 HRQ223 IBM223 ILI223 IVE223 JFA223 JOW223 JYS223 KIO223 KSK223 LCG223 LMC223 LVY223 MFU223 MPQ223 MZM223 NJI223 NTE223 ODA223 OMW223 OWS223 PGO223 PQK223 QAG223 QKC223 QTY223 RDU223 RNQ223 RXM223 SHI223 SRE223 TBA223 TKW223 TUS223 UEO223 UOK223 UYG223 VIC223 VRY223 WBU223 WLQ223 WVM223 E65759 JA65759 SW65759 ACS65759 AMO65759 AWK65759 BGG65759 BQC65759 BZY65759 CJU65759 CTQ65759 DDM65759 DNI65759 DXE65759 EHA65759 EQW65759 FAS65759 FKO65759 FUK65759 GEG65759 GOC65759 GXY65759 HHU65759 HRQ65759 IBM65759 ILI65759 IVE65759 JFA65759 JOW65759 JYS65759 KIO65759 KSK65759 LCG65759 LMC65759 LVY65759 MFU65759 MPQ65759 MZM65759 NJI65759 NTE65759 ODA65759 OMW65759 OWS65759 PGO65759 PQK65759 QAG65759 QKC65759 QTY65759 RDU65759 RNQ65759 RXM65759 SHI65759 SRE65759 TBA65759 TKW65759 TUS65759 UEO65759 UOK65759 UYG65759 VIC65759 VRY65759 WBU65759 WLQ65759 WVM65759 E131295 JA131295 SW131295 ACS131295 AMO131295 AWK131295 BGG131295 BQC131295 BZY131295 CJU131295 CTQ131295 DDM131295 DNI131295 DXE131295 EHA131295 EQW131295 FAS131295 FKO131295 FUK131295 GEG131295 GOC131295 GXY131295 HHU131295 HRQ131295 IBM131295 ILI131295 IVE131295 JFA131295 JOW131295 JYS131295 KIO131295 KSK131295 LCG131295 LMC131295 LVY131295 MFU131295 MPQ131295 MZM131295 NJI131295 NTE131295 ODA131295 OMW131295 OWS131295 PGO131295 PQK131295 QAG131295 QKC131295 QTY131295 RDU131295 RNQ131295 RXM131295 SHI131295 SRE131295 TBA131295 TKW131295 TUS131295 UEO131295 UOK131295 UYG131295 VIC131295 VRY131295 WBU131295 WLQ131295 WVM131295 E196831 JA196831 SW196831 ACS196831 AMO196831 AWK196831 BGG196831 BQC196831 BZY196831 CJU196831 CTQ196831 DDM196831 DNI196831 DXE196831 EHA196831 EQW196831 FAS196831 FKO196831 FUK196831 GEG196831 GOC196831 GXY196831 HHU196831 HRQ196831 IBM196831 ILI196831 IVE196831 JFA196831 JOW196831 JYS196831 KIO196831 KSK196831 LCG196831 LMC196831 LVY196831 MFU196831 MPQ196831 MZM196831 NJI196831 NTE196831 ODA196831 OMW196831 OWS196831 PGO196831 PQK196831 QAG196831 QKC196831 QTY196831 RDU196831 RNQ196831 RXM196831 SHI196831 SRE196831 TBA196831 TKW196831 TUS196831 UEO196831 UOK196831 UYG196831 VIC196831 VRY196831 WBU196831 WLQ196831 WVM196831 E262367 JA262367 SW262367 ACS262367 AMO262367 AWK262367 BGG262367 BQC262367 BZY262367 CJU262367 CTQ262367 DDM262367 DNI262367 DXE262367 EHA262367 EQW262367 FAS262367 FKO262367 FUK262367 GEG262367 GOC262367 GXY262367 HHU262367 HRQ262367 IBM262367 ILI262367 IVE262367 JFA262367 JOW262367 JYS262367 KIO262367 KSK262367 LCG262367 LMC262367 LVY262367 MFU262367 MPQ262367 MZM262367 NJI262367 NTE262367 ODA262367 OMW262367 OWS262367 PGO262367 PQK262367 QAG262367 QKC262367 QTY262367 RDU262367 RNQ262367 RXM262367 SHI262367 SRE262367 TBA262367 TKW262367 TUS262367 UEO262367 UOK262367 UYG262367 VIC262367 VRY262367 WBU262367 WLQ262367 WVM262367 E327903 JA327903 SW327903 ACS327903 AMO327903 AWK327903 BGG327903 BQC327903 BZY327903 CJU327903 CTQ327903 DDM327903 DNI327903 DXE327903 EHA327903 EQW327903 FAS327903 FKO327903 FUK327903 GEG327903 GOC327903 GXY327903 HHU327903 HRQ327903 IBM327903 ILI327903 IVE327903 JFA327903 JOW327903 JYS327903 KIO327903 KSK327903 LCG327903 LMC327903 LVY327903 MFU327903 MPQ327903 MZM327903 NJI327903 NTE327903 ODA327903 OMW327903 OWS327903 PGO327903 PQK327903 QAG327903 QKC327903 QTY327903 RDU327903 RNQ327903 RXM327903 SHI327903 SRE327903 TBA327903 TKW327903 TUS327903 UEO327903 UOK327903 UYG327903 VIC327903 VRY327903 WBU327903 WLQ327903 WVM327903 E393439 JA393439 SW393439 ACS393439 AMO393439 AWK393439 BGG393439 BQC393439 BZY393439 CJU393439 CTQ393439 DDM393439 DNI393439 DXE393439 EHA393439 EQW393439 FAS393439 FKO393439 FUK393439 GEG393439 GOC393439 GXY393439 HHU393439 HRQ393439 IBM393439 ILI393439 IVE393439 JFA393439 JOW393439 JYS393439 KIO393439 KSK393439 LCG393439 LMC393439 LVY393439 MFU393439 MPQ393439 MZM393439 NJI393439 NTE393439 ODA393439 OMW393439 OWS393439 PGO393439 PQK393439 QAG393439 QKC393439 QTY393439 RDU393439 RNQ393439 RXM393439 SHI393439 SRE393439 TBA393439 TKW393439 TUS393439 UEO393439 UOK393439 UYG393439 VIC393439 VRY393439 WBU393439 WLQ393439 WVM393439 E458975 JA458975 SW458975 ACS458975 AMO458975 AWK458975 BGG458975 BQC458975 BZY458975 CJU458975 CTQ458975 DDM458975 DNI458975 DXE458975 EHA458975 EQW458975 FAS458975 FKO458975 FUK458975 GEG458975 GOC458975 GXY458975 HHU458975 HRQ458975 IBM458975 ILI458975 IVE458975 JFA458975 JOW458975 JYS458975 KIO458975 KSK458975 LCG458975 LMC458975 LVY458975 MFU458975 MPQ458975 MZM458975 NJI458975 NTE458975 ODA458975 OMW458975 OWS458975 PGO458975 PQK458975 QAG458975 QKC458975 QTY458975 RDU458975 RNQ458975 RXM458975 SHI458975 SRE458975 TBA458975 TKW458975 TUS458975 UEO458975 UOK458975 UYG458975 VIC458975 VRY458975 WBU458975 WLQ458975 WVM458975 E524511 JA524511 SW524511 ACS524511 AMO524511 AWK524511 BGG524511 BQC524511 BZY524511 CJU524511 CTQ524511 DDM524511 DNI524511 DXE524511 EHA524511 EQW524511 FAS524511 FKO524511 FUK524511 GEG524511 GOC524511 GXY524511 HHU524511 HRQ524511 IBM524511 ILI524511 IVE524511 JFA524511 JOW524511 JYS524511 KIO524511 KSK524511 LCG524511 LMC524511 LVY524511 MFU524511 MPQ524511 MZM524511 NJI524511 NTE524511 ODA524511 OMW524511 OWS524511 PGO524511 PQK524511 QAG524511 QKC524511 QTY524511 RDU524511 RNQ524511 RXM524511 SHI524511 SRE524511 TBA524511 TKW524511 TUS524511 UEO524511 UOK524511 UYG524511 VIC524511 VRY524511 WBU524511 WLQ524511 WVM524511 E590047 JA590047 SW590047 ACS590047 AMO590047 AWK590047 BGG590047 BQC590047 BZY590047 CJU590047 CTQ590047 DDM590047 DNI590047 DXE590047 EHA590047 EQW590047 FAS590047 FKO590047 FUK590047 GEG590047 GOC590047 GXY590047 HHU590047 HRQ590047 IBM590047 ILI590047 IVE590047 JFA590047 JOW590047 JYS590047 KIO590047 KSK590047 LCG590047 LMC590047 LVY590047 MFU590047 MPQ590047 MZM590047 NJI590047 NTE590047 ODA590047 OMW590047 OWS590047 PGO590047 PQK590047 QAG590047 QKC590047 QTY590047 RDU590047 RNQ590047 RXM590047 SHI590047 SRE590047 TBA590047 TKW590047 TUS590047 UEO590047 UOK590047 UYG590047 VIC590047 VRY590047 WBU590047 WLQ590047 WVM590047 E655583 JA655583 SW655583 ACS655583 AMO655583 AWK655583 BGG655583 BQC655583 BZY655583 CJU655583 CTQ655583 DDM655583 DNI655583 DXE655583 EHA655583 EQW655583 FAS655583 FKO655583 FUK655583 GEG655583 GOC655583 GXY655583 HHU655583 HRQ655583 IBM655583 ILI655583 IVE655583 JFA655583 JOW655583 JYS655583 KIO655583 KSK655583 LCG655583 LMC655583 LVY655583 MFU655583 MPQ655583 MZM655583 NJI655583 NTE655583 ODA655583 OMW655583 OWS655583 PGO655583 PQK655583 QAG655583 QKC655583 QTY655583 RDU655583 RNQ655583 RXM655583 SHI655583 SRE655583 TBA655583 TKW655583 TUS655583 UEO655583 UOK655583 UYG655583 VIC655583 VRY655583 WBU655583 WLQ655583 WVM655583 E721119 JA721119 SW721119 ACS721119 AMO721119 AWK721119 BGG721119 BQC721119 BZY721119 CJU721119 CTQ721119 DDM721119 DNI721119 DXE721119 EHA721119 EQW721119 FAS721119 FKO721119 FUK721119 GEG721119 GOC721119 GXY721119 HHU721119 HRQ721119 IBM721119 ILI721119 IVE721119 JFA721119 JOW721119 JYS721119 KIO721119 KSK721119 LCG721119 LMC721119 LVY721119 MFU721119 MPQ721119 MZM721119 NJI721119 NTE721119 ODA721119 OMW721119 OWS721119 PGO721119 PQK721119 QAG721119 QKC721119 QTY721119 RDU721119 RNQ721119 RXM721119 SHI721119 SRE721119 TBA721119 TKW721119 TUS721119 UEO721119 UOK721119 UYG721119 VIC721119 VRY721119 WBU721119 WLQ721119 WVM721119 E786655 JA786655 SW786655 ACS786655 AMO786655 AWK786655 BGG786655 BQC786655 BZY786655 CJU786655 CTQ786655 DDM786655 DNI786655 DXE786655 EHA786655 EQW786655 FAS786655 FKO786655 FUK786655 GEG786655 GOC786655 GXY786655 HHU786655 HRQ786655 IBM786655 ILI786655 IVE786655 JFA786655 JOW786655 JYS786655 KIO786655 KSK786655 LCG786655 LMC786655 LVY786655 MFU786655 MPQ786655 MZM786655 NJI786655 NTE786655 ODA786655 OMW786655 OWS786655 PGO786655 PQK786655 QAG786655 QKC786655 QTY786655 RDU786655 RNQ786655 RXM786655 SHI786655 SRE786655 TBA786655 TKW786655 TUS786655 UEO786655 UOK786655 UYG786655 VIC786655 VRY786655 WBU786655 WLQ786655 WVM786655 E852191 JA852191 SW852191 ACS852191 AMO852191 AWK852191 BGG852191 BQC852191 BZY852191 CJU852191 CTQ852191 DDM852191 DNI852191 DXE852191 EHA852191 EQW852191 FAS852191 FKO852191 FUK852191 GEG852191 GOC852191 GXY852191 HHU852191 HRQ852191 IBM852191 ILI852191 IVE852191 JFA852191 JOW852191 JYS852191 KIO852191 KSK852191 LCG852191 LMC852191 LVY852191 MFU852191 MPQ852191 MZM852191 NJI852191 NTE852191 ODA852191 OMW852191 OWS852191 PGO852191 PQK852191 QAG852191 QKC852191 QTY852191 RDU852191 RNQ852191 RXM852191 SHI852191 SRE852191 TBA852191 TKW852191 TUS852191 UEO852191 UOK852191 UYG852191 VIC852191 VRY852191 WBU852191 WLQ852191 WVM852191 E917727 JA917727 SW917727 ACS917727 AMO917727 AWK917727 BGG917727 BQC917727 BZY917727 CJU917727 CTQ917727 DDM917727 DNI917727 DXE917727 EHA917727 EQW917727 FAS917727 FKO917727 FUK917727 GEG917727 GOC917727 GXY917727 HHU917727 HRQ917727 IBM917727 ILI917727 IVE917727 JFA917727 JOW917727 JYS917727 KIO917727 KSK917727 LCG917727 LMC917727 LVY917727 MFU917727 MPQ917727 MZM917727 NJI917727 NTE917727 ODA917727 OMW917727 OWS917727 PGO917727 PQK917727 QAG917727 QKC917727 QTY917727 RDU917727 RNQ917727 RXM917727 SHI917727 SRE917727 TBA917727 TKW917727 TUS917727 UEO917727 UOK917727 UYG917727 VIC917727 VRY917727 WBU917727 WLQ917727 WVM917727 E983263 JA983263 SW983263 ACS983263 AMO983263 AWK983263 BGG983263 BQC983263 BZY983263 CJU983263 CTQ983263 DDM983263 DNI983263 DXE983263 EHA983263 EQW983263 FAS983263 FKO983263 FUK983263 GEG983263 GOC983263 GXY983263 HHU983263 HRQ983263 IBM983263 ILI983263 IVE983263 JFA983263 JOW983263 JYS983263 KIO983263 KSK983263 LCG983263 LMC983263 LVY983263 MFU983263 MPQ983263 MZM983263 NJI983263 NTE983263 ODA983263 OMW983263 OWS983263 PGO983263 PQK983263 QAG983263 QKC983263 QTY983263 RDU983263 RNQ983263 RXM983263 SHI983263 SRE983263 TBA983263 TKW983263 TUS983263 UEO983263 UOK983263 UYG983263 VIC983263 VRY983263 WBU983263 WLQ983263 WVM983263 E210 JA210 SW210 ACS210 AMO210 AWK210 BGG210 BQC210 BZY210 CJU210 CTQ210 DDM210 DNI210 DXE210 EHA210 EQW210 FAS210 FKO210 FUK210 GEG210 GOC210 GXY210 HHU210 HRQ210 IBM210 ILI210 IVE210 JFA210 JOW210 JYS210 KIO210 KSK210 LCG210 LMC210 LVY210 MFU210 MPQ210 MZM210 NJI210 NTE210 ODA210 OMW210 OWS210 PGO210 PQK210 QAG210 QKC210 QTY210 RDU210 RNQ210 RXM210 SHI210 SRE210 TBA210 TKW210 TUS210 UEO210 UOK210 UYG210 VIC210 VRY210 WBU210 WLQ210 WVM210 E65746 JA65746 SW65746 ACS65746 AMO65746 AWK65746 BGG65746 BQC65746 BZY65746 CJU65746 CTQ65746 DDM65746 DNI65746 DXE65746 EHA65746 EQW65746 FAS65746 FKO65746 FUK65746 GEG65746 GOC65746 GXY65746 HHU65746 HRQ65746 IBM65746 ILI65746 IVE65746 JFA65746 JOW65746 JYS65746 KIO65746 KSK65746 LCG65746 LMC65746 LVY65746 MFU65746 MPQ65746 MZM65746 NJI65746 NTE65746 ODA65746 OMW65746 OWS65746 PGO65746 PQK65746 QAG65746 QKC65746 QTY65746 RDU65746 RNQ65746 RXM65746 SHI65746 SRE65746 TBA65746 TKW65746 TUS65746 UEO65746 UOK65746 UYG65746 VIC65746 VRY65746 WBU65746 WLQ65746 WVM65746 E131282 JA131282 SW131282 ACS131282 AMO131282 AWK131282 BGG131282 BQC131282 BZY131282 CJU131282 CTQ131282 DDM131282 DNI131282 DXE131282 EHA131282 EQW131282 FAS131282 FKO131282 FUK131282 GEG131282 GOC131282 GXY131282 HHU131282 HRQ131282 IBM131282 ILI131282 IVE131282 JFA131282 JOW131282 JYS131282 KIO131282 KSK131282 LCG131282 LMC131282 LVY131282 MFU131282 MPQ131282 MZM131282 NJI131282 NTE131282 ODA131282 OMW131282 OWS131282 PGO131282 PQK131282 QAG131282 QKC131282 QTY131282 RDU131282 RNQ131282 RXM131282 SHI131282 SRE131282 TBA131282 TKW131282 TUS131282 UEO131282 UOK131282 UYG131282 VIC131282 VRY131282 WBU131282 WLQ131282 WVM131282 E196818 JA196818 SW196818 ACS196818 AMO196818 AWK196818 BGG196818 BQC196818 BZY196818 CJU196818 CTQ196818 DDM196818 DNI196818 DXE196818 EHA196818 EQW196818 FAS196818 FKO196818 FUK196818 GEG196818 GOC196818 GXY196818 HHU196818 HRQ196818 IBM196818 ILI196818 IVE196818 JFA196818 JOW196818 JYS196818 KIO196818 KSK196818 LCG196818 LMC196818 LVY196818 MFU196818 MPQ196818 MZM196818 NJI196818 NTE196818 ODA196818 OMW196818 OWS196818 PGO196818 PQK196818 QAG196818 QKC196818 QTY196818 RDU196818 RNQ196818 RXM196818 SHI196818 SRE196818 TBA196818 TKW196818 TUS196818 UEO196818 UOK196818 UYG196818 VIC196818 VRY196818 WBU196818 WLQ196818 WVM196818 E262354 JA262354 SW262354 ACS262354 AMO262354 AWK262354 BGG262354 BQC262354 BZY262354 CJU262354 CTQ262354 DDM262354 DNI262354 DXE262354 EHA262354 EQW262354 FAS262354 FKO262354 FUK262354 GEG262354 GOC262354 GXY262354 HHU262354 HRQ262354 IBM262354 ILI262354 IVE262354 JFA262354 JOW262354 JYS262354 KIO262354 KSK262354 LCG262354 LMC262354 LVY262354 MFU262354 MPQ262354 MZM262354 NJI262354 NTE262354 ODA262354 OMW262354 OWS262354 PGO262354 PQK262354 QAG262354 QKC262354 QTY262354 RDU262354 RNQ262354 RXM262354 SHI262354 SRE262354 TBA262354 TKW262354 TUS262354 UEO262354 UOK262354 UYG262354 VIC262354 VRY262354 WBU262354 WLQ262354 WVM262354 E327890 JA327890 SW327890 ACS327890 AMO327890 AWK327890 BGG327890 BQC327890 BZY327890 CJU327890 CTQ327890 DDM327890 DNI327890 DXE327890 EHA327890 EQW327890 FAS327890 FKO327890 FUK327890 GEG327890 GOC327890 GXY327890 HHU327890 HRQ327890 IBM327890 ILI327890 IVE327890 JFA327890 JOW327890 JYS327890 KIO327890 KSK327890 LCG327890 LMC327890 LVY327890 MFU327890 MPQ327890 MZM327890 NJI327890 NTE327890 ODA327890 OMW327890 OWS327890 PGO327890 PQK327890 QAG327890 QKC327890 QTY327890 RDU327890 RNQ327890 RXM327890 SHI327890 SRE327890 TBA327890 TKW327890 TUS327890 UEO327890 UOK327890 UYG327890 VIC327890 VRY327890 WBU327890 WLQ327890 WVM327890 E393426 JA393426 SW393426 ACS393426 AMO393426 AWK393426 BGG393426 BQC393426 BZY393426 CJU393426 CTQ393426 DDM393426 DNI393426 DXE393426 EHA393426 EQW393426 FAS393426 FKO393426 FUK393426 GEG393426 GOC393426 GXY393426 HHU393426 HRQ393426 IBM393426 ILI393426 IVE393426 JFA393426 JOW393426 JYS393426 KIO393426 KSK393426 LCG393426 LMC393426 LVY393426 MFU393426 MPQ393426 MZM393426 NJI393426 NTE393426 ODA393426 OMW393426 OWS393426 PGO393426 PQK393426 QAG393426 QKC393426 QTY393426 RDU393426 RNQ393426 RXM393426 SHI393426 SRE393426 TBA393426 TKW393426 TUS393426 UEO393426 UOK393426 UYG393426 VIC393426 VRY393426 WBU393426 WLQ393426 WVM393426 E458962 JA458962 SW458962 ACS458962 AMO458962 AWK458962 BGG458962 BQC458962 BZY458962 CJU458962 CTQ458962 DDM458962 DNI458962 DXE458962 EHA458962 EQW458962 FAS458962 FKO458962 FUK458962 GEG458962 GOC458962 GXY458962 HHU458962 HRQ458962 IBM458962 ILI458962 IVE458962 JFA458962 JOW458962 JYS458962 KIO458962 KSK458962 LCG458962 LMC458962 LVY458962 MFU458962 MPQ458962 MZM458962 NJI458962 NTE458962 ODA458962 OMW458962 OWS458962 PGO458962 PQK458962 QAG458962 QKC458962 QTY458962 RDU458962 RNQ458962 RXM458962 SHI458962 SRE458962 TBA458962 TKW458962 TUS458962 UEO458962 UOK458962 UYG458962 VIC458962 VRY458962 WBU458962 WLQ458962 WVM458962 E524498 JA524498 SW524498 ACS524498 AMO524498 AWK524498 BGG524498 BQC524498 BZY524498 CJU524498 CTQ524498 DDM524498 DNI524498 DXE524498 EHA524498 EQW524498 FAS524498 FKO524498 FUK524498 GEG524498 GOC524498 GXY524498 HHU524498 HRQ524498 IBM524498 ILI524498 IVE524498 JFA524498 JOW524498 JYS524498 KIO524498 KSK524498 LCG524498 LMC524498 LVY524498 MFU524498 MPQ524498 MZM524498 NJI524498 NTE524498 ODA524498 OMW524498 OWS524498 PGO524498 PQK524498 QAG524498 QKC524498 QTY524498 RDU524498 RNQ524498 RXM524498 SHI524498 SRE524498 TBA524498 TKW524498 TUS524498 UEO524498 UOK524498 UYG524498 VIC524498 VRY524498 WBU524498 WLQ524498 WVM524498 E590034 JA590034 SW590034 ACS590034 AMO590034 AWK590034 BGG590034 BQC590034 BZY590034 CJU590034 CTQ590034 DDM590034 DNI590034 DXE590034 EHA590034 EQW590034 FAS590034 FKO590034 FUK590034 GEG590034 GOC590034 GXY590034 HHU590034 HRQ590034 IBM590034 ILI590034 IVE590034 JFA590034 JOW590034 JYS590034 KIO590034 KSK590034 LCG590034 LMC590034 LVY590034 MFU590034 MPQ590034 MZM590034 NJI590034 NTE590034 ODA590034 OMW590034 OWS590034 PGO590034 PQK590034 QAG590034 QKC590034 QTY590034 RDU590034 RNQ590034 RXM590034 SHI590034 SRE590034 TBA590034 TKW590034 TUS590034 UEO590034 UOK590034 UYG590034 VIC590034 VRY590034 WBU590034 WLQ590034 WVM590034 E655570 JA655570 SW655570 ACS655570 AMO655570 AWK655570 BGG655570 BQC655570 BZY655570 CJU655570 CTQ655570 DDM655570 DNI655570 DXE655570 EHA655570 EQW655570 FAS655570 FKO655570 FUK655570 GEG655570 GOC655570 GXY655570 HHU655570 HRQ655570 IBM655570 ILI655570 IVE655570 JFA655570 JOW655570 JYS655570 KIO655570 KSK655570 LCG655570 LMC655570 LVY655570 MFU655570 MPQ655570 MZM655570 NJI655570 NTE655570 ODA655570 OMW655570 OWS655570 PGO655570 PQK655570 QAG655570 QKC655570 QTY655570 RDU655570 RNQ655570 RXM655570 SHI655570 SRE655570 TBA655570 TKW655570 TUS655570 UEO655570 UOK655570 UYG655570 VIC655570 VRY655570 WBU655570 WLQ655570 WVM655570 E721106 JA721106 SW721106 ACS721106 AMO721106 AWK721106 BGG721106 BQC721106 BZY721106 CJU721106 CTQ721106 DDM721106 DNI721106 DXE721106 EHA721106 EQW721106 FAS721106 FKO721106 FUK721106 GEG721106 GOC721106 GXY721106 HHU721106 HRQ721106 IBM721106 ILI721106 IVE721106 JFA721106 JOW721106 JYS721106 KIO721106 KSK721106 LCG721106 LMC721106 LVY721106 MFU721106 MPQ721106 MZM721106 NJI721106 NTE721106 ODA721106 OMW721106 OWS721106 PGO721106 PQK721106 QAG721106 QKC721106 QTY721106 RDU721106 RNQ721106 RXM721106 SHI721106 SRE721106 TBA721106 TKW721106 TUS721106 UEO721106 UOK721106 UYG721106 VIC721106 VRY721106 WBU721106 WLQ721106 WVM721106 E786642 JA786642 SW786642 ACS786642 AMO786642 AWK786642 BGG786642 BQC786642 BZY786642 CJU786642 CTQ786642 DDM786642 DNI786642 DXE786642 EHA786642 EQW786642 FAS786642 FKO786642 FUK786642 GEG786642 GOC786642 GXY786642 HHU786642 HRQ786642 IBM786642 ILI786642 IVE786642 JFA786642 JOW786642 JYS786642 KIO786642 KSK786642 LCG786642 LMC786642 LVY786642 MFU786642 MPQ786642 MZM786642 NJI786642 NTE786642 ODA786642 OMW786642 OWS786642 PGO786642 PQK786642 QAG786642 QKC786642 QTY786642 RDU786642 RNQ786642 RXM786642 SHI786642 SRE786642 TBA786642 TKW786642 TUS786642 UEO786642 UOK786642 UYG786642 VIC786642 VRY786642 WBU786642 WLQ786642 WVM786642 E852178 JA852178 SW852178 ACS852178 AMO852178 AWK852178 BGG852178 BQC852178 BZY852178 CJU852178 CTQ852178 DDM852178 DNI852178 DXE852178 EHA852178 EQW852178 FAS852178 FKO852178 FUK852178 GEG852178 GOC852178 GXY852178 HHU852178 HRQ852178 IBM852178 ILI852178 IVE852178 JFA852178 JOW852178 JYS852178 KIO852178 KSK852178 LCG852178 LMC852178 LVY852178 MFU852178 MPQ852178 MZM852178 NJI852178 NTE852178 ODA852178 OMW852178 OWS852178 PGO852178 PQK852178 QAG852178 QKC852178 QTY852178 RDU852178 RNQ852178 RXM852178 SHI852178 SRE852178 TBA852178 TKW852178 TUS852178 UEO852178 UOK852178 UYG852178 VIC852178 VRY852178 WBU852178 WLQ852178 WVM852178 E917714 JA917714 SW917714 ACS917714 AMO917714 AWK917714 BGG917714 BQC917714 BZY917714 CJU917714 CTQ917714 DDM917714 DNI917714 DXE917714 EHA917714 EQW917714 FAS917714 FKO917714 FUK917714 GEG917714 GOC917714 GXY917714 HHU917714 HRQ917714 IBM917714 ILI917714 IVE917714 JFA917714 JOW917714 JYS917714 KIO917714 KSK917714 LCG917714 LMC917714 LVY917714 MFU917714 MPQ917714 MZM917714 NJI917714 NTE917714 ODA917714 OMW917714 OWS917714 PGO917714 PQK917714 QAG917714 QKC917714 QTY917714 RDU917714 RNQ917714 RXM917714 SHI917714 SRE917714 TBA917714 TKW917714 TUS917714 UEO917714 UOK917714 UYG917714 VIC917714 VRY917714 WBU917714 WLQ917714 WVM917714 E983250 JA983250 SW983250 ACS983250 AMO983250 AWK983250 BGG983250 BQC983250 BZY983250 CJU983250 CTQ983250 DDM983250 DNI983250 DXE983250 EHA983250 EQW983250 FAS983250 FKO983250 FUK983250 GEG983250 GOC983250 GXY983250 HHU983250 HRQ983250 IBM983250 ILI983250 IVE983250 JFA983250 JOW983250 JYS983250 KIO983250 KSK983250 LCG983250 LMC983250 LVY983250 MFU983250 MPQ983250 MZM983250 NJI983250 NTE983250 ODA983250 OMW983250 OWS983250 PGO983250 PQK983250 QAG983250 QKC983250 QTY983250 RDU983250 RNQ983250 RXM983250 SHI983250 SRE983250 TBA983250 TKW983250 TUS983250 UEO983250 UOK983250 UYG983250 VIC983250 VRY983250 WBU983250 WLQ983250 WVM983250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G65628:G65629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G131164:G131165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G196700:G196701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G262236:G262237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G327772:G327773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G393308:G393309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G458844:G458845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G524380:G524381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G589916:G589917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G655452:G655453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G720988:G720989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G786524:G786525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G852060:G852061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G917596:G917597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G983132:G983133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D376:E380 IZ376:JA380 SV376:SW380 ACR376:ACS380 AMN376:AMO380 AWJ376:AWK380 BGF376:BGG380 BQB376:BQC380 BZX376:BZY380 CJT376:CJU380 CTP376:CTQ380 DDL376:DDM380 DNH376:DNI380 DXD376:DXE380 EGZ376:EHA380 EQV376:EQW380 FAR376:FAS380 FKN376:FKO380 FUJ376:FUK380 GEF376:GEG380 GOB376:GOC380 GXX376:GXY380 HHT376:HHU380 HRP376:HRQ380 IBL376:IBM380 ILH376:ILI380 IVD376:IVE380 JEZ376:JFA380 JOV376:JOW380 JYR376:JYS380 KIN376:KIO380 KSJ376:KSK380 LCF376:LCG380 LMB376:LMC380 LVX376:LVY380 MFT376:MFU380 MPP376:MPQ380 MZL376:MZM380 NJH376:NJI380 NTD376:NTE380 OCZ376:ODA380 OMV376:OMW380 OWR376:OWS380 PGN376:PGO380 PQJ376:PQK380 QAF376:QAG380 QKB376:QKC380 QTX376:QTY380 RDT376:RDU380 RNP376:RNQ380 RXL376:RXM380 SHH376:SHI380 SRD376:SRE380 TAZ376:TBA380 TKV376:TKW380 TUR376:TUS380 UEN376:UEO380 UOJ376:UOK380 UYF376:UYG380 VIB376:VIC380 VRX376:VRY380 WBT376:WBU380 WLP376:WLQ380 WVL376:WVM380 D65912:E65916 IZ65912:JA65916 SV65912:SW65916 ACR65912:ACS65916 AMN65912:AMO65916 AWJ65912:AWK65916 BGF65912:BGG65916 BQB65912:BQC65916 BZX65912:BZY65916 CJT65912:CJU65916 CTP65912:CTQ65916 DDL65912:DDM65916 DNH65912:DNI65916 DXD65912:DXE65916 EGZ65912:EHA65916 EQV65912:EQW65916 FAR65912:FAS65916 FKN65912:FKO65916 FUJ65912:FUK65916 GEF65912:GEG65916 GOB65912:GOC65916 GXX65912:GXY65916 HHT65912:HHU65916 HRP65912:HRQ65916 IBL65912:IBM65916 ILH65912:ILI65916 IVD65912:IVE65916 JEZ65912:JFA65916 JOV65912:JOW65916 JYR65912:JYS65916 KIN65912:KIO65916 KSJ65912:KSK65916 LCF65912:LCG65916 LMB65912:LMC65916 LVX65912:LVY65916 MFT65912:MFU65916 MPP65912:MPQ65916 MZL65912:MZM65916 NJH65912:NJI65916 NTD65912:NTE65916 OCZ65912:ODA65916 OMV65912:OMW65916 OWR65912:OWS65916 PGN65912:PGO65916 PQJ65912:PQK65916 QAF65912:QAG65916 QKB65912:QKC65916 QTX65912:QTY65916 RDT65912:RDU65916 RNP65912:RNQ65916 RXL65912:RXM65916 SHH65912:SHI65916 SRD65912:SRE65916 TAZ65912:TBA65916 TKV65912:TKW65916 TUR65912:TUS65916 UEN65912:UEO65916 UOJ65912:UOK65916 UYF65912:UYG65916 VIB65912:VIC65916 VRX65912:VRY65916 WBT65912:WBU65916 WLP65912:WLQ65916 WVL65912:WVM65916 D131448:E131452 IZ131448:JA131452 SV131448:SW131452 ACR131448:ACS131452 AMN131448:AMO131452 AWJ131448:AWK131452 BGF131448:BGG131452 BQB131448:BQC131452 BZX131448:BZY131452 CJT131448:CJU131452 CTP131448:CTQ131452 DDL131448:DDM131452 DNH131448:DNI131452 DXD131448:DXE131452 EGZ131448:EHA131452 EQV131448:EQW131452 FAR131448:FAS131452 FKN131448:FKO131452 FUJ131448:FUK131452 GEF131448:GEG131452 GOB131448:GOC131452 GXX131448:GXY131452 HHT131448:HHU131452 HRP131448:HRQ131452 IBL131448:IBM131452 ILH131448:ILI131452 IVD131448:IVE131452 JEZ131448:JFA131452 JOV131448:JOW131452 JYR131448:JYS131452 KIN131448:KIO131452 KSJ131448:KSK131452 LCF131448:LCG131452 LMB131448:LMC131452 LVX131448:LVY131452 MFT131448:MFU131452 MPP131448:MPQ131452 MZL131448:MZM131452 NJH131448:NJI131452 NTD131448:NTE131452 OCZ131448:ODA131452 OMV131448:OMW131452 OWR131448:OWS131452 PGN131448:PGO131452 PQJ131448:PQK131452 QAF131448:QAG131452 QKB131448:QKC131452 QTX131448:QTY131452 RDT131448:RDU131452 RNP131448:RNQ131452 RXL131448:RXM131452 SHH131448:SHI131452 SRD131448:SRE131452 TAZ131448:TBA131452 TKV131448:TKW131452 TUR131448:TUS131452 UEN131448:UEO131452 UOJ131448:UOK131452 UYF131448:UYG131452 VIB131448:VIC131452 VRX131448:VRY131452 WBT131448:WBU131452 WLP131448:WLQ131452 WVL131448:WVM131452 D196984:E196988 IZ196984:JA196988 SV196984:SW196988 ACR196984:ACS196988 AMN196984:AMO196988 AWJ196984:AWK196988 BGF196984:BGG196988 BQB196984:BQC196988 BZX196984:BZY196988 CJT196984:CJU196988 CTP196984:CTQ196988 DDL196984:DDM196988 DNH196984:DNI196988 DXD196984:DXE196988 EGZ196984:EHA196988 EQV196984:EQW196988 FAR196984:FAS196988 FKN196984:FKO196988 FUJ196984:FUK196988 GEF196984:GEG196988 GOB196984:GOC196988 GXX196984:GXY196988 HHT196984:HHU196988 HRP196984:HRQ196988 IBL196984:IBM196988 ILH196984:ILI196988 IVD196984:IVE196988 JEZ196984:JFA196988 JOV196984:JOW196988 JYR196984:JYS196988 KIN196984:KIO196988 KSJ196984:KSK196988 LCF196984:LCG196988 LMB196984:LMC196988 LVX196984:LVY196988 MFT196984:MFU196988 MPP196984:MPQ196988 MZL196984:MZM196988 NJH196984:NJI196988 NTD196984:NTE196988 OCZ196984:ODA196988 OMV196984:OMW196988 OWR196984:OWS196988 PGN196984:PGO196988 PQJ196984:PQK196988 QAF196984:QAG196988 QKB196984:QKC196988 QTX196984:QTY196988 RDT196984:RDU196988 RNP196984:RNQ196988 RXL196984:RXM196988 SHH196984:SHI196988 SRD196984:SRE196988 TAZ196984:TBA196988 TKV196984:TKW196988 TUR196984:TUS196988 UEN196984:UEO196988 UOJ196984:UOK196988 UYF196984:UYG196988 VIB196984:VIC196988 VRX196984:VRY196988 WBT196984:WBU196988 WLP196984:WLQ196988 WVL196984:WVM196988 D262520:E262524 IZ262520:JA262524 SV262520:SW262524 ACR262520:ACS262524 AMN262520:AMO262524 AWJ262520:AWK262524 BGF262520:BGG262524 BQB262520:BQC262524 BZX262520:BZY262524 CJT262520:CJU262524 CTP262520:CTQ262524 DDL262520:DDM262524 DNH262520:DNI262524 DXD262520:DXE262524 EGZ262520:EHA262524 EQV262520:EQW262524 FAR262520:FAS262524 FKN262520:FKO262524 FUJ262520:FUK262524 GEF262520:GEG262524 GOB262520:GOC262524 GXX262520:GXY262524 HHT262520:HHU262524 HRP262520:HRQ262524 IBL262520:IBM262524 ILH262520:ILI262524 IVD262520:IVE262524 JEZ262520:JFA262524 JOV262520:JOW262524 JYR262520:JYS262524 KIN262520:KIO262524 KSJ262520:KSK262524 LCF262520:LCG262524 LMB262520:LMC262524 LVX262520:LVY262524 MFT262520:MFU262524 MPP262520:MPQ262524 MZL262520:MZM262524 NJH262520:NJI262524 NTD262520:NTE262524 OCZ262520:ODA262524 OMV262520:OMW262524 OWR262520:OWS262524 PGN262520:PGO262524 PQJ262520:PQK262524 QAF262520:QAG262524 QKB262520:QKC262524 QTX262520:QTY262524 RDT262520:RDU262524 RNP262520:RNQ262524 RXL262520:RXM262524 SHH262520:SHI262524 SRD262520:SRE262524 TAZ262520:TBA262524 TKV262520:TKW262524 TUR262520:TUS262524 UEN262520:UEO262524 UOJ262520:UOK262524 UYF262520:UYG262524 VIB262520:VIC262524 VRX262520:VRY262524 WBT262520:WBU262524 WLP262520:WLQ262524 WVL262520:WVM262524 D328056:E328060 IZ328056:JA328060 SV328056:SW328060 ACR328056:ACS328060 AMN328056:AMO328060 AWJ328056:AWK328060 BGF328056:BGG328060 BQB328056:BQC328060 BZX328056:BZY328060 CJT328056:CJU328060 CTP328056:CTQ328060 DDL328056:DDM328060 DNH328056:DNI328060 DXD328056:DXE328060 EGZ328056:EHA328060 EQV328056:EQW328060 FAR328056:FAS328060 FKN328056:FKO328060 FUJ328056:FUK328060 GEF328056:GEG328060 GOB328056:GOC328060 GXX328056:GXY328060 HHT328056:HHU328060 HRP328056:HRQ328060 IBL328056:IBM328060 ILH328056:ILI328060 IVD328056:IVE328060 JEZ328056:JFA328060 JOV328056:JOW328060 JYR328056:JYS328060 KIN328056:KIO328060 KSJ328056:KSK328060 LCF328056:LCG328060 LMB328056:LMC328060 LVX328056:LVY328060 MFT328056:MFU328060 MPP328056:MPQ328060 MZL328056:MZM328060 NJH328056:NJI328060 NTD328056:NTE328060 OCZ328056:ODA328060 OMV328056:OMW328060 OWR328056:OWS328060 PGN328056:PGO328060 PQJ328056:PQK328060 QAF328056:QAG328060 QKB328056:QKC328060 QTX328056:QTY328060 RDT328056:RDU328060 RNP328056:RNQ328060 RXL328056:RXM328060 SHH328056:SHI328060 SRD328056:SRE328060 TAZ328056:TBA328060 TKV328056:TKW328060 TUR328056:TUS328060 UEN328056:UEO328060 UOJ328056:UOK328060 UYF328056:UYG328060 VIB328056:VIC328060 VRX328056:VRY328060 WBT328056:WBU328060 WLP328056:WLQ328060 WVL328056:WVM328060 D393592:E393596 IZ393592:JA393596 SV393592:SW393596 ACR393592:ACS393596 AMN393592:AMO393596 AWJ393592:AWK393596 BGF393592:BGG393596 BQB393592:BQC393596 BZX393592:BZY393596 CJT393592:CJU393596 CTP393592:CTQ393596 DDL393592:DDM393596 DNH393592:DNI393596 DXD393592:DXE393596 EGZ393592:EHA393596 EQV393592:EQW393596 FAR393592:FAS393596 FKN393592:FKO393596 FUJ393592:FUK393596 GEF393592:GEG393596 GOB393592:GOC393596 GXX393592:GXY393596 HHT393592:HHU393596 HRP393592:HRQ393596 IBL393592:IBM393596 ILH393592:ILI393596 IVD393592:IVE393596 JEZ393592:JFA393596 JOV393592:JOW393596 JYR393592:JYS393596 KIN393592:KIO393596 KSJ393592:KSK393596 LCF393592:LCG393596 LMB393592:LMC393596 LVX393592:LVY393596 MFT393592:MFU393596 MPP393592:MPQ393596 MZL393592:MZM393596 NJH393592:NJI393596 NTD393592:NTE393596 OCZ393592:ODA393596 OMV393592:OMW393596 OWR393592:OWS393596 PGN393592:PGO393596 PQJ393592:PQK393596 QAF393592:QAG393596 QKB393592:QKC393596 QTX393592:QTY393596 RDT393592:RDU393596 RNP393592:RNQ393596 RXL393592:RXM393596 SHH393592:SHI393596 SRD393592:SRE393596 TAZ393592:TBA393596 TKV393592:TKW393596 TUR393592:TUS393596 UEN393592:UEO393596 UOJ393592:UOK393596 UYF393592:UYG393596 VIB393592:VIC393596 VRX393592:VRY393596 WBT393592:WBU393596 WLP393592:WLQ393596 WVL393592:WVM393596 D459128:E459132 IZ459128:JA459132 SV459128:SW459132 ACR459128:ACS459132 AMN459128:AMO459132 AWJ459128:AWK459132 BGF459128:BGG459132 BQB459128:BQC459132 BZX459128:BZY459132 CJT459128:CJU459132 CTP459128:CTQ459132 DDL459128:DDM459132 DNH459128:DNI459132 DXD459128:DXE459132 EGZ459128:EHA459132 EQV459128:EQW459132 FAR459128:FAS459132 FKN459128:FKO459132 FUJ459128:FUK459132 GEF459128:GEG459132 GOB459128:GOC459132 GXX459128:GXY459132 HHT459128:HHU459132 HRP459128:HRQ459132 IBL459128:IBM459132 ILH459128:ILI459132 IVD459128:IVE459132 JEZ459128:JFA459132 JOV459128:JOW459132 JYR459128:JYS459132 KIN459128:KIO459132 KSJ459128:KSK459132 LCF459128:LCG459132 LMB459128:LMC459132 LVX459128:LVY459132 MFT459128:MFU459132 MPP459128:MPQ459132 MZL459128:MZM459132 NJH459128:NJI459132 NTD459128:NTE459132 OCZ459128:ODA459132 OMV459128:OMW459132 OWR459128:OWS459132 PGN459128:PGO459132 PQJ459128:PQK459132 QAF459128:QAG459132 QKB459128:QKC459132 QTX459128:QTY459132 RDT459128:RDU459132 RNP459128:RNQ459132 RXL459128:RXM459132 SHH459128:SHI459132 SRD459128:SRE459132 TAZ459128:TBA459132 TKV459128:TKW459132 TUR459128:TUS459132 UEN459128:UEO459132 UOJ459128:UOK459132 UYF459128:UYG459132 VIB459128:VIC459132 VRX459128:VRY459132 WBT459128:WBU459132 WLP459128:WLQ459132 WVL459128:WVM459132 D524664:E524668 IZ524664:JA524668 SV524664:SW524668 ACR524664:ACS524668 AMN524664:AMO524668 AWJ524664:AWK524668 BGF524664:BGG524668 BQB524664:BQC524668 BZX524664:BZY524668 CJT524664:CJU524668 CTP524664:CTQ524668 DDL524664:DDM524668 DNH524664:DNI524668 DXD524664:DXE524668 EGZ524664:EHA524668 EQV524664:EQW524668 FAR524664:FAS524668 FKN524664:FKO524668 FUJ524664:FUK524668 GEF524664:GEG524668 GOB524664:GOC524668 GXX524664:GXY524668 HHT524664:HHU524668 HRP524664:HRQ524668 IBL524664:IBM524668 ILH524664:ILI524668 IVD524664:IVE524668 JEZ524664:JFA524668 JOV524664:JOW524668 JYR524664:JYS524668 KIN524664:KIO524668 KSJ524664:KSK524668 LCF524664:LCG524668 LMB524664:LMC524668 LVX524664:LVY524668 MFT524664:MFU524668 MPP524664:MPQ524668 MZL524664:MZM524668 NJH524664:NJI524668 NTD524664:NTE524668 OCZ524664:ODA524668 OMV524664:OMW524668 OWR524664:OWS524668 PGN524664:PGO524668 PQJ524664:PQK524668 QAF524664:QAG524668 QKB524664:QKC524668 QTX524664:QTY524668 RDT524664:RDU524668 RNP524664:RNQ524668 RXL524664:RXM524668 SHH524664:SHI524668 SRD524664:SRE524668 TAZ524664:TBA524668 TKV524664:TKW524668 TUR524664:TUS524668 UEN524664:UEO524668 UOJ524664:UOK524668 UYF524664:UYG524668 VIB524664:VIC524668 VRX524664:VRY524668 WBT524664:WBU524668 WLP524664:WLQ524668 WVL524664:WVM524668 D590200:E590204 IZ590200:JA590204 SV590200:SW590204 ACR590200:ACS590204 AMN590200:AMO590204 AWJ590200:AWK590204 BGF590200:BGG590204 BQB590200:BQC590204 BZX590200:BZY590204 CJT590200:CJU590204 CTP590200:CTQ590204 DDL590200:DDM590204 DNH590200:DNI590204 DXD590200:DXE590204 EGZ590200:EHA590204 EQV590200:EQW590204 FAR590200:FAS590204 FKN590200:FKO590204 FUJ590200:FUK590204 GEF590200:GEG590204 GOB590200:GOC590204 GXX590200:GXY590204 HHT590200:HHU590204 HRP590200:HRQ590204 IBL590200:IBM590204 ILH590200:ILI590204 IVD590200:IVE590204 JEZ590200:JFA590204 JOV590200:JOW590204 JYR590200:JYS590204 KIN590200:KIO590204 KSJ590200:KSK590204 LCF590200:LCG590204 LMB590200:LMC590204 LVX590200:LVY590204 MFT590200:MFU590204 MPP590200:MPQ590204 MZL590200:MZM590204 NJH590200:NJI590204 NTD590200:NTE590204 OCZ590200:ODA590204 OMV590200:OMW590204 OWR590200:OWS590204 PGN590200:PGO590204 PQJ590200:PQK590204 QAF590200:QAG590204 QKB590200:QKC590204 QTX590200:QTY590204 RDT590200:RDU590204 RNP590200:RNQ590204 RXL590200:RXM590204 SHH590200:SHI590204 SRD590200:SRE590204 TAZ590200:TBA590204 TKV590200:TKW590204 TUR590200:TUS590204 UEN590200:UEO590204 UOJ590200:UOK590204 UYF590200:UYG590204 VIB590200:VIC590204 VRX590200:VRY590204 WBT590200:WBU590204 WLP590200:WLQ590204 WVL590200:WVM590204 D655736:E655740 IZ655736:JA655740 SV655736:SW655740 ACR655736:ACS655740 AMN655736:AMO655740 AWJ655736:AWK655740 BGF655736:BGG655740 BQB655736:BQC655740 BZX655736:BZY655740 CJT655736:CJU655740 CTP655736:CTQ655740 DDL655736:DDM655740 DNH655736:DNI655740 DXD655736:DXE655740 EGZ655736:EHA655740 EQV655736:EQW655740 FAR655736:FAS655740 FKN655736:FKO655740 FUJ655736:FUK655740 GEF655736:GEG655740 GOB655736:GOC655740 GXX655736:GXY655740 HHT655736:HHU655740 HRP655736:HRQ655740 IBL655736:IBM655740 ILH655736:ILI655740 IVD655736:IVE655740 JEZ655736:JFA655740 JOV655736:JOW655740 JYR655736:JYS655740 KIN655736:KIO655740 KSJ655736:KSK655740 LCF655736:LCG655740 LMB655736:LMC655740 LVX655736:LVY655740 MFT655736:MFU655740 MPP655736:MPQ655740 MZL655736:MZM655740 NJH655736:NJI655740 NTD655736:NTE655740 OCZ655736:ODA655740 OMV655736:OMW655740 OWR655736:OWS655740 PGN655736:PGO655740 PQJ655736:PQK655740 QAF655736:QAG655740 QKB655736:QKC655740 QTX655736:QTY655740 RDT655736:RDU655740 RNP655736:RNQ655740 RXL655736:RXM655740 SHH655736:SHI655740 SRD655736:SRE655740 TAZ655736:TBA655740 TKV655736:TKW655740 TUR655736:TUS655740 UEN655736:UEO655740 UOJ655736:UOK655740 UYF655736:UYG655740 VIB655736:VIC655740 VRX655736:VRY655740 WBT655736:WBU655740 WLP655736:WLQ655740 WVL655736:WVM655740 D721272:E721276 IZ721272:JA721276 SV721272:SW721276 ACR721272:ACS721276 AMN721272:AMO721276 AWJ721272:AWK721276 BGF721272:BGG721276 BQB721272:BQC721276 BZX721272:BZY721276 CJT721272:CJU721276 CTP721272:CTQ721276 DDL721272:DDM721276 DNH721272:DNI721276 DXD721272:DXE721276 EGZ721272:EHA721276 EQV721272:EQW721276 FAR721272:FAS721276 FKN721272:FKO721276 FUJ721272:FUK721276 GEF721272:GEG721276 GOB721272:GOC721276 GXX721272:GXY721276 HHT721272:HHU721276 HRP721272:HRQ721276 IBL721272:IBM721276 ILH721272:ILI721276 IVD721272:IVE721276 JEZ721272:JFA721276 JOV721272:JOW721276 JYR721272:JYS721276 KIN721272:KIO721276 KSJ721272:KSK721276 LCF721272:LCG721276 LMB721272:LMC721276 LVX721272:LVY721276 MFT721272:MFU721276 MPP721272:MPQ721276 MZL721272:MZM721276 NJH721272:NJI721276 NTD721272:NTE721276 OCZ721272:ODA721276 OMV721272:OMW721276 OWR721272:OWS721276 PGN721272:PGO721276 PQJ721272:PQK721276 QAF721272:QAG721276 QKB721272:QKC721276 QTX721272:QTY721276 RDT721272:RDU721276 RNP721272:RNQ721276 RXL721272:RXM721276 SHH721272:SHI721276 SRD721272:SRE721276 TAZ721272:TBA721276 TKV721272:TKW721276 TUR721272:TUS721276 UEN721272:UEO721276 UOJ721272:UOK721276 UYF721272:UYG721276 VIB721272:VIC721276 VRX721272:VRY721276 WBT721272:WBU721276 WLP721272:WLQ721276 WVL721272:WVM721276 D786808:E786812 IZ786808:JA786812 SV786808:SW786812 ACR786808:ACS786812 AMN786808:AMO786812 AWJ786808:AWK786812 BGF786808:BGG786812 BQB786808:BQC786812 BZX786808:BZY786812 CJT786808:CJU786812 CTP786808:CTQ786812 DDL786808:DDM786812 DNH786808:DNI786812 DXD786808:DXE786812 EGZ786808:EHA786812 EQV786808:EQW786812 FAR786808:FAS786812 FKN786808:FKO786812 FUJ786808:FUK786812 GEF786808:GEG786812 GOB786808:GOC786812 GXX786808:GXY786812 HHT786808:HHU786812 HRP786808:HRQ786812 IBL786808:IBM786812 ILH786808:ILI786812 IVD786808:IVE786812 JEZ786808:JFA786812 JOV786808:JOW786812 JYR786808:JYS786812 KIN786808:KIO786812 KSJ786808:KSK786812 LCF786808:LCG786812 LMB786808:LMC786812 LVX786808:LVY786812 MFT786808:MFU786812 MPP786808:MPQ786812 MZL786808:MZM786812 NJH786808:NJI786812 NTD786808:NTE786812 OCZ786808:ODA786812 OMV786808:OMW786812 OWR786808:OWS786812 PGN786808:PGO786812 PQJ786808:PQK786812 QAF786808:QAG786812 QKB786808:QKC786812 QTX786808:QTY786812 RDT786808:RDU786812 RNP786808:RNQ786812 RXL786808:RXM786812 SHH786808:SHI786812 SRD786808:SRE786812 TAZ786808:TBA786812 TKV786808:TKW786812 TUR786808:TUS786812 UEN786808:UEO786812 UOJ786808:UOK786812 UYF786808:UYG786812 VIB786808:VIC786812 VRX786808:VRY786812 WBT786808:WBU786812 WLP786808:WLQ786812 WVL786808:WVM786812 D852344:E852348 IZ852344:JA852348 SV852344:SW852348 ACR852344:ACS852348 AMN852344:AMO852348 AWJ852344:AWK852348 BGF852344:BGG852348 BQB852344:BQC852348 BZX852344:BZY852348 CJT852344:CJU852348 CTP852344:CTQ852348 DDL852344:DDM852348 DNH852344:DNI852348 DXD852344:DXE852348 EGZ852344:EHA852348 EQV852344:EQW852348 FAR852344:FAS852348 FKN852344:FKO852348 FUJ852344:FUK852348 GEF852344:GEG852348 GOB852344:GOC852348 GXX852344:GXY852348 HHT852344:HHU852348 HRP852344:HRQ852348 IBL852344:IBM852348 ILH852344:ILI852348 IVD852344:IVE852348 JEZ852344:JFA852348 JOV852344:JOW852348 JYR852344:JYS852348 KIN852344:KIO852348 KSJ852344:KSK852348 LCF852344:LCG852348 LMB852344:LMC852348 LVX852344:LVY852348 MFT852344:MFU852348 MPP852344:MPQ852348 MZL852344:MZM852348 NJH852344:NJI852348 NTD852344:NTE852348 OCZ852344:ODA852348 OMV852344:OMW852348 OWR852344:OWS852348 PGN852344:PGO852348 PQJ852344:PQK852348 QAF852344:QAG852348 QKB852344:QKC852348 QTX852344:QTY852348 RDT852344:RDU852348 RNP852344:RNQ852348 RXL852344:RXM852348 SHH852344:SHI852348 SRD852344:SRE852348 TAZ852344:TBA852348 TKV852344:TKW852348 TUR852344:TUS852348 UEN852344:UEO852348 UOJ852344:UOK852348 UYF852344:UYG852348 VIB852344:VIC852348 VRX852344:VRY852348 WBT852344:WBU852348 WLP852344:WLQ852348 WVL852344:WVM852348 D917880:E917884 IZ917880:JA917884 SV917880:SW917884 ACR917880:ACS917884 AMN917880:AMO917884 AWJ917880:AWK917884 BGF917880:BGG917884 BQB917880:BQC917884 BZX917880:BZY917884 CJT917880:CJU917884 CTP917880:CTQ917884 DDL917880:DDM917884 DNH917880:DNI917884 DXD917880:DXE917884 EGZ917880:EHA917884 EQV917880:EQW917884 FAR917880:FAS917884 FKN917880:FKO917884 FUJ917880:FUK917884 GEF917880:GEG917884 GOB917880:GOC917884 GXX917880:GXY917884 HHT917880:HHU917884 HRP917880:HRQ917884 IBL917880:IBM917884 ILH917880:ILI917884 IVD917880:IVE917884 JEZ917880:JFA917884 JOV917880:JOW917884 JYR917880:JYS917884 KIN917880:KIO917884 KSJ917880:KSK917884 LCF917880:LCG917884 LMB917880:LMC917884 LVX917880:LVY917884 MFT917880:MFU917884 MPP917880:MPQ917884 MZL917880:MZM917884 NJH917880:NJI917884 NTD917880:NTE917884 OCZ917880:ODA917884 OMV917880:OMW917884 OWR917880:OWS917884 PGN917880:PGO917884 PQJ917880:PQK917884 QAF917880:QAG917884 QKB917880:QKC917884 QTX917880:QTY917884 RDT917880:RDU917884 RNP917880:RNQ917884 RXL917880:RXM917884 SHH917880:SHI917884 SRD917880:SRE917884 TAZ917880:TBA917884 TKV917880:TKW917884 TUR917880:TUS917884 UEN917880:UEO917884 UOJ917880:UOK917884 UYF917880:UYG917884 VIB917880:VIC917884 VRX917880:VRY917884 WBT917880:WBU917884 WLP917880:WLQ917884 WVL917880:WVM917884 D983416:E983420 IZ983416:JA983420 SV983416:SW983420 ACR983416:ACS983420 AMN983416:AMO983420 AWJ983416:AWK983420 BGF983416:BGG983420 BQB983416:BQC983420 BZX983416:BZY983420 CJT983416:CJU983420 CTP983416:CTQ983420 DDL983416:DDM983420 DNH983416:DNI983420 DXD983416:DXE983420 EGZ983416:EHA983420 EQV983416:EQW983420 FAR983416:FAS983420 FKN983416:FKO983420 FUJ983416:FUK983420 GEF983416:GEG983420 GOB983416:GOC983420 GXX983416:GXY983420 HHT983416:HHU983420 HRP983416:HRQ983420 IBL983416:IBM983420 ILH983416:ILI983420 IVD983416:IVE983420 JEZ983416:JFA983420 JOV983416:JOW983420 JYR983416:JYS983420 KIN983416:KIO983420 KSJ983416:KSK983420 LCF983416:LCG983420 LMB983416:LMC983420 LVX983416:LVY983420 MFT983416:MFU983420 MPP983416:MPQ983420 MZL983416:MZM983420 NJH983416:NJI983420 NTD983416:NTE983420 OCZ983416:ODA983420 OMV983416:OMW983420 OWR983416:OWS983420 PGN983416:PGO983420 PQJ983416:PQK983420 QAF983416:QAG983420 QKB983416:QKC983420 QTX983416:QTY983420 RDT983416:RDU983420 RNP983416:RNQ983420 RXL983416:RXM983420 SHH983416:SHI983420 SRD983416:SRE983420 TAZ983416:TBA983420 TKV983416:TKW983420 TUR983416:TUS983420 UEN983416:UEO983420 UOJ983416:UOK983420 UYF983416:UYG983420 VIB983416:VIC983420 VRX983416:VRY983420 WBT983416:WBU983420 WLP983416:WLQ983420 WVL983416:WVM983420 I144 F109:I109 F151:I151 I140 I142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15" zoomScale="80" zoomScaleSheetLayoutView="80" workbookViewId="0">
      <selection activeCell="F23" sqref="F23"/>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10" customWidth="1"/>
    <col min="8" max="9" width="0" style="104" hidden="1" customWidth="1"/>
    <col min="10" max="15" width="0" style="12" hidden="1" customWidth="1"/>
    <col min="16" max="16384" width="9.140625" style="12"/>
  </cols>
  <sheetData>
    <row r="1" spans="1:9" s="65" customFormat="1" ht="22.5" customHeight="1">
      <c r="A1" s="1132" t="str">
        <f>'Attach 3(JV)'!A1</f>
        <v>Specification No. :CC/T/W-TR/DOM/A04/23/02780</v>
      </c>
      <c r="B1" s="1132"/>
      <c r="C1" s="1132"/>
      <c r="D1" s="1132"/>
      <c r="E1" s="527"/>
      <c r="F1" s="528"/>
      <c r="G1" s="513" t="str">
        <f>"Attachment-4 " &amp; 'Attach 3(JV)'!AV1</f>
        <v xml:space="preserve">Attachment-4 </v>
      </c>
      <c r="H1" s="104"/>
      <c r="I1" s="104"/>
    </row>
    <row r="3" spans="1:9" ht="81" customHeight="1">
      <c r="A3" s="781" t="str">
        <f>'Attach 3(JV)'!A3</f>
        <v>765 kV Transformer Package TR01 for 6x500 MVA, 765/400/33 kV, 1 Phase Transformers at KPS3 S/S associated with establishment of Khavda Pooling Station-3 (KPS3) in Khavda RE Park.</v>
      </c>
      <c r="B3" s="782"/>
      <c r="C3" s="782"/>
      <c r="D3" s="782"/>
      <c r="E3" s="782"/>
      <c r="F3" s="782"/>
      <c r="G3" s="782"/>
    </row>
    <row r="4" spans="1:9" ht="20.100000000000001" customHeight="1">
      <c r="A4" s="15"/>
      <c r="H4" s="113"/>
    </row>
    <row r="5" spans="1:9" ht="20.100000000000001" customHeight="1">
      <c r="A5" s="815" t="s">
        <v>349</v>
      </c>
      <c r="B5" s="815"/>
      <c r="C5" s="815"/>
      <c r="D5" s="815"/>
      <c r="E5" s="815"/>
      <c r="F5" s="815"/>
      <c r="G5" s="815"/>
      <c r="H5" s="113"/>
    </row>
    <row r="6" spans="1:9" ht="20.100000000000001" customHeight="1">
      <c r="A6" s="19"/>
      <c r="H6" s="113"/>
    </row>
    <row r="7" spans="1:9" ht="20.100000000000001" customHeight="1">
      <c r="A7" s="20" t="str">
        <f>'Attach 3(JV)'!A7</f>
        <v>Bidder’s Name and Address  :</v>
      </c>
      <c r="F7" s="5" t="str">
        <f>'Attach 3(JV)'!E7</f>
        <v>To:</v>
      </c>
      <c r="H7" s="113"/>
    </row>
    <row r="8" spans="1:9" ht="36" customHeight="1">
      <c r="A8" s="821" t="str">
        <f>'Attach 3(JV)'!A8</f>
        <v/>
      </c>
      <c r="B8" s="821"/>
      <c r="C8" s="821"/>
      <c r="D8" s="821"/>
      <c r="F8" s="95" t="str">
        <f>'Attach 3(JV)'!E8</f>
        <v>Contract Services</v>
      </c>
      <c r="H8" s="113"/>
    </row>
    <row r="9" spans="1:9" ht="20.100000000000001" customHeight="1">
      <c r="A9" s="4" t="s">
        <v>342</v>
      </c>
      <c r="B9" s="818">
        <f>'Attach 3(JV)'!B9</f>
        <v>0</v>
      </c>
      <c r="C9" s="818"/>
      <c r="D9" s="818"/>
      <c r="F9" s="95" t="str">
        <f>'Attach 3(JV)'!E9</f>
        <v>Power Grid Corporation of India Ltd.,</v>
      </c>
      <c r="H9" s="113"/>
    </row>
    <row r="10" spans="1:9" ht="20.100000000000001" customHeight="1">
      <c r="A10" s="4" t="s">
        <v>344</v>
      </c>
      <c r="B10" s="818">
        <f>'Attach 3(JV)'!B10</f>
        <v>0</v>
      </c>
      <c r="C10" s="818"/>
      <c r="D10" s="818"/>
      <c r="F10" s="95" t="str">
        <f>'Attach 3(JV)'!E10</f>
        <v>"Saudamini", Plot No. 2, Sector 29</v>
      </c>
      <c r="H10" s="113"/>
    </row>
    <row r="11" spans="1:9" ht="20.100000000000001" customHeight="1">
      <c r="B11" s="818">
        <f>'Attach 3(JV)'!B11</f>
        <v>0</v>
      </c>
      <c r="C11" s="818"/>
      <c r="D11" s="818"/>
      <c r="F11" s="95" t="str">
        <f>'Attach 3(JV)'!E11</f>
        <v>Gurgaon (Haryana) - 122001</v>
      </c>
    </row>
    <row r="12" spans="1:9" ht="20.100000000000001" customHeight="1">
      <c r="A12" s="19"/>
      <c r="B12" s="818">
        <f>'Attach 3(JV)'!B12</f>
        <v>0</v>
      </c>
      <c r="C12" s="818"/>
      <c r="D12" s="818"/>
      <c r="E12" s="5"/>
    </row>
    <row r="13" spans="1:9" ht="20.100000000000001" customHeight="1">
      <c r="A13" s="19"/>
      <c r="B13" s="90"/>
      <c r="C13" s="90"/>
      <c r="D13" s="90"/>
      <c r="E13" s="12"/>
      <c r="F13" s="111"/>
      <c r="G13" s="111"/>
    </row>
    <row r="14" spans="1:9" ht="20.100000000000001" customHeight="1">
      <c r="A14" s="19"/>
      <c r="B14" s="90"/>
      <c r="C14" s="90"/>
      <c r="D14" s="90"/>
    </row>
    <row r="15" spans="1:9" ht="20.100000000000001" customHeight="1">
      <c r="A15" s="16" t="s">
        <v>337</v>
      </c>
    </row>
    <row r="16" spans="1:9" ht="20.100000000000001" customHeight="1">
      <c r="A16" s="19"/>
    </row>
    <row r="17" spans="1:9" ht="50.1" customHeight="1">
      <c r="A17" s="1134" t="str">
        <f>"We hereby certify that equipment and materials to be supplied are produced in " &amp;H26 &amp; " eligible source " &amp; F26</f>
        <v>We hereby certify that equipment and materials to be supplied are produced in [Name of Countries],  eligible source country.</v>
      </c>
      <c r="B17" s="1134"/>
      <c r="C17" s="1134"/>
      <c r="D17" s="1134"/>
      <c r="E17" s="1134"/>
      <c r="F17" s="112" t="s">
        <v>178</v>
      </c>
      <c r="G17" s="112" t="s">
        <v>179</v>
      </c>
    </row>
    <row r="18" spans="1:9" ht="45" customHeight="1">
      <c r="A18" s="1133" t="str">
        <f>"We hereby certify that our company is incorporated and registered in " &amp;I26 &amp; " eligible source " &amp;G26</f>
        <v>We hereby certify that our company is incorporated and registered in [Name of Countries],  eligible source country.</v>
      </c>
      <c r="B18" s="1133"/>
      <c r="C18" s="1133"/>
      <c r="D18" s="1133"/>
      <c r="E18" s="1133"/>
      <c r="F18" s="117" t="s">
        <v>152</v>
      </c>
      <c r="G18" s="117" t="s">
        <v>152</v>
      </c>
      <c r="H18" s="102" t="str">
        <f t="shared" ref="H18:I25" si="0">IF(F18 = "", "", F18&amp; ", ")</f>
        <v xml:space="preserve">[Name of Countries], </v>
      </c>
      <c r="I18" s="102" t="str">
        <f t="shared" si="0"/>
        <v xml:space="preserve">[Name of Countries], </v>
      </c>
    </row>
    <row r="19" spans="1:9" ht="33" customHeight="1">
      <c r="A19" s="115"/>
      <c r="B19" s="115"/>
      <c r="C19" s="115"/>
      <c r="D19" s="115"/>
      <c r="E19" s="115"/>
      <c r="F19" s="117"/>
      <c r="G19" s="117"/>
      <c r="H19" s="102" t="str">
        <f t="shared" si="0"/>
        <v/>
      </c>
      <c r="I19" s="102" t="str">
        <f t="shared" si="0"/>
        <v/>
      </c>
    </row>
    <row r="20" spans="1:9" ht="33" customHeight="1">
      <c r="A20" s="115"/>
      <c r="B20" s="115"/>
      <c r="C20" s="115"/>
      <c r="D20" s="24"/>
      <c r="E20" s="115"/>
      <c r="F20" s="117"/>
      <c r="G20" s="117"/>
      <c r="H20" s="102" t="str">
        <f t="shared" si="0"/>
        <v/>
      </c>
      <c r="I20" s="102" t="str">
        <f t="shared" si="0"/>
        <v/>
      </c>
    </row>
    <row r="21" spans="1:9" ht="33" customHeight="1">
      <c r="A21" s="23" t="s">
        <v>6</v>
      </c>
      <c r="B21" s="50" t="str">
        <f>'Attach 3(JV)'!B24</f>
        <v>--</v>
      </c>
      <c r="D21" s="24" t="s">
        <v>4</v>
      </c>
      <c r="E21" s="201" t="str">
        <f>'Attach 3(JV)'!E24</f>
        <v/>
      </c>
      <c r="F21" s="117"/>
      <c r="G21" s="117"/>
      <c r="H21" s="102" t="str">
        <f t="shared" si="0"/>
        <v/>
      </c>
      <c r="I21" s="102" t="str">
        <f t="shared" si="0"/>
        <v/>
      </c>
    </row>
    <row r="22" spans="1:9" ht="33" customHeight="1">
      <c r="A22" s="23" t="s">
        <v>7</v>
      </c>
      <c r="B22" s="201" t="str">
        <f>'Attach 3(JV)'!B25</f>
        <v/>
      </c>
      <c r="D22" s="24" t="s">
        <v>5</v>
      </c>
      <c r="E22" s="201" t="str">
        <f>'Attach 3(JV)'!E25</f>
        <v/>
      </c>
      <c r="F22" s="117"/>
      <c r="G22" s="117"/>
      <c r="H22" s="102" t="str">
        <f t="shared" si="0"/>
        <v/>
      </c>
      <c r="I22" s="102" t="str">
        <f t="shared" si="0"/>
        <v/>
      </c>
    </row>
    <row r="23" spans="1:9" ht="33" customHeight="1">
      <c r="D23" s="24"/>
      <c r="F23" s="117"/>
      <c r="G23" s="117"/>
      <c r="H23" s="102" t="str">
        <f t="shared" si="0"/>
        <v/>
      </c>
      <c r="I23" s="102" t="str">
        <f t="shared" si="0"/>
        <v/>
      </c>
    </row>
    <row r="24" spans="1:9" ht="33" customHeight="1">
      <c r="D24" s="24"/>
      <c r="F24" s="117"/>
      <c r="G24" s="117"/>
      <c r="H24" s="102" t="str">
        <f t="shared" si="0"/>
        <v/>
      </c>
      <c r="I24" s="102" t="str">
        <f t="shared" si="0"/>
        <v/>
      </c>
    </row>
    <row r="25" spans="1:9" ht="33" customHeight="1">
      <c r="A25" s="12"/>
      <c r="B25" s="12"/>
      <c r="C25" s="12"/>
      <c r="D25" s="12"/>
      <c r="E25" s="12"/>
      <c r="F25" s="117"/>
      <c r="G25" s="117"/>
      <c r="H25" s="102" t="str">
        <f t="shared" si="0"/>
        <v/>
      </c>
      <c r="I25" s="102" t="str">
        <f t="shared" si="0"/>
        <v/>
      </c>
    </row>
    <row r="26" spans="1:9" ht="33" customHeight="1">
      <c r="A26" s="12"/>
      <c r="B26" s="12"/>
      <c r="C26" s="12"/>
      <c r="D26" s="12"/>
      <c r="E26" s="12"/>
      <c r="F26" s="114" t="str">
        <f>IF((8-COUNTBLANK(F18:F25)) &lt;2, "country.", "countries.")</f>
        <v>country.</v>
      </c>
      <c r="G26" s="114" t="str">
        <f>IF((8-COUNTBLANK(G18:G25)) &lt;2, "country.", "countries.")</f>
        <v>country.</v>
      </c>
      <c r="H26" s="102" t="str">
        <f>IF(COUNTBLANK(F18:F25) =8, "[Enter the name of country where from equipments &amp; material shall be supplied]",CONCATENATE(H18,H19,H20,H21,H22,H23,H24,H25))</f>
        <v xml:space="preserve">[Name of Countries], </v>
      </c>
      <c r="I26" s="102"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CF80F8D9-734F-48B9-B011-9E684644282F}" scale="80" showPageBreaks="1" showGridLines="0" zeroValues="0" printArea="1" hiddenColumns="1" view="pageBreakPreview">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3"/>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39"/>
      <headerFooter alignWithMargins="0">
        <oddFooter>&amp;R&amp;"Book Antiqua,Bold"&amp;8 Page &amp;P of &amp;N</oddFooter>
      </headerFooter>
    </customSheetView>
    <customSheetView guid="{4B898AE2-7356-489E-882D-EC3B09CB95AA}" showPageBreaks="1" showGridLines="0" zeroValues="0" printArea="1" hiddenColumns="1" view="pageBreakPreview" topLeftCell="A10">
      <selection activeCell="F23" sqref="F23"/>
      <pageMargins left="0.75" right="0.63" top="0.57999999999999996" bottom="0.6" header="0.34" footer="0.35"/>
      <pageSetup scale="67" orientation="portrait" r:id="rId40"/>
      <headerFooter alignWithMargins="0">
        <oddFooter>&amp;R&amp;"Book Antiqua,Bold"&amp;8 Page &amp;P of &amp;N</oddFooter>
      </headerFooter>
    </customSheetView>
    <customSheetView guid="{DBB6855E-D634-47BF-8EAD-2479D63E426E}" scale="80" showPageBreaks="1" showGridLines="0" zeroValues="0" printArea="1" hiddenColumns="1" view="pageBreakPreview">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D02EE5CF-A0EA-4C5E-BAEE-CBCAF1C246EF}" scale="80" showPageBreaks="1" showGridLines="0" zeroValues="0" printArea="1" hiddenColumns="1" view="pageBreakPreview">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3"/>
  <headerFooter alignWithMargins="0">
    <oddFooter>&amp;R&amp;"Book Antiqua,Bold"&amp;8 Page &amp;P of &amp;N</oddFooter>
  </headerFooter>
  <drawing r:id="rId4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D20" sqref="D20"/>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164"/>
    <col min="9" max="38" width="9.140625" style="165"/>
    <col min="39" max="16384" width="9.140625" style="12"/>
  </cols>
  <sheetData>
    <row r="1" spans="1:38" s="517" customFormat="1" ht="20.25" customHeight="1">
      <c r="A1" s="1137" t="str">
        <f>'Attach 3(JV)'!A1</f>
        <v>Specification No. :CC/T/W-TR/DOM/A04/23/02780</v>
      </c>
      <c r="B1" s="1137"/>
      <c r="C1" s="1137"/>
      <c r="D1" s="529"/>
      <c r="E1" s="530" t="str">
        <f>"Attachment-4(A) "&amp; 'Attach 3(JV)'!AT1</f>
        <v xml:space="preserve">Attachment-4(A) </v>
      </c>
      <c r="F1" s="531"/>
      <c r="G1" s="531"/>
      <c r="H1" s="531"/>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row>
    <row r="2" spans="1:38" ht="11.1" customHeight="1"/>
    <row r="3" spans="1:38" ht="89.25" customHeight="1">
      <c r="A3" s="781" t="str">
        <f>'Attach 3(JV)'!A3</f>
        <v>765 kV Transformer Package TR01 for 6x500 MVA, 765/400/33 kV, 1 Phase Transformers at KPS3 S/S associated with establishment of Khavda Pooling Station-3 (KPS3) in Khavda RE Park.</v>
      </c>
      <c r="B3" s="782"/>
      <c r="C3" s="782"/>
      <c r="D3" s="782"/>
      <c r="E3" s="782"/>
      <c r="F3" s="166"/>
      <c r="G3" s="167"/>
      <c r="H3" s="166"/>
    </row>
    <row r="4" spans="1:38" ht="11.1" customHeight="1">
      <c r="A4" s="15"/>
      <c r="H4" s="168"/>
      <c r="I4" s="169"/>
    </row>
    <row r="5" spans="1:38" ht="20.100000000000001" customHeight="1">
      <c r="A5" s="815" t="s">
        <v>350</v>
      </c>
      <c r="B5" s="815"/>
      <c r="C5" s="815"/>
      <c r="D5" s="815"/>
      <c r="E5" s="815"/>
      <c r="F5" s="166"/>
      <c r="H5" s="168"/>
      <c r="I5" s="169"/>
    </row>
    <row r="6" spans="1:38" ht="11.1" customHeight="1">
      <c r="A6" s="19"/>
      <c r="H6" s="168"/>
      <c r="I6" s="169"/>
    </row>
    <row r="7" spans="1:38" ht="20.100000000000001" customHeight="1">
      <c r="A7" s="20" t="str">
        <f>'Attach 3(JV)'!A7</f>
        <v>Bidder’s Name and Address  :</v>
      </c>
      <c r="D7" s="5" t="str">
        <f>'Attach 3(JV)'!E7</f>
        <v>To:</v>
      </c>
      <c r="H7" s="168"/>
      <c r="I7" s="169"/>
    </row>
    <row r="8" spans="1:38" s="116" customFormat="1" ht="36" customHeight="1">
      <c r="A8" s="821" t="str">
        <f>'Attach 3(JV)'!A8</f>
        <v/>
      </c>
      <c r="B8" s="821"/>
      <c r="C8" s="821"/>
      <c r="D8" s="3" t="str">
        <f>'Attach 3(JV)'!E8</f>
        <v>Contract Services</v>
      </c>
      <c r="E8" s="19"/>
      <c r="F8" s="170"/>
      <c r="G8" s="170"/>
      <c r="H8" s="171"/>
      <c r="I8" s="172"/>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row>
    <row r="9" spans="1:38" ht="20.100000000000001" customHeight="1">
      <c r="A9" s="4" t="s">
        <v>342</v>
      </c>
      <c r="B9" s="818">
        <f>'Attach 3(JV)'!B9</f>
        <v>0</v>
      </c>
      <c r="C9" s="818"/>
      <c r="D9" s="3" t="str">
        <f>'Attach 3(JV)'!E9</f>
        <v>Power Grid Corporation of India Ltd.,</v>
      </c>
      <c r="H9" s="168"/>
      <c r="I9" s="169"/>
    </row>
    <row r="10" spans="1:38" ht="20.100000000000001" customHeight="1">
      <c r="A10" s="4" t="s">
        <v>344</v>
      </c>
      <c r="B10" s="818">
        <f>'Attach 3(JV)'!B10</f>
        <v>0</v>
      </c>
      <c r="C10" s="818"/>
      <c r="D10" s="3" t="str">
        <f>'Attach 3(JV)'!E10</f>
        <v>"Saudamini", Plot No. 2, Sector 29</v>
      </c>
      <c r="H10" s="168"/>
      <c r="I10" s="169"/>
    </row>
    <row r="11" spans="1:38" ht="20.100000000000001" customHeight="1">
      <c r="B11" s="818">
        <f>'Attach 3(JV)'!B11</f>
        <v>0</v>
      </c>
      <c r="C11" s="818"/>
      <c r="D11" s="3" t="str">
        <f>'Attach 3(JV)'!E11</f>
        <v>Gurgaon (Haryana) - 122001</v>
      </c>
    </row>
    <row r="12" spans="1:38" ht="15" customHeight="1">
      <c r="A12" s="19"/>
      <c r="B12" s="818">
        <f>'Attach 3(JV)'!B12</f>
        <v>0</v>
      </c>
      <c r="C12" s="818"/>
      <c r="D12" s="3"/>
    </row>
    <row r="13" spans="1:38" ht="20.100000000000001" customHeight="1">
      <c r="A13" s="16" t="s">
        <v>337</v>
      </c>
    </row>
    <row r="14" spans="1:38" ht="79.5" customHeight="1">
      <c r="A14" s="1136" t="s">
        <v>351</v>
      </c>
      <c r="B14" s="1136"/>
      <c r="C14" s="1136"/>
      <c r="D14" s="1136"/>
      <c r="E14" s="1136"/>
    </row>
    <row r="15" spans="1:38" ht="20.100000000000001" customHeight="1">
      <c r="A15" s="97" t="s">
        <v>357</v>
      </c>
      <c r="B15" s="97" t="s">
        <v>358</v>
      </c>
      <c r="C15" s="97" t="s">
        <v>359</v>
      </c>
      <c r="D15" s="97" t="s">
        <v>338</v>
      </c>
      <c r="E15" s="97" t="s">
        <v>339</v>
      </c>
    </row>
    <row r="16" spans="1:38" ht="20.100000000000001" customHeight="1">
      <c r="A16" s="98">
        <v>1</v>
      </c>
      <c r="B16" s="203"/>
      <c r="C16" s="203"/>
      <c r="D16" s="203"/>
      <c r="E16" s="203"/>
    </row>
    <row r="17" spans="1:5" ht="20.100000000000001" customHeight="1">
      <c r="A17" s="99">
        <v>2</v>
      </c>
      <c r="B17" s="204"/>
      <c r="C17" s="204"/>
      <c r="D17" s="204"/>
      <c r="E17" s="204"/>
    </row>
    <row r="18" spans="1:5" ht="20.100000000000001" customHeight="1">
      <c r="A18" s="99">
        <v>3</v>
      </c>
      <c r="B18" s="204"/>
      <c r="C18" s="204"/>
      <c r="D18" s="204"/>
      <c r="E18" s="204"/>
    </row>
    <row r="19" spans="1:5" ht="20.100000000000001" customHeight="1">
      <c r="A19" s="99">
        <v>4</v>
      </c>
      <c r="B19" s="204"/>
      <c r="C19" s="204"/>
      <c r="D19" s="204"/>
      <c r="E19" s="204"/>
    </row>
    <row r="20" spans="1:5" ht="19.5" customHeight="1">
      <c r="A20" s="100">
        <v>5</v>
      </c>
      <c r="B20" s="205"/>
      <c r="C20" s="205"/>
      <c r="D20" s="205"/>
      <c r="E20" s="205"/>
    </row>
    <row r="21" spans="1:5" ht="15" customHeight="1">
      <c r="A21" s="12"/>
      <c r="B21" s="12"/>
      <c r="C21" s="12"/>
      <c r="D21" s="12"/>
      <c r="E21" s="12"/>
    </row>
    <row r="22" spans="1:5" ht="62.25" customHeight="1">
      <c r="A22" s="1136" t="s">
        <v>352</v>
      </c>
      <c r="B22" s="1136"/>
      <c r="C22" s="1136"/>
      <c r="D22" s="1136"/>
      <c r="E22" s="1136"/>
    </row>
    <row r="23" spans="1:5" ht="15.95" customHeight="1"/>
    <row r="24" spans="1:5" ht="23.1" customHeight="1">
      <c r="C24" s="24"/>
    </row>
    <row r="25" spans="1:5" ht="23.1" customHeight="1">
      <c r="A25" s="23" t="s">
        <v>6</v>
      </c>
      <c r="B25" s="50" t="str">
        <f>'Attach 3(JV)'!B24</f>
        <v>--</v>
      </c>
      <c r="C25" s="24" t="s">
        <v>4</v>
      </c>
      <c r="D25" s="1135" t="str">
        <f>'Attach 3(JV)'!E24</f>
        <v/>
      </c>
      <c r="E25" s="1135"/>
    </row>
    <row r="26" spans="1:5" ht="23.1" customHeight="1">
      <c r="A26" s="23" t="s">
        <v>7</v>
      </c>
      <c r="B26" s="201" t="str">
        <f>'Attach 3(JV)'!B25</f>
        <v/>
      </c>
      <c r="C26" s="24" t="s">
        <v>5</v>
      </c>
      <c r="D26" s="26" t="str">
        <f>'Attach 3(JV)'!E25</f>
        <v/>
      </c>
    </row>
    <row r="27" spans="1:5" ht="23.1" customHeight="1">
      <c r="C27" s="24"/>
      <c r="D27" s="24"/>
    </row>
    <row r="28" spans="1:5" ht="20.100000000000001" customHeight="1"/>
    <row r="29" spans="1:5" ht="20.100000000000001" customHeight="1">
      <c r="A29" s="25"/>
    </row>
    <row r="30" spans="1:5" ht="20.100000000000001" customHeight="1"/>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CF80F8D9-734F-48B9-B011-9E684644282F}"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4"/>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1"/>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4"/>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4B898AE2-7356-489E-882D-EC3B09CB95AA}" scale="115" showPageBreaks="1" showGridLines="0" zeroValues="0" fitToPage="1" printArea="1" view="pageBreakPreview">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D02EE5CF-A0EA-4C5E-BAEE-CBCAF1C246EF}"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3"/>
  <headerFooter alignWithMargins="0">
    <oddFooter>&amp;R&amp;"Book Antiqua,Bold"&amp;8 Page &amp;P of &amp;N</oddFooter>
  </headerFooter>
  <drawing r:id="rId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68</vt:i4>
      </vt:variant>
    </vt:vector>
  </HeadingPairs>
  <TitlesOfParts>
    <vt:vector size="9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Vikash Chandra {विकास चंद्र}</cp:lastModifiedBy>
  <cp:lastPrinted>2020-01-01T10:53:58Z</cp:lastPrinted>
  <dcterms:created xsi:type="dcterms:W3CDTF">2010-09-27T08:09:01Z</dcterms:created>
  <dcterms:modified xsi:type="dcterms:W3CDTF">2023-05-12T11:30:39Z</dcterms:modified>
  <cp:contentStatus/>
</cp:coreProperties>
</file>