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updateLinks="never" codeName="ThisWorkbook" defaultThemeVersion="124226"/>
  <mc:AlternateContent xmlns:mc="http://schemas.openxmlformats.org/markup-compatibility/2006">
    <mc:Choice Requires="x15">
      <x15ac:absPath xmlns:x15ac="http://schemas.microsoft.com/office/spreadsheetml/2010/11/ac" url="D:\TBCB  &amp; RTM Packages G5_Silpa\RTM\Running\BUlk reactor Lot -7_RT12\bidding documents\"/>
    </mc:Choice>
  </mc:AlternateContent>
  <xr:revisionPtr revIDLastSave="0" documentId="13_ncr:1_{5C18F26F-A99C-4727-8F00-A363A0E9E60F}" xr6:coauthVersionLast="47" xr6:coauthVersionMax="47" xr10:uidLastSave="{00000000-0000-0000-0000-000000000000}"/>
  <workbookProtection workbookAlgorithmName="SHA-512" workbookHashValue="nfnOEpFJuH+LS+QKnqRVlZoyn1MNTV15epa0SJPBkP9VdS3XnM/L95OgaENU+EGg6IBoxOIocrJn5gn9YHCApA==" workbookSaltValue="8YuqFml2a5ybukU/m6nI4g==" workbookSpinCount="100000" lockStructure="1"/>
  <bookViews>
    <workbookView xWindow="-108" yWindow="-108" windowWidth="23256" windowHeight="12576" tabRatio="666" firstSheet="5" activeTab="14"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0">Basic!$A$1:$B$7</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Instructions!$A$1:$C$70</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'Sch-1'!$A$1:$N$42</definedName>
    <definedName name="_xlnm.Print_Area" localSheetId="5">'Sch-2'!$A$1:$J$45</definedName>
    <definedName name="_xlnm.Print_Area" localSheetId="6">'Sch-3'!$A$1:$P$31</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Instructions!$A$1:$C$70</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'Sch-1'!$A$1:$N$43</definedName>
    <definedName name="Z_041FB609_8993_4F11_A9EC_5412AED6DDE3_.wvu.PrintArea" localSheetId="5" hidden="1">'Sch-2'!$A$1:$J$45</definedName>
    <definedName name="Z_041FB609_8993_4F11_A9EC_5412AED6DDE3_.wvu.PrintArea" localSheetId="6" hidden="1">'Sch-3'!$A$1:$P$31</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Instructions!$A$1:$C$70</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'Sch-1'!$16:$39</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Instructions!$A$1:$C$70</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'Sch-1'!$A$1:$N$43</definedName>
    <definedName name="Z_18EA11B4_BD82_47BF_99FA_7AB19BF74D0B_.wvu.PrintArea" localSheetId="5" hidden="1">'Sch-2'!$A$1:$J$45</definedName>
    <definedName name="Z_18EA11B4_BD82_47BF_99FA_7AB19BF74D0B_.wvu.PrintArea" localSheetId="6" hidden="1">'Sch-3'!$A$1:$P$31</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Instructions!$A$1:$C$70</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Instructions!$A$1:$C$70</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'Sch-1'!$C$1:$C$39</definedName>
    <definedName name="Z_357C9841_BEC3_434B_AC63_C04FB4321BA3_.wvu.FilterData" localSheetId="5" hidden="1">'Sch-2'!$C$1:$C$47</definedName>
    <definedName name="Z_357C9841_BEC3_434B_AC63_C04FB4321BA3_.wvu.FilterData" localSheetId="6" hidden="1">'Sch-3'!$C$1:$C$33</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Instructions!$A$1:$C$70</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'Sch-1'!$A$1:$N$43</definedName>
    <definedName name="Z_357C9841_BEC3_434B_AC63_C04FB4321BA3_.wvu.PrintArea" localSheetId="5" hidden="1">'Sch-2'!$A$1:$J$47</definedName>
    <definedName name="Z_357C9841_BEC3_434B_AC63_C04FB4321BA3_.wvu.PrintArea" localSheetId="6" hidden="1">'Sch-3'!$A$1:$P$33</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'Sch-1'!$C$1:$C$39</definedName>
    <definedName name="Z_3C00DDA0_7DDE_4169_A739_550DAF5DCF8D_.wvu.FilterData" localSheetId="5" hidden="1">'Sch-2'!$C$1:$C$47</definedName>
    <definedName name="Z_3C00DDA0_7DDE_4169_A739_550DAF5DCF8D_.wvu.FilterData" localSheetId="6" hidden="1">'Sch-3'!$C$1:$C$33</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Instructions!$A$1:$C$70</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'Sch-1'!$A$1:$N$43</definedName>
    <definedName name="Z_3C00DDA0_7DDE_4169_A739_550DAF5DCF8D_.wvu.PrintArea" localSheetId="5" hidden="1">'Sch-2'!$A$1:$J$47</definedName>
    <definedName name="Z_3C00DDA0_7DDE_4169_A739_550DAF5DCF8D_.wvu.PrintArea" localSheetId="6" hidden="1">'Sch-3'!$A$1:$P$33</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Instructions!$A$1:$C$70</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Instructions!$A$1:$C$70</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'Sch-1'!$C$1:$C$39</definedName>
    <definedName name="Z_63D51328_7CBC_4A1E_B96D_BAE91416501B_.wvu.FilterData" localSheetId="5" hidden="1">'Sch-2'!$C$1:$C$47</definedName>
    <definedName name="Z_63D51328_7CBC_4A1E_B96D_BAE91416501B_.wvu.FilterData" localSheetId="6" hidden="1">'Sch-3'!$C$1:$C$33</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Instructions!$A$1:$C$70</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'Sch-1'!$A$1:$N$43</definedName>
    <definedName name="Z_63D51328_7CBC_4A1E_B96D_BAE91416501B_.wvu.PrintArea" localSheetId="5" hidden="1">'Sch-2'!$A$1:$J$47</definedName>
    <definedName name="Z_63D51328_7CBC_4A1E_B96D_BAE91416501B_.wvu.PrintArea" localSheetId="6" hidden="1">'Sch-3'!$A$1:$P$33</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Instructions!$A$1:$C$70</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'Sch-1'!$A$1:$N$43</definedName>
    <definedName name="Z_66705863_FE19_4351_9628_5A7FC4026A68_.wvu.PrintArea" localSheetId="5" hidden="1">'Sch-2'!$A$1:$J$45</definedName>
    <definedName name="Z_66705863_FE19_4351_9628_5A7FC4026A68_.wvu.PrintArea" localSheetId="6" hidden="1">'Sch-3'!$A$1:$P$31</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Instructions!$A$1:$C$70</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'Sch-1'!$A$1:$N$43</definedName>
    <definedName name="Z_889C3D82_0A24_4765_A688_A80A782F5056_.wvu.PrintArea" localSheetId="5" hidden="1">'Sch-2'!$A$1:$J$45</definedName>
    <definedName name="Z_889C3D82_0A24_4765_A688_A80A782F5056_.wvu.PrintArea" localSheetId="6" hidden="1">'Sch-3'!$A$1:$P$31</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'Sch-1'!$A$18:$IV$39</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Instructions!$A$1:$C$70</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'Sch-1'!$A$1:$N$43</definedName>
    <definedName name="Z_89CB4E6A_722E_4E39_885D_E2A6D0D08321_.wvu.PrintArea" localSheetId="5" hidden="1">'Sch-2'!$A$1:$J$45</definedName>
    <definedName name="Z_89CB4E6A_722E_4E39_885D_E2A6D0D08321_.wvu.PrintArea" localSheetId="6" hidden="1">'Sch-3'!$A$1:$P$31</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Instructions!$A$1:$C$70</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'Sch-1'!$16:$39</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Instructions!$A$1:$C$70</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'Sch-1'!$A$1:$N$43</definedName>
    <definedName name="Z_915C64AD_BD67_44F0_9117_5B9D998BA799_.wvu.PrintArea" localSheetId="5" hidden="1">'Sch-2'!$A$1:$J$45</definedName>
    <definedName name="Z_915C64AD_BD67_44F0_9117_5B9D998BA799_.wvu.PrintArea" localSheetId="6" hidden="1">'Sch-3'!$A$1:$P$31</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'Sch-1'!$16:$39</definedName>
    <definedName name="Z_99CA2F10_F926_46DC_8609_4EAE5B9F3585_.wvu.FilterData" localSheetId="5" hidden="1">'Sch-2'!$A$16:$AF$42</definedName>
    <definedName name="Z_99CA2F10_F926_46DC_8609_4EAE5B9F3585_.wvu.FilterData" localSheetId="6" hidden="1">'Sch-3'!$A$16:$AE$25</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Instructions!$A$1:$C$70</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'Sch-1'!$A$1:$N$43</definedName>
    <definedName name="Z_99CA2F10_F926_46DC_8609_4EAE5B9F3585_.wvu.PrintArea" localSheetId="5" hidden="1">'Sch-2'!$A$1:$J$45</definedName>
    <definedName name="Z_99CA2F10_F926_46DC_8609_4EAE5B9F3585_.wvu.PrintArea" localSheetId="6" hidden="1">'Sch-3'!$A$1:$P$31</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'Sch-1'!$16:$39</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Instructions!$A$1:$C$70</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'Sch-1'!$A$1:$N$43</definedName>
    <definedName name="Z_A58DB4DF_40C7_4BEB_B85E_6BD6F54941CF_.wvu.PrintArea" localSheetId="5" hidden="1">'Sch-2'!$A$1:$J$45</definedName>
    <definedName name="Z_A58DB4DF_40C7_4BEB_B85E_6BD6F54941CF_.wvu.PrintArea" localSheetId="6" hidden="1">'Sch-3'!$A$1:$P$31</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Instructions!$A$1:$C$70</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Instructions!$A$1:$C$70</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'Sch-1'!$C$1:$C$39</definedName>
    <definedName name="Z_B96E710B_6DD7_4DE1_95AB_C9EE060CD030_.wvu.FilterData" localSheetId="5" hidden="1">'Sch-2'!$C$1:$C$47</definedName>
    <definedName name="Z_B96E710B_6DD7_4DE1_95AB_C9EE060CD030_.wvu.FilterData" localSheetId="6" hidden="1">'Sch-3'!$C$1:$C$33</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Instructions!$A$1:$C$70</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'Sch-1'!$A$1:$N$43</definedName>
    <definedName name="Z_B96E710B_6DD7_4DE1_95AB_C9EE060CD030_.wvu.PrintArea" localSheetId="5" hidden="1">'Sch-2'!$A$1:$J$47</definedName>
    <definedName name="Z_B96E710B_6DD7_4DE1_95AB_C9EE060CD030_.wvu.PrintArea" localSheetId="6" hidden="1">'Sch-3'!$A$1:$P$33</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Instructions!$A$1:$C$70</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'Sch-1'!$A$1:$N$43</definedName>
    <definedName name="Z_C76D6353_631E_41F6_AC5B_54AF1399435E_.wvu.PrintArea" localSheetId="5" hidden="1">'Sch-2'!$A$1:$J$45</definedName>
    <definedName name="Z_C76D6353_631E_41F6_AC5B_54AF1399435E_.wvu.PrintArea" localSheetId="6" hidden="1">'Sch-3'!$A$1:$P$31</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'Sch-1'!$16:$39</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Instructions!$A$1:$C$70</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'Sch-1'!$A$1:$N$43</definedName>
    <definedName name="Z_CCA37BAE_906F_43D5_9FD9_B13563E4B9D7_.wvu.PrintArea" localSheetId="5" hidden="1">'Sch-2'!$A$1:$J$45</definedName>
    <definedName name="Z_CCA37BAE_906F_43D5_9FD9_B13563E4B9D7_.wvu.PrintArea" localSheetId="6" hidden="1">'Sch-3'!$A$1:$P$31</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Instructions!$A$1:$C$70</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Instructions!$A$1:$C$70</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Sandeep Panwar {संदीप पंवार} - Personal View" guid="{66705863-FE19-4351-9628-5A7FC4026A68}" mergeInterval="0" personalView="1" maximized="1" xWindow="-8" yWindow="-8" windowWidth="1936" windowHeight="1048" tabRatio="607" activeSheetId="2"/>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Himanshu Mittal {हिमांशु मित्तल} - Personal View" guid="{041FB609-8993-4F11-A9EC-5412AED6DDE3}" mergeInterval="0" personalView="1" maximized="1" xWindow="-8" yWindow="-8" windowWidth="1936" windowHeight="1048" tabRatio="607" activeSheetId="5"/>
    <customWorkbookView name="Jasminder Singh Bhatia {जसमिंदर सिंह} - Personal View" guid="{C76D6353-631E-41F6-AC5B-54AF1399435E}" mergeInterval="0" personalView="1" maximized="1" xWindow="-8" yWindow="-8" windowWidth="1936" windowHeight="1056" tabRatio="60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7" l="1"/>
  <c r="Q19" i="7" s="1"/>
  <c r="V19" i="7"/>
  <c r="P20" i="7"/>
  <c r="Q20" i="7" s="1"/>
  <c r="V20" i="7"/>
  <c r="P21" i="7"/>
  <c r="Q21" i="7" s="1"/>
  <c r="V21" i="7"/>
  <c r="P22" i="7"/>
  <c r="R22" i="7" s="1"/>
  <c r="V22" i="7"/>
  <c r="P23" i="7"/>
  <c r="Q23" i="7" s="1"/>
  <c r="V23" i="7"/>
  <c r="T34" i="5"/>
  <c r="N34" i="5"/>
  <c r="O34" i="5" s="1"/>
  <c r="F2" i="2"/>
  <c r="T33" i="5"/>
  <c r="N33" i="5"/>
  <c r="P33" i="5" s="1"/>
  <c r="T32" i="5"/>
  <c r="N32" i="5"/>
  <c r="P32" i="5" s="1"/>
  <c r="T31" i="5"/>
  <c r="N31" i="5"/>
  <c r="P31" i="5" s="1"/>
  <c r="T30" i="5"/>
  <c r="N30" i="5"/>
  <c r="O30" i="5" s="1"/>
  <c r="T29" i="5"/>
  <c r="N29" i="5"/>
  <c r="P29" i="5" s="1"/>
  <c r="T28" i="5"/>
  <c r="N28" i="5"/>
  <c r="O28" i="5" s="1"/>
  <c r="T27" i="5"/>
  <c r="N27" i="5"/>
  <c r="P27" i="5" s="1"/>
  <c r="T26" i="5"/>
  <c r="N26" i="5"/>
  <c r="P26" i="5" s="1"/>
  <c r="N20" i="5"/>
  <c r="O20" i="5" s="1"/>
  <c r="T20" i="5"/>
  <c r="N21" i="5"/>
  <c r="O21" i="5" s="1"/>
  <c r="T21" i="5"/>
  <c r="N22" i="5"/>
  <c r="T22" i="5"/>
  <c r="Q22" i="7" l="1"/>
  <c r="R20" i="7"/>
  <c r="R23" i="7"/>
  <c r="R21" i="7"/>
  <c r="R19" i="7"/>
  <c r="P34" i="5"/>
  <c r="O33" i="5"/>
  <c r="O32" i="5"/>
  <c r="P28" i="5"/>
  <c r="P30" i="5"/>
  <c r="O27" i="5"/>
  <c r="O29" i="5"/>
  <c r="O31" i="5"/>
  <c r="O26" i="5"/>
  <c r="P22" i="5"/>
  <c r="O22" i="5"/>
  <c r="P20" i="5"/>
  <c r="P21" i="5"/>
  <c r="A17" i="7" l="1"/>
  <c r="V24" i="7" l="1"/>
  <c r="Q24" i="7"/>
  <c r="R24" i="7" l="1"/>
  <c r="V18" i="7"/>
  <c r="T19" i="5"/>
  <c r="T23" i="5"/>
  <c r="T24" i="5"/>
  <c r="T25"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5" i="7" s="1"/>
  <c r="A1" i="6"/>
  <c r="C9" i="6"/>
  <c r="C10" i="6"/>
  <c r="C11" i="6"/>
  <c r="C12" i="6"/>
  <c r="A1" i="5"/>
  <c r="Z8" i="5"/>
  <c r="C9" i="5"/>
  <c r="B8" i="12" s="1"/>
  <c r="Z9" i="5"/>
  <c r="C10" i="5"/>
  <c r="C10" i="14" s="1"/>
  <c r="C11" i="5"/>
  <c r="B10" i="12" s="1"/>
  <c r="C12" i="5"/>
  <c r="B11" i="12" s="1"/>
  <c r="IV16" i="5"/>
  <c r="N18" i="5"/>
  <c r="N19" i="5"/>
  <c r="N23" i="5"/>
  <c r="O23" i="5" s="1"/>
  <c r="N24" i="5"/>
  <c r="O24" i="5" s="1"/>
  <c r="N25" i="5"/>
  <c r="P25" i="5" s="1"/>
  <c r="N37" i="5"/>
  <c r="C41" i="5"/>
  <c r="C44" i="6" s="1"/>
  <c r="K41" i="5"/>
  <c r="O30" i="7" s="1"/>
  <c r="N22" i="8" s="1"/>
  <c r="C42" i="5"/>
  <c r="C31" i="7" s="1"/>
  <c r="C22" i="8" s="1"/>
  <c r="K42" i="5"/>
  <c r="O31" i="7" s="1"/>
  <c r="N23" i="8" s="1"/>
  <c r="J6" i="4"/>
  <c r="Z7" i="5" s="1"/>
  <c r="Z6" i="4"/>
  <c r="A7" i="4"/>
  <c r="A9" i="4"/>
  <c r="A8" i="6" s="1"/>
  <c r="A10" i="4"/>
  <c r="G22" i="4"/>
  <c r="F22" i="4" s="1"/>
  <c r="B2" i="2"/>
  <c r="A3" i="13" s="1"/>
  <c r="B3" i="2"/>
  <c r="A1" i="7" s="1"/>
  <c r="T36" i="5" l="1"/>
  <c r="N36" i="5"/>
  <c r="O18" i="5"/>
  <c r="H5" i="20"/>
  <c r="P19" i="5"/>
  <c r="O19" i="5"/>
  <c r="J8" i="15"/>
  <c r="J26" i="15" s="1"/>
  <c r="H7" i="20"/>
  <c r="V25" i="7"/>
  <c r="Q18" i="7"/>
  <c r="J41" i="6"/>
  <c r="J7" i="15" s="1"/>
  <c r="I25" i="15" s="1"/>
  <c r="B9" i="12"/>
  <c r="Z10" i="5"/>
  <c r="A3" i="10"/>
  <c r="A3" i="12"/>
  <c r="O25" i="5"/>
  <c r="C12" i="14"/>
  <c r="I45" i="6"/>
  <c r="A8" i="8"/>
  <c r="A8" i="10"/>
  <c r="A3" i="7"/>
  <c r="A3" i="8"/>
  <c r="C12" i="15"/>
  <c r="A3" i="6"/>
  <c r="P23" i="5"/>
  <c r="E16" i="17"/>
  <c r="F16" i="18"/>
  <c r="C11" i="14"/>
  <c r="R18" i="7"/>
  <c r="A7" i="5"/>
  <c r="A7" i="9" s="1"/>
  <c r="E16" i="16"/>
  <c r="A8" i="11"/>
  <c r="A8" i="13"/>
  <c r="A3" i="9"/>
  <c r="A3" i="11"/>
  <c r="A3" i="5"/>
  <c r="A1" i="13"/>
  <c r="C15" i="19"/>
  <c r="A1" i="4"/>
  <c r="A3" i="14"/>
  <c r="A64" i="14" s="1"/>
  <c r="A1" i="11"/>
  <c r="A2" i="15"/>
  <c r="C22" i="14"/>
  <c r="C40" i="15" s="1"/>
  <c r="B47" i="19" s="1"/>
  <c r="B32" i="13"/>
  <c r="C9" i="14"/>
  <c r="A2" i="4"/>
  <c r="A1" i="10"/>
  <c r="A1" i="14"/>
  <c r="A62" i="14" s="1"/>
  <c r="A8" i="7"/>
  <c r="I44" i="6"/>
  <c r="A8" i="9"/>
  <c r="A1" i="9"/>
  <c r="A1" i="12"/>
  <c r="AG7" i="19"/>
  <c r="AG8" i="19" s="1"/>
  <c r="C30" i="7"/>
  <c r="C21" i="8" s="1"/>
  <c r="A1" i="19"/>
  <c r="C45" i="6"/>
  <c r="P18" i="5"/>
  <c r="A1" i="8"/>
  <c r="A8" i="5"/>
  <c r="AG9" i="19"/>
  <c r="P24" i="5"/>
  <c r="P36" i="5" l="1"/>
  <c r="D15" i="9" s="1"/>
  <c r="O36" i="5"/>
  <c r="R25" i="7"/>
  <c r="D17" i="9" s="1"/>
  <c r="A7" i="11"/>
  <c r="A7" i="10"/>
  <c r="B7" i="14"/>
  <c r="A7" i="8"/>
  <c r="A7" i="13"/>
  <c r="A7" i="6"/>
  <c r="A7" i="7"/>
  <c r="B41" i="19"/>
  <c r="B8" i="14"/>
  <c r="A7" i="12"/>
  <c r="I16" i="15"/>
  <c r="E17" i="13"/>
  <c r="D19" i="11"/>
  <c r="E19" i="13" s="1"/>
  <c r="J16" i="15"/>
  <c r="P35" i="7"/>
  <c r="N38" i="5"/>
  <c r="J6" i="15"/>
  <c r="D15" i="11"/>
  <c r="E15" i="13" l="1"/>
  <c r="D19" i="9"/>
  <c r="D23" i="11" s="1"/>
  <c r="D28" i="11" s="1"/>
  <c r="H16" i="15"/>
  <c r="J9" i="15"/>
  <c r="J15" i="15" s="1"/>
  <c r="H24" i="15"/>
  <c r="J31" i="15" l="1"/>
  <c r="J32" i="15" s="1"/>
  <c r="J35" i="15"/>
  <c r="J36" i="15" s="1"/>
  <c r="H15" i="15"/>
  <c r="H31" i="15" s="1"/>
  <c r="H32" i="15" s="1"/>
  <c r="I15" i="15"/>
  <c r="S19" i="7" l="1"/>
  <c r="T19" i="7" s="1"/>
  <c r="U19" i="7" s="1"/>
  <c r="S21" i="7"/>
  <c r="T21" i="7" s="1"/>
  <c r="U21" i="7" s="1"/>
  <c r="S20" i="7"/>
  <c r="T20" i="7" s="1"/>
  <c r="U20" i="7" s="1"/>
  <c r="S23" i="7"/>
  <c r="T23" i="7" s="1"/>
  <c r="U23" i="7" s="1"/>
  <c r="S22" i="7"/>
  <c r="T22" i="7" s="1"/>
  <c r="U22" i="7" s="1"/>
  <c r="S24" i="7"/>
  <c r="T24" i="7" s="1"/>
  <c r="U24" i="7" s="1"/>
  <c r="F19" i="13"/>
  <c r="D19" i="13" s="1"/>
  <c r="S18" i="7"/>
  <c r="T18" i="7" s="1"/>
  <c r="U18" i="7" s="1"/>
  <c r="I35" i="15"/>
  <c r="I36" i="15" s="1"/>
  <c r="F17" i="13" s="1"/>
  <c r="I31" i="15"/>
  <c r="I32" i="15" s="1"/>
  <c r="H35" i="15"/>
  <c r="H36" i="15" s="1"/>
  <c r="Q34" i="5" l="1"/>
  <c r="R34" i="5" s="1"/>
  <c r="S34" i="5" s="1"/>
  <c r="Q32" i="5"/>
  <c r="R32" i="5" s="1"/>
  <c r="S32" i="5" s="1"/>
  <c r="Q33" i="5"/>
  <c r="R33" i="5" s="1"/>
  <c r="S33" i="5" s="1"/>
  <c r="Q28" i="5"/>
  <c r="R28" i="5" s="1"/>
  <c r="S28" i="5" s="1"/>
  <c r="Q26" i="5"/>
  <c r="R26" i="5" s="1"/>
  <c r="S26" i="5" s="1"/>
  <c r="Q31" i="5"/>
  <c r="R31" i="5" s="1"/>
  <c r="S31" i="5" s="1"/>
  <c r="Q29" i="5"/>
  <c r="R29" i="5" s="1"/>
  <c r="S29" i="5" s="1"/>
  <c r="Q27" i="5"/>
  <c r="R27" i="5" s="1"/>
  <c r="S27" i="5" s="1"/>
  <c r="Q30" i="5"/>
  <c r="R30" i="5" s="1"/>
  <c r="S30" i="5" s="1"/>
  <c r="Q21" i="5"/>
  <c r="R21" i="5" s="1"/>
  <c r="S21" i="5" s="1"/>
  <c r="Q22" i="5"/>
  <c r="R22" i="5" s="1"/>
  <c r="S22" i="5" s="1"/>
  <c r="Q20" i="5"/>
  <c r="R20" i="5" s="1"/>
  <c r="S20" i="5" s="1"/>
  <c r="U25" i="7"/>
  <c r="D17" i="10" s="1"/>
  <c r="Q25" i="5"/>
  <c r="R25" i="5" s="1"/>
  <c r="S25" i="5" s="1"/>
  <c r="F15" i="13"/>
  <c r="D15" i="13" s="1"/>
  <c r="Q24" i="5"/>
  <c r="R24" i="5" s="1"/>
  <c r="S24" i="5" s="1"/>
  <c r="Q19" i="5"/>
  <c r="R19" i="5" s="1"/>
  <c r="S19" i="5" s="1"/>
  <c r="Q18" i="5"/>
  <c r="R18" i="5" s="1"/>
  <c r="Q23" i="5"/>
  <c r="R23" i="5" s="1"/>
  <c r="S23" i="5" s="1"/>
  <c r="R36" i="5" l="1"/>
  <c r="S18" i="5"/>
  <c r="S36" i="5" l="1"/>
  <c r="D15" i="10" s="1"/>
  <c r="D19" i="10" s="1"/>
  <c r="D23" i="13" s="1"/>
  <c r="D28" i="13" s="1"/>
  <c r="H18" i="19" l="1"/>
  <c r="P1" i="22"/>
  <c r="Y23" i="22" s="1"/>
  <c r="T23" i="22" s="1"/>
  <c r="Y29" i="22" l="1"/>
  <c r="T29" i="22" s="1"/>
  <c r="Y9" i="22"/>
  <c r="T9" i="22" s="1"/>
  <c r="Y10" i="22"/>
  <c r="T10" i="22" s="1"/>
  <c r="Y12" i="22"/>
  <c r="T12" i="22" s="1"/>
  <c r="Y14" i="22"/>
  <c r="T14" i="22" s="1"/>
  <c r="P7" i="22"/>
  <c r="Q7" i="22" s="1"/>
  <c r="S7" i="22" s="1"/>
  <c r="Y35" i="22"/>
  <c r="T35" i="22" s="1"/>
  <c r="P10" i="22"/>
  <c r="Q10" i="22" s="1"/>
  <c r="S10" i="22" s="1"/>
  <c r="Y32" i="22"/>
  <c r="T32" i="22" s="1"/>
  <c r="Y13" i="22"/>
  <c r="T13" i="22" s="1"/>
  <c r="Y28" i="22"/>
  <c r="T28" i="22" s="1"/>
  <c r="Y42" i="22"/>
  <c r="T42" i="22" s="1"/>
  <c r="Y16" i="22"/>
  <c r="T16" i="22" s="1"/>
  <c r="Y30" i="22"/>
  <c r="T30" i="22" s="1"/>
  <c r="P8" i="22"/>
  <c r="Q8" i="22" s="1"/>
  <c r="S8" i="22" s="1"/>
  <c r="Y11" i="22"/>
  <c r="T11" i="22" s="1"/>
  <c r="Y8" i="22"/>
  <c r="T8" i="22" s="1"/>
  <c r="Y18" i="22"/>
  <c r="T18" i="22" s="1"/>
  <c r="Y33" i="22"/>
  <c r="T33" i="22" s="1"/>
  <c r="Y38" i="22"/>
  <c r="T38" i="22" s="1"/>
  <c r="P9" i="22"/>
  <c r="Q9" i="22" s="1"/>
  <c r="S9" i="22" s="1"/>
  <c r="Y15" i="22"/>
  <c r="T15" i="22" s="1"/>
  <c r="Y34" i="22"/>
  <c r="T34" i="22" s="1"/>
  <c r="Y20" i="22"/>
  <c r="T20" i="22" s="1"/>
  <c r="Y39" i="22"/>
  <c r="T39" i="22" s="1"/>
  <c r="Y41" i="22"/>
  <c r="T41" i="22" s="1"/>
  <c r="Y40" i="22"/>
  <c r="T40" i="22" s="1"/>
  <c r="Y31" i="22"/>
  <c r="T31" i="22" s="1"/>
  <c r="Y36" i="22"/>
  <c r="T36" i="22" s="1"/>
  <c r="P6" i="22"/>
  <c r="Q6" i="22" s="1"/>
  <c r="P11" i="22"/>
  <c r="Q11" i="22" s="1"/>
  <c r="S11" i="22" s="1"/>
  <c r="Y19" i="22"/>
  <c r="T19" i="22" s="1"/>
  <c r="Y37" i="22"/>
  <c r="T37" i="22" s="1"/>
  <c r="Y43" i="22"/>
  <c r="T43" i="22" s="1"/>
  <c r="Y22" i="22"/>
  <c r="T22" i="22" s="1"/>
  <c r="Y17" i="22"/>
  <c r="T17" i="22" s="1"/>
  <c r="Y21" i="22"/>
  <c r="T21" i="22" s="1"/>
  <c r="U4" i="22" l="1"/>
  <c r="P4" i="22"/>
  <c r="H19" i="19" s="1"/>
  <c r="B17" i="19" s="1"/>
  <c r="U5" i="22"/>
</calcChain>
</file>

<file path=xl/sharedStrings.xml><?xml version="1.0" encoding="utf-8"?>
<sst xmlns="http://schemas.openxmlformats.org/spreadsheetml/2006/main" count="1289" uniqueCount="522">
  <si>
    <t>Package Name</t>
  </si>
  <si>
    <t>Direct</t>
  </si>
  <si>
    <t>Package Code</t>
  </si>
  <si>
    <t>Bought-out</t>
  </si>
  <si>
    <t>Specification No.</t>
  </si>
  <si>
    <t>ORIGINAL</t>
  </si>
  <si>
    <t>Price Schedules</t>
  </si>
  <si>
    <t/>
  </si>
  <si>
    <t>Instructions / error messages, if any, will be displayed automatically  after selecting the cell.</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</si>
  <si>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</si>
  <si>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</si>
  <si>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</si>
  <si>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</si>
  <si>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</si>
  <si>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</si>
  <si>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</si>
  <si>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</si>
  <si>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</si>
  <si>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</si>
  <si>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</si>
  <si>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</si>
  <si>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</si>
  <si>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</si>
  <si>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</si>
  <si>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</si>
  <si>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</si>
  <si>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</si>
  <si>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</si>
  <si>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</si>
  <si>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</si>
  <si>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</si>
  <si>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</si>
  <si>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</si>
  <si>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</si>
  <si>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</si>
  <si>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</si>
  <si>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</si>
  <si>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</si>
  <si>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</si>
  <si>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</si>
  <si>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</si>
  <si>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</si>
  <si>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</si>
  <si>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</si>
  <si>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Sch-3 (Erection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</si>
  <si>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</si>
  <si>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</si>
  <si>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</si>
  <si>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</si>
  <si>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</si>
  <si>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</si>
  <si>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</si>
  <si>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</si>
  <si>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</si>
  <si>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</si>
  <si>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</si>
  <si>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</si>
  <si>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</si>
  <si>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</si>
  <si>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</si>
  <si>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</si>
  <si>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</si>
  <si>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</si>
  <si>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</si>
  <si>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</si>
  <si>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</si>
  <si>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</si>
  <si>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</si>
  <si>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</si>
  <si>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</si>
  <si>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</si>
  <si>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</si>
  <si>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</si>
  <si>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</si>
  <si>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</si>
  <si>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</si>
  <si>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</si>
  <si>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</si>
  <si>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</si>
  <si>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</si>
  <si>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</si>
  <si>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</si>
  <si>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</si>
  <si>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</si>
  <si>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</si>
  <si>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</si>
  <si>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</si>
  <si>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</si>
  <si>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</si>
  <si>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</si>
  <si>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</si>
  <si>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</si>
  <si>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</si>
  <si>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</si>
  <si>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</si>
  <si>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</si>
  <si>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</si>
  <si>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</si>
  <si>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</si>
  <si>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</si>
  <si>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</si>
  <si>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</si>
  <si>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</si>
  <si>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</si>
  <si>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</si>
  <si>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</si>
  <si>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</si>
  <si>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</si>
  <si>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</si>
  <si>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</si>
  <si>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</si>
  <si>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</si>
  <si>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</si>
  <si>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</si>
  <si>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</si>
  <si>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</si>
  <si>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</si>
  <si>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</si>
  <si>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</si>
  <si>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</si>
  <si>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</si>
  <si>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</si>
  <si>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</si>
  <si>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</si>
  <si>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</si>
  <si>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</si>
  <si>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</si>
  <si>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</si>
  <si>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</si>
  <si>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</si>
  <si>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</si>
  <si>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</si>
  <si>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</si>
  <si>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</si>
  <si>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</si>
  <si>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</si>
  <si>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</si>
  <si>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</si>
  <si>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</si>
  <si>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</si>
  <si>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</si>
  <si>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</si>
  <si>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</si>
  <si>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</si>
  <si>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</si>
  <si>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</si>
  <si>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</si>
  <si>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</si>
  <si>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</si>
  <si>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</si>
  <si>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</si>
  <si>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</si>
  <si>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</si>
  <si>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</si>
  <si>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</si>
  <si>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</si>
  <si>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</si>
  <si>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</si>
  <si>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</si>
  <si>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</si>
  <si>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</si>
  <si>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</si>
  <si>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</si>
  <si>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</si>
  <si>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</si>
  <si>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</si>
  <si>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</si>
  <si>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</si>
  <si>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</si>
  <si>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</si>
  <si>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</si>
  <si>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</si>
  <si>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</si>
  <si>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</si>
  <si>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</si>
  <si>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</si>
  <si>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</si>
  <si>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</si>
  <si>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</si>
  <si>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</si>
  <si>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</si>
  <si>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</si>
  <si>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</si>
  <si>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</si>
  <si>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</si>
  <si>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</si>
  <si>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</si>
  <si>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</si>
  <si>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</si>
  <si>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</si>
  <si>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</si>
  <si>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</si>
  <si>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</si>
  <si>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</si>
  <si>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</si>
  <si>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</si>
  <si>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</si>
  <si>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</si>
  <si>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</si>
  <si>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</si>
  <si>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</si>
  <si>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</si>
  <si>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</si>
  <si>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</si>
  <si>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</si>
  <si>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</si>
  <si>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</si>
  <si>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</si>
  <si>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</si>
  <si>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</si>
  <si>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</si>
  <si>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</si>
  <si>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</si>
  <si>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</si>
  <si>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</si>
  <si>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</si>
  <si>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</si>
  <si>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</si>
  <si>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</si>
  <si>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</si>
  <si>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</si>
  <si>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</si>
  <si>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</si>
  <si>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</si>
  <si>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</si>
  <si>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</si>
  <si>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</si>
  <si>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</si>
  <si>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</si>
  <si>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</si>
  <si>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</si>
  <si>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</si>
  <si>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</si>
  <si>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</si>
  <si>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</si>
  <si>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</si>
  <si>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</si>
  <si>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</si>
  <si>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</si>
  <si>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</si>
  <si>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</si>
  <si>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</si>
  <si>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</si>
  <si>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</si>
  <si>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</si>
  <si>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</si>
  <si>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</si>
  <si>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</si>
  <si>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</si>
  <si>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</si>
  <si>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</si>
  <si>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</si>
  <si>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</si>
  <si>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</si>
  <si>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</si>
  <si>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</si>
  <si>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</si>
  <si>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</si>
  <si>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</si>
  <si>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</si>
  <si>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</si>
  <si>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</si>
  <si>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</si>
  <si>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</si>
  <si>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</si>
  <si>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</si>
  <si>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</si>
  <si>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</si>
  <si>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</si>
  <si>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</si>
  <si>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</si>
  <si>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</si>
  <si>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</si>
  <si>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</si>
  <si>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</si>
  <si>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</si>
  <si>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</si>
  <si>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</si>
  <si>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</si>
  <si>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</si>
  <si>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</si>
  <si>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</si>
  <si>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</si>
  <si>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</si>
  <si>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</si>
  <si>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</si>
  <si>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</si>
  <si>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</si>
  <si>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</si>
  <si>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</si>
  <si>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</si>
  <si>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</si>
  <si>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</si>
  <si>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</si>
  <si>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</si>
  <si>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</si>
  <si>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</si>
  <si>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</si>
  <si>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</si>
  <si>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</si>
  <si>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</si>
  <si>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</si>
  <si>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</si>
  <si>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</si>
  <si>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</si>
  <si>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</si>
  <si>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</si>
  <si>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</si>
  <si>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</si>
  <si>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</si>
  <si>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</si>
  <si>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</si>
  <si>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</si>
  <si>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</si>
  <si>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</si>
  <si>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</si>
  <si>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</si>
  <si>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</si>
  <si>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</si>
  <si>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</si>
  <si>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</si>
  <si>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</si>
  <si>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</si>
  <si>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</si>
  <si>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</si>
  <si>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</si>
  <si>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</si>
  <si>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</si>
  <si>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</si>
  <si>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</si>
  <si>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</si>
  <si>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</si>
  <si>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</si>
  <si>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</si>
  <si>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</si>
  <si>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</si>
  <si>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</si>
  <si>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</si>
  <si>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</si>
  <si>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</si>
  <si>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</si>
  <si>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</si>
  <si>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</si>
  <si>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</si>
  <si>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</si>
  <si>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</si>
  <si>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</si>
  <si>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</si>
  <si>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</si>
  <si>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</si>
  <si>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</si>
  <si>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</si>
  <si>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</si>
  <si>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</si>
  <si>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</si>
  <si>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</si>
  <si>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</si>
  <si>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</si>
  <si>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</si>
  <si>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</si>
  <si>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</si>
  <si>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</si>
  <si>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</si>
  <si>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</si>
  <si>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</si>
  <si>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</si>
  <si>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</si>
  <si>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</si>
  <si>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</si>
  <si>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</si>
  <si>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</si>
  <si>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</si>
  <si>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</si>
  <si>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</si>
  <si>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</si>
  <si>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</si>
  <si>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</si>
  <si>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</si>
  <si>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</si>
  <si>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</si>
  <si>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</si>
  <si>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</si>
  <si>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</si>
  <si>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</si>
  <si>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</si>
  <si>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</si>
  <si>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</si>
  <si>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</si>
  <si>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</si>
  <si>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</si>
  <si>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</si>
  <si>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</si>
  <si>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</si>
  <si>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</si>
  <si>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</si>
  <si>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</si>
  <si>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</si>
  <si>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</si>
  <si>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</si>
  <si>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</si>
  <si>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</si>
  <si>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</si>
  <si>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</si>
  <si>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</si>
  <si>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</si>
  <si>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</si>
  <si>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</si>
  <si>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</si>
  <si>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</si>
  <si>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</si>
  <si>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</si>
  <si>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</si>
  <si>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</si>
  <si>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</si>
  <si>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</si>
  <si>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</si>
  <si>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</si>
  <si>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</si>
  <si>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</si>
  <si>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</si>
  <si>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</si>
  <si>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</si>
  <si>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</si>
  <si>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</si>
  <si>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</si>
  <si>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</si>
  <si>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</si>
  <si>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</si>
  <si>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</si>
  <si>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</si>
  <si>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</si>
  <si>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</si>
  <si>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</si>
  <si>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</si>
  <si>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</si>
  <si>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</si>
  <si>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</si>
  <si>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</si>
  <si>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</si>
  <si>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</si>
  <si>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</si>
  <si>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</si>
  <si>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</si>
  <si>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</si>
  <si>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</si>
  <si>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</si>
  <si>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</si>
  <si>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</si>
  <si>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</si>
  <si>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</si>
  <si>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</si>
  <si>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</si>
  <si>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</si>
  <si>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</si>
  <si>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</si>
  <si>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</si>
  <si>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</si>
  <si>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</si>
  <si>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</si>
  <si>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</si>
  <si>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</si>
  <si>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</si>
  <si>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</si>
  <si>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</si>
  <si>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</si>
  <si>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</si>
  <si>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</si>
  <si>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</si>
  <si>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</si>
  <si>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</si>
  <si>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</si>
  <si>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</si>
  <si>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</si>
  <si>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</si>
  <si>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</si>
  <si>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Package Heading</t>
  </si>
  <si>
    <t>Fill up only green shaded cells in Sch-1, Sch-3, Discount Schedule and Bid Form 2nd Envelope.</t>
  </si>
  <si>
    <t>Sch-2 (F&amp;I Charges), Sch-4 (Training Charges) and Sch-7 (Type Test Charges) are NOT APPLICABLE, therefore no cell is required to be filled up there.</t>
  </si>
  <si>
    <t>All the cells in Sch-5 (Taxes &amp; Duties), Sch-6 (Grand Summary) &amp; Sch-6 (After Discount) are auto filled, therefore no cell is required to be filled up there.</t>
  </si>
  <si>
    <r>
      <t>Fill up names and address of the Sole Bidder</t>
    </r>
    <r>
      <rPr>
        <strike/>
        <sz val="12"/>
        <rFont val="Book Antiqua"/>
        <family val="1"/>
      </rPr>
      <t xml:space="preserve"> and /or Joint Venture.</t>
    </r>
  </si>
  <si>
    <r>
      <t xml:space="preserve">Select Sole Bidder </t>
    </r>
    <r>
      <rPr>
        <strike/>
        <sz val="12"/>
        <rFont val="Book Antiqua"/>
        <family val="1"/>
      </rPr>
      <t xml:space="preserve">or JV (Joint Venture) </t>
    </r>
    <r>
      <rPr>
        <sz val="12"/>
        <rFont val="Book Antiqua"/>
        <family val="1"/>
      </rPr>
      <t>from the pull down menu. Do not leave this cell blank.</t>
    </r>
  </si>
  <si>
    <r>
      <t xml:space="preserve">Sch-2 (Freight &amp; Insurance Charges) : </t>
    </r>
    <r>
      <rPr>
        <b/>
        <sz val="12"/>
        <color rgb="FFFF0000"/>
        <rFont val="Book Antiqua"/>
        <family val="1"/>
      </rPr>
      <t>NOT APPLICABLE</t>
    </r>
  </si>
  <si>
    <r>
      <t xml:space="preserve">Sch-4 (Training  Charges) : </t>
    </r>
    <r>
      <rPr>
        <b/>
        <sz val="12"/>
        <color rgb="FFFF0000"/>
        <rFont val="Book Antiqua"/>
        <family val="1"/>
      </rPr>
      <t>NOT APPLICABLE</t>
    </r>
  </si>
  <si>
    <t xml:space="preserve">765KV REACTOR                           </t>
  </si>
  <si>
    <t xml:space="preserve">MANDATORY SPARES                        </t>
  </si>
  <si>
    <t xml:space="preserve">CABLE                                   </t>
  </si>
  <si>
    <t>Air core Neutral Grounding Reactor (NGR) dry type with supportstructure and terminal connector</t>
  </si>
  <si>
    <t>SET</t>
  </si>
  <si>
    <t>80 MVAR, 765/âˆš3 kV, 1-phase, Shunt Reactor(As per technicalspecification) {excluding Insulating Oil}</t>
  </si>
  <si>
    <t xml:space="preserve">EA </t>
  </si>
  <si>
    <t>Insulating Oil for 80 MVAR, 765/âˆš3 kV, 1-phase Shunt Reactor (As pertechnical specification)</t>
  </si>
  <si>
    <t>132 KV SURGE ARRESTER</t>
  </si>
  <si>
    <t>Oil Storage Tank (20kL)</t>
  </si>
  <si>
    <t>765kV,2500A Bushing with metal parts andgaskets</t>
  </si>
  <si>
    <t>145kV, 1250A Bushing with metal partsand gaskets</t>
  </si>
  <si>
    <t>SPARES INSULATING OIL TO BE HANDED OVER TO OWNER AFTER COMMISSIONING</t>
  </si>
  <si>
    <t xml:space="preserve">KL </t>
  </si>
  <si>
    <t>Starters, contactors, switches and relays for electrical controlpanels (one no. of each type) for 765kV Reactor</t>
  </si>
  <si>
    <t>LOCAL OTI &amp; WTI WITH SENSING DEVICE FOR 765KV REACTOR</t>
  </si>
  <si>
    <t>Buchholz Relay (Main Tank) complete with float and contacts 765kVReactor</t>
  </si>
  <si>
    <t>Magnetic Oil Level Gauge</t>
  </si>
  <si>
    <t>1.1KV GRADE 4CX16 SQMM (PVC) POWER CABLE</t>
  </si>
  <si>
    <t xml:space="preserve">KM </t>
  </si>
  <si>
    <t>4PAIR, 0.5SQMM SCREENED CABLE</t>
  </si>
  <si>
    <t>1.1KV GRADE 19CX1.5 SQMM CONTROL CABLE</t>
  </si>
  <si>
    <t>1.1KV GRADE 3CX2.5 SQMM CONTROL CABLE</t>
  </si>
  <si>
    <t>1.1KV GRADE 5CX2.5 SQMM CONTROL CABLE</t>
  </si>
  <si>
    <t xml:space="preserve">765kV Reactor Package â€“LOT-7RT-11-BULK  </t>
  </si>
  <si>
    <t xml:space="preserve">765kV Reactor Package –LOT-7RT-11-BULK  </t>
  </si>
  <si>
    <t xml:space="preserve">Install-765KV Reactor                   </t>
  </si>
  <si>
    <t xml:space="preserve">Install-CABLE                           </t>
  </si>
  <si>
    <t>Air core Neutral Grounding Reactor (NGR) dry type with support structure and terminal connector</t>
  </si>
  <si>
    <t>80 MVAR, 765/#3 kV 1-phase ,Shunt Reactor (As per technical specification) {excluding Insulating Oil}</t>
  </si>
  <si>
    <t>Insulating Oil for 80 MVAR, 765/#3 kV, 1-phase Shunt Reactor (As per technical specification)</t>
  </si>
  <si>
    <t>132 KV Surge Arrester with Support Structure &amp; Terminal Connector</t>
  </si>
  <si>
    <t>1.1kV grade Control Cables (PVCinsulated) along withlugs,glands,straight joints &amp;accessories,etc.</t>
  </si>
  <si>
    <t xml:space="preserve">LS </t>
  </si>
  <si>
    <t>1.1kV grade Power Cables (PVCinsulated)along withlugs,glands,straight joints &amp;accessories,etc.</t>
  </si>
  <si>
    <t>765kV Reactor Package 7RT-12 for 7x 80 MVAR, 765kV, (1-Ph) Reactor under Bulk Procurement of 765kV &amp; 400kV class Transformers &amp; Reactors of various Capacities (Lot – 7).</t>
  </si>
  <si>
    <t>7RT-12-BULK</t>
  </si>
  <si>
    <t>Spec No: CC/NT/W-RT/DOM/A10/24/07074</t>
  </si>
  <si>
    <t>765kV Class Reactor Package 7RT-12-BULK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</si>
</sst>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
      <sz val="14"/>
      <color indexed="10"/>
      <name val="Book Antiqua"/>
      <family val="1"/>
    </font>
    <font>
      <b/>
      <sz val="11"/>
      <color indexed="12"/>
      <name val="Book Antiqua"/>
      <family val="1"/>
    </font>
    <font>
      <strike/>
      <sz val="12"/>
      <name val="Book Antiqua"/>
      <family val="1"/>
    </font>
    <font>
      <b/>
      <sz val="12"/>
      <color rgb="FFFF0000"/>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68">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0" xfId="0" applyFont="1" applyAlignment="1">
      <alignment vertical="center"/>
    </xf>
    <xf numFmtId="0" fontId="73" fillId="0" borderId="0" xfId="0" applyFont="1" applyAlignment="1">
      <alignment horizontal="center" vertical="center" wrapText="1"/>
    </xf>
    <xf numFmtId="164" fontId="73" fillId="3" borderId="18" xfId="8" applyFont="1" applyFill="1" applyBorder="1" applyAlignment="1" applyProtection="1">
      <alignment horizontal="right" vertical="top" wrapText="1"/>
      <protection locked="0"/>
    </xf>
    <xf numFmtId="164" fontId="73" fillId="9" borderId="9" xfId="8"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43"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164"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164"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43"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33" fillId="15" borderId="9" xfId="0" applyFont="1" applyFill="1" applyBorder="1" applyAlignment="1">
      <alignment horizontal="center" vertical="center"/>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9" xfId="115" applyNumberFormat="1" applyFont="1" applyFill="1" applyBorder="1" applyAlignment="1" applyProtection="1">
      <alignment vertical="center"/>
      <protection hidden="1"/>
    </xf>
    <xf numFmtId="165" fontId="33" fillId="15" borderId="9" xfId="115" applyNumberFormat="1" applyFont="1" applyFill="1" applyBorder="1" applyAlignment="1" applyProtection="1">
      <alignment horizontal="center" vertical="center"/>
      <protection hidden="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24" xfId="0" applyFont="1" applyFill="1" applyBorder="1" applyAlignment="1">
      <alignment vertical="center"/>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86" fillId="0" borderId="11" xfId="114" applyFont="1" applyBorder="1" applyAlignment="1" applyProtection="1">
      <alignment horizontal="center" vertical="center"/>
      <protection hidden="1"/>
    </xf>
    <xf numFmtId="1" fontId="2" fillId="0" borderId="9" xfId="111" applyNumberFormat="1" applyFont="1" applyFill="1" applyBorder="1" applyAlignment="1" applyProtection="1">
      <alignment horizontal="center" vertical="center" wrapText="1"/>
    </xf>
    <xf numFmtId="0" fontId="0" fillId="0" borderId="9" xfId="0" applyBorder="1" applyAlignment="1">
      <alignment horizontal="left" vertical="top" wrapText="1"/>
    </xf>
    <xf numFmtId="0" fontId="0" fillId="0" borderId="9" xfId="0" applyBorder="1" applyAlignment="1">
      <alignment horizontal="center" vertical="top"/>
    </xf>
    <xf numFmtId="0" fontId="0" fillId="0" borderId="9" xfId="0" applyBorder="1" applyAlignment="1">
      <alignment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85" fillId="0" borderId="17" xfId="114" applyFont="1" applyBorder="1" applyAlignment="1" applyProtection="1">
      <alignment horizontal="center" vertical="center" textRotation="90"/>
      <protection hidden="1"/>
    </xf>
    <xf numFmtId="0" fontId="85" fillId="0" borderId="19" xfId="114" applyFont="1" applyBorder="1" applyAlignment="1" applyProtection="1">
      <alignment horizontal="center" vertical="center" textRotation="90"/>
      <protection hidden="1"/>
    </xf>
    <xf numFmtId="0" fontId="85" fillId="0" borderId="18" xfId="114" applyFont="1" applyBorder="1" applyAlignment="1" applyProtection="1">
      <alignment horizontal="center" vertical="center" textRotation="90"/>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86" fillId="0" borderId="22" xfId="114" applyFont="1" applyBorder="1" applyAlignment="1" applyProtection="1">
      <alignment horizontal="justify" vertical="center"/>
      <protection hidden="1"/>
    </xf>
    <xf numFmtId="0" fontId="86"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76"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81" fillId="12" borderId="0" xfId="0" applyFont="1" applyFill="1" applyAlignment="1">
      <alignment horizontal="center" vertical="center" wrapText="1"/>
    </xf>
    <xf numFmtId="0" fontId="3" fillId="6" borderId="0" xfId="0" applyFont="1" applyFill="1" applyAlignment="1">
      <alignment horizontal="center" vertical="center"/>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82" fillId="0" borderId="0" xfId="106" applyFont="1" applyAlignment="1">
      <alignment horizontal="justify" vertical="top"/>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2" borderId="0" xfId="106" applyFont="1" applyFill="1" applyAlignment="1">
      <alignment horizontal="justify" vertical="top"/>
    </xf>
    <xf numFmtId="0" fontId="4" fillId="0" borderId="0" xfId="106" applyFont="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1699846</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851763"/>
          <a:ext cx="2138729"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454390" y="104775"/>
          <a:ext cx="499110" cy="79438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14184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70</xdr:row>
      <xdr:rowOff>0</xdr:rowOff>
    </xdr:from>
    <xdr:to>
      <xdr:col>2</xdr:col>
      <xdr:colOff>4981575</xdr:colOff>
      <xdr:row>70</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076661" y="47625"/>
          <a:ext cx="0" cy="912743"/>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678900" y="279400"/>
          <a:ext cx="0" cy="145415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564880" y="47625"/>
          <a:ext cx="0" cy="60388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774430" y="47625"/>
          <a:ext cx="1127760" cy="60388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598051" y="19050"/>
          <a:ext cx="1124778"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606665" y="19050"/>
          <a:ext cx="112776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33044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9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0" Type="http://schemas.openxmlformats.org/officeDocument/2006/relationships/printerSettings" Target="../printerSettings/printerSettings293.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view="pageBreakPreview" zoomScaleNormal="100" zoomScaleSheetLayoutView="100" workbookViewId="0">
      <selection activeCell="B11" sqref="B11"/>
    </sheetView>
  </sheetViews>
  <sheetFormatPr defaultColWidth="9.109375" defaultRowHeight="14.4"/>
  <cols>
    <col min="1" max="1" width="20.5546875" style="26" customWidth="1"/>
    <col min="2" max="2" width="82.109375" style="26" customWidth="1"/>
    <col min="3" max="8" width="9.109375" style="26"/>
    <col min="9" max="9" width="9.109375" style="26" hidden="1" customWidth="1"/>
    <col min="10" max="16384" width="9.109375" style="26"/>
  </cols>
  <sheetData>
    <row r="1" spans="1:9" ht="49.5" customHeight="1">
      <c r="A1" s="24" t="s">
        <v>0</v>
      </c>
      <c r="B1" s="622" t="s">
        <v>518</v>
      </c>
      <c r="C1" s="25"/>
      <c r="D1" s="25"/>
      <c r="E1" s="25"/>
      <c r="F1" s="25"/>
      <c r="G1" s="25"/>
      <c r="H1" s="25"/>
    </row>
    <row r="2" spans="1:9">
      <c r="B2" s="27"/>
      <c r="I2" s="26" t="s">
        <v>1</v>
      </c>
    </row>
    <row r="3" spans="1:9">
      <c r="A3" s="26" t="s">
        <v>2</v>
      </c>
      <c r="B3" s="363" t="s">
        <v>519</v>
      </c>
      <c r="I3" s="26" t="s">
        <v>3</v>
      </c>
    </row>
    <row r="5" spans="1:9" ht="15.6">
      <c r="A5" s="26" t="s">
        <v>4</v>
      </c>
      <c r="B5" s="384" t="s">
        <v>520</v>
      </c>
      <c r="C5" s="25"/>
      <c r="D5" s="25"/>
      <c r="E5" s="25"/>
      <c r="F5" s="25"/>
      <c r="G5" s="25"/>
      <c r="H5" s="25"/>
    </row>
    <row r="7" spans="1:9">
      <c r="A7" s="26" t="s">
        <v>475</v>
      </c>
      <c r="B7" s="26" t="s">
        <v>521</v>
      </c>
    </row>
  </sheetData>
  <sheetProtection algorithmName="SHA-512" hashValue="puquje0ioem1L1upDtxMjKagrsSsrm+hWqSm0ZfO4z5VGuLkqdrQtLiEqSPTuX7ivF/OUB8n0mRiFxL5FQrktg==" saltValue="m9wW1ZC0sktyiIVfKQCTcw==" spinCount="100000" sheet="1" objects="1" scenarios="1"/>
  <customSheetViews>
    <customSheetView guid="{66705863-FE19-4351-9628-5A7FC4026A68}" scale="160" showPageBreaks="1" hiddenColumns="1" view="pageBreakPreview">
      <selection activeCell="B5" sqref="B5"/>
      <pageMargins left="0" right="0" top="0" bottom="0" header="0" footer="0"/>
      <pageSetup scale="86" orientation="portrait" r:id="rId1"/>
      <headerFooter alignWithMargins="0"/>
    </customSheetView>
    <customSheetView guid="{89CB4E6A-722E-4E39-885D-E2A6D0D08321}" hiddenColumns="1" state="hidden">
      <selection activeCell="B10" sqref="B10"/>
      <pageMargins left="0" right="0" top="0" bottom="0" header="0" footer="0"/>
      <pageSetup orientation="portrait" r:id="rId2"/>
      <headerFooter alignWithMargins="0"/>
    </customSheetView>
    <customSheetView guid="{915C64AD-BD67-44F0-9117-5B9D998BA799}" hiddenColumns="1" state="hidden">
      <selection activeCell="B17" sqref="B17"/>
      <pageMargins left="0" right="0" top="0" bottom="0" header="0" footer="0"/>
      <pageSetup orientation="portrait" r:id="rId3"/>
      <headerFooter alignWithMargins="0"/>
    </customSheetView>
    <customSheetView guid="{18EA11B4-BD82-47BF-99FA-7AB19BF74D0B}" hiddenColumns="1" state="hidden">
      <selection activeCell="B17" sqref="B17"/>
      <pageMargins left="0" right="0" top="0" bottom="0" header="0" footer="0"/>
      <pageSetup orientation="portrait" r:id="rId4"/>
      <headerFooter alignWithMargins="0"/>
    </customSheetView>
    <customSheetView guid="{CCA37BAE-906F-43D5-9FD9-B13563E4B9D7}" hiddenColumns="1" state="hidden">
      <selection activeCell="B12" sqref="B12"/>
      <pageMargins left="0" right="0" top="0" bottom="0" header="0" footer="0"/>
      <pageSetup orientation="portrait" r:id="rId5"/>
      <headerFooter alignWithMargins="0"/>
    </customSheetView>
    <customSheetView guid="{99CA2F10-F926-46DC-8609-4EAE5B9F3585}" hiddenColumns="1" state="hidden">
      <selection activeCell="E14" sqref="E14"/>
      <pageMargins left="0" right="0" top="0" bottom="0" header="0" footer="0"/>
      <pageSetup orientation="portrait" r:id="rId6"/>
      <headerFooter alignWithMargins="0"/>
    </customSheetView>
    <customSheetView guid="{63D51328-7CBC-4A1E-B96D-BAE91416501B}" hiddenColumns="1" state="hidden">
      <selection activeCell="B9" sqref="B9:B10"/>
      <pageMargins left="0" right="0" top="0" bottom="0" header="0" footer="0"/>
      <pageSetup orientation="portrait" r:id="rId7"/>
      <headerFooter alignWithMargins="0"/>
    </customSheetView>
    <customSheetView guid="{3C00DDA0-7DDE-4169-A739-550DAF5DCF8D}" hiddenColumns="1" state="hidden">
      <selection activeCell="B11" sqref="B11"/>
      <pageMargins left="0" right="0" top="0" bottom="0" header="0" footer="0"/>
      <pageSetup orientation="portrait" r:id="rId8"/>
      <headerFooter alignWithMargins="0"/>
    </customSheetView>
    <customSheetView guid="{357C9841-BEC3-434B-AC63-C04FB4321BA3}" hiddenColumns="1" state="hidden">
      <selection activeCell="B17" sqref="B17"/>
      <pageMargins left="0" right="0" top="0" bottom="0" header="0" footer="0"/>
      <pageSetup orientation="portrait" r:id="rId9"/>
      <headerFooter alignWithMargins="0"/>
    </customSheetView>
    <customSheetView guid="{B96E710B-6DD7-4DE1-95AB-C9EE060CD030}" hiddenColumns="1" state="hidden">
      <selection activeCell="B9" sqref="B9:B10"/>
      <pageMargins left="0" right="0" top="0" bottom="0" header="0" footer="0"/>
      <pageSetup orientation="portrait" r:id="rId10"/>
      <headerFooter alignWithMargins="0"/>
    </customSheetView>
    <customSheetView guid="{A58DB4DF-40C7-4BEB-B85E-6BD6F54941CF}" hiddenColumns="1" state="hidden">
      <selection activeCell="B17" sqref="B17"/>
      <pageMargins left="0" right="0" top="0" bottom="0" header="0" footer="0"/>
      <pageSetup orientation="portrait" r:id="rId11"/>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12"/>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13"/>
      <headerFooter alignWithMargins="0"/>
    </customSheetView>
    <customSheetView guid="{C76D6353-631E-41F6-AC5B-54AF1399435E}" scale="160" showPageBreaks="1" hiddenColumns="1" view="pageBreakPreview">
      <selection activeCell="B5" sqref="B5"/>
      <pageMargins left="0" right="0" top="0" bottom="0" header="0" footer="0"/>
      <pageSetup scale="86" orientation="portrait" r:id="rId14"/>
      <headerFooter alignWithMargins="0"/>
    </customSheetView>
  </customSheetViews>
  <pageMargins left="0.75" right="0.75" top="1" bottom="1" header="0.5" footer="0.5"/>
  <pageSetup scale="86"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4140625" defaultRowHeight="15.6"/>
  <cols>
    <col min="1" max="1" width="11.88671875" style="21" customWidth="1"/>
    <col min="2" max="2" width="46.6640625" style="21" customWidth="1"/>
    <col min="3" max="3" width="20" style="21" customWidth="1"/>
    <col min="4" max="4" width="23.44140625" style="21" customWidth="1"/>
    <col min="5" max="5" width="22.88671875" style="21" customWidth="1"/>
    <col min="6" max="6" width="11.44140625" style="71" customWidth="1"/>
    <col min="7" max="7" width="34.109375" style="71" customWidth="1"/>
    <col min="8" max="8" width="11.44140625" style="71" customWidth="1"/>
    <col min="9" max="9" width="14" style="346" customWidth="1"/>
    <col min="10" max="10" width="14.44140625" style="346" customWidth="1"/>
    <col min="11" max="11" width="17.109375" style="346" customWidth="1"/>
    <col min="12" max="13" width="11.44140625" style="346" customWidth="1"/>
    <col min="14" max="14" width="21.33203125" style="346" customWidth="1"/>
    <col min="15" max="15" width="18.33203125" style="71" customWidth="1"/>
    <col min="16" max="17" width="11.44140625" style="71" customWidth="1"/>
    <col min="18" max="18" width="11.44140625" style="97" customWidth="1"/>
    <col min="19" max="24" width="11.44140625" style="71" customWidth="1"/>
    <col min="25" max="16384" width="11.44140625" style="97"/>
  </cols>
  <sheetData>
    <row r="1" spans="1:15" ht="18" customHeight="1">
      <c r="A1" s="67" t="str">
        <f>Cover!B3</f>
        <v>Spec No: CC/NT/W-RT/DOM/A10/24/07074</v>
      </c>
      <c r="B1" s="68"/>
      <c r="C1" s="69"/>
      <c r="D1" s="69"/>
      <c r="E1" s="70" t="s">
        <v>160</v>
      </c>
    </row>
    <row r="2" spans="1:15" ht="8.1" customHeight="1">
      <c r="A2" s="72"/>
      <c r="B2" s="73"/>
      <c r="C2" s="74"/>
      <c r="D2" s="74"/>
      <c r="E2" s="75"/>
      <c r="F2" s="76"/>
    </row>
    <row r="3" spans="1:15" ht="111" customHeight="1">
      <c r="A3" s="853" t="str">
        <f>Cover!$B$2</f>
        <v>765kV Reactor Package 7RT-12 for 7x 80 MVAR, 765kV, (1-Ph) Reactor under Bulk Procurement of 765kV &amp; 400kV class Transformers &amp; Reactors of various Capacities (Lot – 7).</v>
      </c>
      <c r="B3" s="853"/>
      <c r="C3" s="853"/>
      <c r="D3" s="853"/>
      <c r="E3" s="853"/>
    </row>
    <row r="4" spans="1:15" ht="21.9" customHeight="1">
      <c r="A4" s="839" t="s">
        <v>180</v>
      </c>
      <c r="B4" s="839"/>
      <c r="C4" s="839"/>
      <c r="D4" s="839"/>
      <c r="E4" s="839"/>
    </row>
    <row r="5" spans="1:15" ht="12" customHeight="1">
      <c r="A5" s="77"/>
      <c r="B5" s="78"/>
      <c r="C5" s="78"/>
      <c r="D5" s="78"/>
      <c r="E5" s="78"/>
    </row>
    <row r="6" spans="1:15" ht="20.25" customHeight="1">
      <c r="A6" s="758" t="s">
        <v>87</v>
      </c>
      <c r="B6" s="758"/>
      <c r="C6" s="4"/>
      <c r="D6" s="78"/>
      <c r="E6" s="78"/>
    </row>
    <row r="7" spans="1:15" ht="18" customHeight="1">
      <c r="A7" s="762">
        <f>'Sch-1'!A7</f>
        <v>0</v>
      </c>
      <c r="B7" s="762"/>
      <c r="C7" s="762"/>
      <c r="D7" s="79" t="s">
        <v>88</v>
      </c>
    </row>
    <row r="8" spans="1:15" ht="18" customHeight="1">
      <c r="A8" s="759" t="str">
        <f>"Bidder’s Name and Address  (" &amp; MID('Names of Bidder'!A9,9, 20) &amp; ") :"</f>
        <v>Bidder’s Name and Address  (Sole Bidder) :</v>
      </c>
      <c r="B8" s="759"/>
      <c r="C8" s="759"/>
      <c r="D8" s="80" t="str">
        <f>'Sch-1'!K8</f>
        <v>Contract Services</v>
      </c>
    </row>
    <row r="9" spans="1:15" ht="18" customHeight="1">
      <c r="A9" s="398" t="s">
        <v>90</v>
      </c>
      <c r="B9" s="398" t="str">
        <f>IF('Names of Bidder'!C9=0, "", 'Names of Bidder'!C9)</f>
        <v/>
      </c>
      <c r="C9" s="97"/>
      <c r="D9" s="80" t="str">
        <f>'Sch-1'!K9</f>
        <v>Power Grid Corporation of India Ltd.,</v>
      </c>
    </row>
    <row r="10" spans="1:15" ht="18" customHeight="1">
      <c r="A10" s="398" t="s">
        <v>92</v>
      </c>
      <c r="B10" s="226" t="str">
        <f>IF('Names of Bidder'!C10=0, "", 'Names of Bidder'!C10)</f>
        <v/>
      </c>
      <c r="C10" s="97"/>
      <c r="D10" s="80" t="str">
        <f>'Sch-1'!K10</f>
        <v>"Saudamini", Plot No.-2</v>
      </c>
    </row>
    <row r="11" spans="1:15" ht="18" customHeight="1">
      <c r="A11" s="365"/>
      <c r="B11" s="226" t="str">
        <f>IF('Names of Bidder'!C11=0, "", 'Names of Bidder'!C11)</f>
        <v/>
      </c>
      <c r="C11" s="97"/>
      <c r="D11" s="80" t="str">
        <f>'Sch-1'!K11</f>
        <v xml:space="preserve">Sector-29, </v>
      </c>
    </row>
    <row r="12" spans="1:15" ht="18" customHeight="1">
      <c r="A12" s="365"/>
      <c r="B12" s="226" t="str">
        <f>IF('Names of Bidder'!C12=0, "", 'Names of Bidder'!C12)</f>
        <v/>
      </c>
      <c r="C12" s="97"/>
      <c r="D12" s="80" t="str">
        <f>'Sch-1'!K12</f>
        <v>Gurugram (Haryana) - 122001</v>
      </c>
    </row>
    <row r="13" spans="1:15" ht="8.1" customHeight="1" thickBot="1"/>
    <row r="14" spans="1:15" ht="21.9" customHeight="1">
      <c r="A14" s="532" t="s">
        <v>162</v>
      </c>
      <c r="B14" s="840" t="s">
        <v>163</v>
      </c>
      <c r="C14" s="840"/>
      <c r="D14" s="841" t="s">
        <v>164</v>
      </c>
      <c r="E14" s="842"/>
      <c r="I14" s="837"/>
      <c r="J14" s="837"/>
      <c r="K14" s="837"/>
      <c r="M14" s="830"/>
      <c r="N14" s="830"/>
      <c r="O14" s="830"/>
    </row>
    <row r="15" spans="1:15" ht="24.75" customHeight="1">
      <c r="A15" s="533" t="s">
        <v>167</v>
      </c>
      <c r="B15" s="831" t="s">
        <v>168</v>
      </c>
      <c r="C15" s="831"/>
      <c r="D15" s="849">
        <f>'Sch-1'!S36</f>
        <v>0</v>
      </c>
      <c r="E15" s="850"/>
      <c r="I15" s="347"/>
      <c r="K15" s="347"/>
      <c r="M15" s="347"/>
      <c r="O15" s="82"/>
    </row>
    <row r="16" spans="1:15" ht="81" customHeight="1">
      <c r="A16" s="534"/>
      <c r="B16" s="834" t="s">
        <v>170</v>
      </c>
      <c r="C16" s="834"/>
      <c r="D16" s="851"/>
      <c r="E16" s="852"/>
      <c r="G16" s="83"/>
    </row>
    <row r="17" spans="1:15" ht="24.75" customHeight="1">
      <c r="A17" s="533" t="s">
        <v>171</v>
      </c>
      <c r="B17" s="831" t="s">
        <v>172</v>
      </c>
      <c r="C17" s="831"/>
      <c r="D17" s="832">
        <f>'Sch-3'!U25</f>
        <v>0</v>
      </c>
      <c r="E17" s="833"/>
      <c r="I17" s="347"/>
      <c r="K17" s="348"/>
      <c r="M17" s="347"/>
      <c r="O17" s="85"/>
    </row>
    <row r="18" spans="1:15" ht="81.75" customHeight="1">
      <c r="A18" s="534"/>
      <c r="B18" s="834" t="s">
        <v>174</v>
      </c>
      <c r="C18" s="834"/>
      <c r="D18" s="854"/>
      <c r="E18" s="855"/>
      <c r="G18" s="86"/>
      <c r="I18" s="349"/>
      <c r="M18" s="349"/>
    </row>
    <row r="19" spans="1:15" ht="33" customHeight="1" thickBot="1">
      <c r="A19" s="535"/>
      <c r="B19" s="536" t="s">
        <v>175</v>
      </c>
      <c r="C19" s="537"/>
      <c r="D19" s="845">
        <f>D15+D17</f>
        <v>0</v>
      </c>
      <c r="E19" s="846"/>
    </row>
    <row r="20" spans="1:15" ht="30" customHeight="1">
      <c r="A20" s="87"/>
      <c r="B20" s="87"/>
      <c r="C20" s="88"/>
      <c r="D20" s="87"/>
      <c r="E20" s="87"/>
    </row>
    <row r="21" spans="1:15" ht="30" customHeight="1">
      <c r="A21" s="89" t="s">
        <v>176</v>
      </c>
      <c r="B21" s="540" t="str">
        <f>'Sch-5'!B21</f>
        <v xml:space="preserve">  </v>
      </c>
      <c r="C21" s="88" t="s">
        <v>177</v>
      </c>
      <c r="D21" s="856" t="str">
        <f>'Sch-5'!D21</f>
        <v/>
      </c>
      <c r="E21" s="856"/>
      <c r="F21" s="90"/>
    </row>
    <row r="22" spans="1:15" ht="30" customHeight="1">
      <c r="A22" s="89" t="s">
        <v>178</v>
      </c>
      <c r="B22" s="541" t="str">
        <f>'Sch-5'!B22</f>
        <v/>
      </c>
      <c r="C22" s="88" t="s">
        <v>179</v>
      </c>
      <c r="D22" s="856" t="str">
        <f>'Sch-5'!D22</f>
        <v/>
      </c>
      <c r="E22" s="856"/>
      <c r="F22" s="90"/>
    </row>
    <row r="23" spans="1:15" ht="30" customHeight="1">
      <c r="A23" s="91"/>
      <c r="B23" s="92"/>
      <c r="C23" s="88"/>
      <c r="D23" s="71"/>
      <c r="E23" s="71"/>
      <c r="F23" s="90"/>
    </row>
    <row r="24" spans="1:15" ht="33" customHeight="1">
      <c r="A24" s="91"/>
      <c r="B24" s="92"/>
      <c r="C24" s="76"/>
      <c r="D24" s="93"/>
      <c r="E24" s="94"/>
      <c r="F24" s="90"/>
    </row>
    <row r="25" spans="1:15" ht="21.9" customHeight="1">
      <c r="A25" s="95"/>
      <c r="B25" s="95"/>
      <c r="C25" s="95"/>
      <c r="D25" s="95"/>
      <c r="E25" s="96"/>
    </row>
    <row r="26" spans="1:15" ht="21.9" customHeight="1">
      <c r="A26" s="95"/>
      <c r="B26" s="95"/>
      <c r="C26" s="95"/>
      <c r="D26" s="95"/>
      <c r="E26" s="96"/>
    </row>
    <row r="27" spans="1:15" ht="21.9" customHeight="1">
      <c r="A27" s="95"/>
      <c r="B27" s="95"/>
      <c r="C27" s="95"/>
      <c r="D27" s="95"/>
      <c r="E27" s="96"/>
    </row>
    <row r="28" spans="1:15" ht="21.9" customHeight="1">
      <c r="A28" s="95"/>
      <c r="B28" s="95"/>
      <c r="C28" s="95"/>
      <c r="D28" s="95"/>
      <c r="E28" s="96"/>
    </row>
    <row r="29" spans="1:15" ht="21.9" customHeight="1">
      <c r="A29" s="95"/>
      <c r="B29" s="95"/>
      <c r="C29" s="95"/>
      <c r="D29" s="95"/>
      <c r="E29" s="96"/>
    </row>
    <row r="30" spans="1:15" ht="21.9" customHeight="1">
      <c r="A30" s="95"/>
      <c r="B30" s="95"/>
      <c r="C30" s="95"/>
      <c r="D30" s="95"/>
      <c r="E30" s="96"/>
    </row>
    <row r="31" spans="1:15" ht="24.9" customHeight="1">
      <c r="A31" s="94"/>
      <c r="B31" s="94"/>
      <c r="C31" s="94"/>
      <c r="D31" s="94"/>
      <c r="E31" s="94"/>
    </row>
    <row r="32" spans="1:15" ht="24.9" customHeight="1">
      <c r="A32" s="94"/>
      <c r="B32" s="94"/>
      <c r="C32" s="94"/>
      <c r="D32" s="94"/>
      <c r="E32" s="94"/>
    </row>
    <row r="33" spans="1:5" ht="24.9" customHeight="1">
      <c r="A33" s="94"/>
      <c r="B33" s="94"/>
      <c r="C33" s="94"/>
      <c r="D33" s="94"/>
      <c r="E33" s="94"/>
    </row>
    <row r="34" spans="1:5" ht="24.9" customHeight="1">
      <c r="A34" s="94"/>
      <c r="B34" s="94"/>
      <c r="C34" s="94"/>
      <c r="D34" s="94"/>
      <c r="E34" s="94"/>
    </row>
    <row r="35" spans="1:5" ht="24.9" customHeight="1">
      <c r="A35" s="94"/>
      <c r="B35" s="94"/>
      <c r="C35" s="94"/>
      <c r="D35" s="94"/>
      <c r="E35" s="94"/>
    </row>
    <row r="36" spans="1:5" ht="24.9" customHeight="1">
      <c r="A36" s="94"/>
      <c r="B36" s="94"/>
      <c r="C36" s="94"/>
      <c r="D36" s="94"/>
      <c r="E36" s="94"/>
    </row>
    <row r="37" spans="1:5" ht="24.9" customHeight="1">
      <c r="A37" s="94"/>
      <c r="B37" s="94"/>
      <c r="C37" s="94"/>
      <c r="D37" s="94"/>
      <c r="E37" s="94"/>
    </row>
    <row r="38" spans="1:5" ht="24.9" customHeight="1">
      <c r="A38" s="94"/>
      <c r="B38" s="94"/>
      <c r="C38" s="94"/>
      <c r="D38" s="94"/>
      <c r="E38" s="94"/>
    </row>
    <row r="39" spans="1:5" ht="24.9" customHeight="1">
      <c r="A39" s="94"/>
      <c r="B39" s="94"/>
      <c r="C39" s="94"/>
      <c r="D39" s="94"/>
      <c r="E39" s="94"/>
    </row>
    <row r="40" spans="1:5" ht="24.9" customHeight="1">
      <c r="A40" s="94"/>
      <c r="B40" s="94"/>
      <c r="C40" s="94"/>
      <c r="D40" s="94"/>
      <c r="E40" s="94"/>
    </row>
    <row r="41" spans="1:5" ht="24.9" customHeight="1">
      <c r="A41" s="94"/>
      <c r="B41" s="94"/>
      <c r="C41" s="94"/>
      <c r="D41" s="94"/>
      <c r="E41" s="94"/>
    </row>
    <row r="42" spans="1:5" ht="24.9" customHeight="1">
      <c r="A42" s="94"/>
      <c r="B42" s="94"/>
      <c r="C42" s="94"/>
      <c r="D42" s="94"/>
      <c r="E42" s="94"/>
    </row>
    <row r="43" spans="1:5" ht="24.9" customHeight="1">
      <c r="A43" s="94"/>
      <c r="B43" s="94"/>
      <c r="C43" s="94"/>
      <c r="D43" s="94"/>
      <c r="E43" s="94"/>
    </row>
    <row r="44" spans="1:5" ht="24.9" customHeight="1">
      <c r="A44" s="94"/>
      <c r="B44" s="94"/>
      <c r="C44" s="94"/>
      <c r="D44" s="94"/>
      <c r="E44" s="94"/>
    </row>
    <row r="45" spans="1:5" ht="24.9" customHeight="1">
      <c r="A45" s="94"/>
      <c r="B45" s="94"/>
      <c r="C45" s="94"/>
      <c r="D45" s="94"/>
      <c r="E45" s="94"/>
    </row>
    <row r="46" spans="1:5" ht="24.9" customHeight="1">
      <c r="A46" s="94"/>
      <c r="B46" s="94"/>
      <c r="C46" s="94"/>
      <c r="D46" s="94"/>
      <c r="E46" s="94"/>
    </row>
    <row r="47" spans="1:5" ht="24.9" customHeight="1">
      <c r="A47" s="94"/>
      <c r="B47" s="94"/>
      <c r="C47" s="94"/>
      <c r="D47" s="94"/>
      <c r="E47" s="94"/>
    </row>
    <row r="48" spans="1:5" ht="24.9" customHeight="1">
      <c r="A48" s="94"/>
      <c r="B48" s="94"/>
      <c r="C48" s="94"/>
      <c r="D48" s="94"/>
      <c r="E48" s="94"/>
    </row>
    <row r="49" spans="1:5" ht="24.9" customHeight="1">
      <c r="A49" s="94"/>
      <c r="B49" s="94"/>
      <c r="C49" s="94"/>
      <c r="D49" s="94"/>
      <c r="E49" s="94"/>
    </row>
    <row r="50" spans="1:5" ht="24.9" customHeight="1">
      <c r="A50" s="94"/>
      <c r="B50" s="94"/>
      <c r="C50" s="94"/>
      <c r="D50" s="94"/>
      <c r="E50" s="94"/>
    </row>
    <row r="51" spans="1:5" ht="24.9" customHeight="1">
      <c r="A51" s="94"/>
      <c r="B51" s="94"/>
      <c r="C51" s="94"/>
      <c r="D51" s="94"/>
      <c r="E51" s="94"/>
    </row>
    <row r="52" spans="1:5" ht="24.9" customHeight="1">
      <c r="A52" s="94"/>
      <c r="B52" s="94"/>
      <c r="C52" s="94"/>
      <c r="D52" s="94"/>
      <c r="E52" s="94"/>
    </row>
    <row r="53" spans="1:5" ht="24.9"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dataConsolidate/>
  <customSheetViews>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15" zoomScaleSheetLayoutView="115" workbookViewId="0">
      <selection activeCell="B23" sqref="B23:C23"/>
    </sheetView>
  </sheetViews>
  <sheetFormatPr defaultColWidth="11.44140625" defaultRowHeight="15.6"/>
  <cols>
    <col min="1" max="1" width="12.109375" style="21" customWidth="1"/>
    <col min="2" max="2" width="31.44140625" style="21" customWidth="1"/>
    <col min="3" max="3" width="24" style="21" customWidth="1"/>
    <col min="4" max="4" width="39.33203125" style="21" customWidth="1"/>
    <col min="5" max="16384" width="11.44140625" style="97"/>
  </cols>
  <sheetData>
    <row r="1" spans="1:6" ht="18" customHeight="1">
      <c r="A1" s="98" t="str">
        <f>Cover!B3</f>
        <v>Spec No: CC/NT/W-RT/DOM/A10/24/07074</v>
      </c>
      <c r="B1" s="99"/>
      <c r="C1" s="100"/>
      <c r="D1" s="101" t="s">
        <v>181</v>
      </c>
    </row>
    <row r="2" spans="1:6" ht="18" customHeight="1">
      <c r="A2" s="102"/>
      <c r="B2" s="103"/>
      <c r="C2" s="104"/>
      <c r="D2" s="104"/>
    </row>
    <row r="3" spans="1:6" ht="78.75" customHeight="1">
      <c r="A3" s="838" t="str">
        <f>Cover!$B$2</f>
        <v>765kV Reactor Package 7RT-12 for 7x 80 MVAR, 765kV, (1-Ph) Reactor under Bulk Procurement of 765kV &amp; 400kV class Transformers &amp; Reactors of various Capacities (Lot – 7).</v>
      </c>
      <c r="B3" s="838"/>
      <c r="C3" s="838"/>
      <c r="D3" s="838"/>
      <c r="E3" s="105"/>
      <c r="F3" s="105"/>
    </row>
    <row r="4" spans="1:6" ht="21.9" customHeight="1">
      <c r="A4" s="839" t="s">
        <v>182</v>
      </c>
      <c r="B4" s="839"/>
      <c r="C4" s="839"/>
      <c r="D4" s="839"/>
    </row>
    <row r="5" spans="1:6" ht="18" customHeight="1">
      <c r="A5" s="106"/>
    </row>
    <row r="6" spans="1:6" ht="18" customHeight="1">
      <c r="A6" s="758" t="s">
        <v>87</v>
      </c>
      <c r="B6" s="758"/>
      <c r="C6" s="4"/>
    </row>
    <row r="7" spans="1:6" ht="18" customHeight="1">
      <c r="A7" s="762">
        <f>'Sch-1'!A7</f>
        <v>0</v>
      </c>
      <c r="B7" s="762"/>
      <c r="C7" s="762"/>
      <c r="D7" s="79" t="s">
        <v>88</v>
      </c>
    </row>
    <row r="8" spans="1:6" ht="21.75" customHeight="1">
      <c r="A8" s="759" t="str">
        <f>"Bidder’s Name and Address  (" &amp; MID('Names of Bidder'!A9,9, 20) &amp; ") :"</f>
        <v>Bidder’s Name and Address  (Sole Bidder) :</v>
      </c>
      <c r="B8" s="759"/>
      <c r="C8" s="759"/>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0"/>
      <c r="B13" s="520"/>
      <c r="C13" s="520"/>
      <c r="D13" s="79"/>
    </row>
    <row r="14" spans="1:6" ht="21.9" customHeight="1">
      <c r="A14" s="521" t="s">
        <v>162</v>
      </c>
      <c r="B14" s="857" t="s">
        <v>124</v>
      </c>
      <c r="C14" s="858"/>
      <c r="D14" s="522" t="s">
        <v>164</v>
      </c>
    </row>
    <row r="15" spans="1:6" ht="21.9" customHeight="1">
      <c r="A15" s="523" t="s">
        <v>167</v>
      </c>
      <c r="B15" s="859" t="s">
        <v>183</v>
      </c>
      <c r="C15" s="859"/>
      <c r="D15" s="524">
        <f>'Sch-1'!N36</f>
        <v>0</v>
      </c>
    </row>
    <row r="16" spans="1:6" ht="35.1" customHeight="1">
      <c r="A16" s="525"/>
      <c r="B16" s="860" t="s">
        <v>184</v>
      </c>
      <c r="C16" s="861"/>
      <c r="D16" s="526"/>
    </row>
    <row r="17" spans="1:6" ht="21.9" customHeight="1">
      <c r="A17" s="523" t="s">
        <v>171</v>
      </c>
      <c r="B17" s="859" t="s">
        <v>185</v>
      </c>
      <c r="C17" s="859"/>
      <c r="D17" s="527" t="s">
        <v>192</v>
      </c>
    </row>
    <row r="18" spans="1:6" ht="35.1" customHeight="1">
      <c r="A18" s="525"/>
      <c r="B18" s="860" t="s">
        <v>186</v>
      </c>
      <c r="C18" s="861"/>
      <c r="D18" s="526"/>
    </row>
    <row r="19" spans="1:6" ht="21.9" customHeight="1">
      <c r="A19" s="523" t="s">
        <v>187</v>
      </c>
      <c r="B19" s="859" t="s">
        <v>188</v>
      </c>
      <c r="C19" s="859"/>
      <c r="D19" s="524">
        <f>'Sch-3'!P25</f>
        <v>0</v>
      </c>
    </row>
    <row r="20" spans="1:6" ht="30" customHeight="1">
      <c r="A20" s="525"/>
      <c r="B20" s="860" t="s">
        <v>189</v>
      </c>
      <c r="C20" s="861"/>
      <c r="D20" s="526"/>
    </row>
    <row r="21" spans="1:6" ht="21.9" customHeight="1">
      <c r="A21" s="523" t="s">
        <v>190</v>
      </c>
      <c r="B21" s="859" t="s">
        <v>191</v>
      </c>
      <c r="C21" s="859"/>
      <c r="D21" s="527" t="s">
        <v>192</v>
      </c>
    </row>
    <row r="22" spans="1:6" ht="30" customHeight="1">
      <c r="A22" s="525"/>
      <c r="B22" s="860" t="s">
        <v>193</v>
      </c>
      <c r="C22" s="861"/>
      <c r="D22" s="526"/>
    </row>
    <row r="23" spans="1:6" ht="30" customHeight="1">
      <c r="A23" s="523">
        <v>5</v>
      </c>
      <c r="B23" s="859" t="s">
        <v>194</v>
      </c>
      <c r="C23" s="859"/>
      <c r="D23" s="524">
        <f>'Sch-5'!D19:E19</f>
        <v>0</v>
      </c>
    </row>
    <row r="24" spans="1:6" ht="23.25" customHeight="1">
      <c r="A24" s="525"/>
      <c r="B24" s="860" t="s">
        <v>195</v>
      </c>
      <c r="C24" s="861"/>
      <c r="D24" s="528"/>
    </row>
    <row r="25" spans="1:6" ht="21.9" customHeight="1">
      <c r="A25" s="523" t="s">
        <v>196</v>
      </c>
      <c r="B25" s="859" t="s">
        <v>197</v>
      </c>
      <c r="C25" s="859"/>
      <c r="D25" s="527" t="s">
        <v>192</v>
      </c>
    </row>
    <row r="26" spans="1:6" ht="35.1" customHeight="1">
      <c r="A26" s="525"/>
      <c r="B26" s="860" t="s">
        <v>198</v>
      </c>
      <c r="C26" s="861"/>
      <c r="D26" s="526"/>
    </row>
    <row r="27" spans="1:6" ht="18.75" customHeight="1">
      <c r="A27" s="862"/>
      <c r="B27" s="864" t="s">
        <v>199</v>
      </c>
      <c r="C27" s="864"/>
      <c r="D27" s="529"/>
    </row>
    <row r="28" spans="1:6" ht="18.75" customHeight="1" thickBot="1">
      <c r="A28" s="863"/>
      <c r="B28" s="865"/>
      <c r="C28" s="865"/>
      <c r="D28" s="530">
        <f>D15+D19+D23</f>
        <v>0</v>
      </c>
    </row>
    <row r="29" spans="1:6" ht="18.75" customHeight="1">
      <c r="A29" s="116"/>
      <c r="B29" s="117"/>
      <c r="C29" s="117"/>
      <c r="D29" s="118"/>
    </row>
    <row r="30" spans="1:6" ht="27.9" customHeight="1">
      <c r="A30" s="116"/>
      <c r="B30" s="119"/>
      <c r="C30" s="119"/>
      <c r="D30" s="118"/>
    </row>
    <row r="31" spans="1:6" ht="27.9" customHeight="1">
      <c r="A31" s="120" t="s">
        <v>200</v>
      </c>
      <c r="B31" s="540" t="str">
        <f>'Sch-5 after discount'!B21</f>
        <v xml:space="preserve">  </v>
      </c>
      <c r="C31" s="119" t="s">
        <v>177</v>
      </c>
      <c r="D31" s="593" t="str">
        <f>'Sch-5 after discount'!D21</f>
        <v/>
      </c>
      <c r="F31" s="121"/>
    </row>
    <row r="32" spans="1:6" ht="27.9" customHeight="1">
      <c r="A32" s="120" t="s">
        <v>201</v>
      </c>
      <c r="B32" s="541" t="str">
        <f>'Sch-5 after discount'!B22</f>
        <v/>
      </c>
      <c r="C32" s="119" t="s">
        <v>179</v>
      </c>
      <c r="D32" s="593" t="str">
        <f>'Sch-5 after discount'!D22</f>
        <v/>
      </c>
      <c r="F32" s="102"/>
    </row>
    <row r="33" spans="1:6" ht="27.9"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mwfObnsPfjzhmGrldqkwrsDFMl64bWv5Diy2NbvMK/Hqh87I4CD80Nhc4WNCb2Zcc90qUSzbVNBwTNbbTzEv2A==" saltValue="eMRZAXGkMliGy6C5VcpMiA==" spinCount="100000" sheet="1" selectLockedCells="1"/>
  <customSheetViews>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ignoredErrors>
    <ignoredError sqref="A15 A17 A19 A21 A25" numberStoredAsText="1"/>
  </ignoredError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4140625" defaultRowHeight="15.6"/>
  <cols>
    <col min="1" max="1" width="12.109375" style="21" customWidth="1"/>
    <col min="2" max="2" width="31.44140625" style="21" customWidth="1"/>
    <col min="3" max="3" width="24" style="21" customWidth="1"/>
    <col min="4" max="4" width="39.33203125" style="21" customWidth="1"/>
    <col min="5" max="16384" width="11.44140625" style="97"/>
  </cols>
  <sheetData>
    <row r="1" spans="1:6" ht="18" customHeight="1">
      <c r="A1" s="98" t="str">
        <f>Cover!B3</f>
        <v>Spec No: CC/NT/W-RT/DOM/A10/24/07074</v>
      </c>
      <c r="B1" s="99"/>
      <c r="C1" s="100"/>
      <c r="D1" s="101" t="s">
        <v>202</v>
      </c>
    </row>
    <row r="2" spans="1:6" ht="18" customHeight="1">
      <c r="A2" s="102"/>
      <c r="B2" s="103"/>
      <c r="C2" s="104"/>
      <c r="D2" s="104"/>
    </row>
    <row r="3" spans="1:6" ht="73.5" customHeight="1">
      <c r="A3" s="871" t="str">
        <f>Cover!$B$2</f>
        <v>765kV Reactor Package 7RT-12 for 7x 80 MVAR, 765kV, (1-Ph) Reactor under Bulk Procurement of 765kV &amp; 400kV class Transformers &amp; Reactors of various Capacities (Lot – 7).</v>
      </c>
      <c r="B3" s="871"/>
      <c r="C3" s="871"/>
      <c r="D3" s="871"/>
      <c r="E3" s="105"/>
      <c r="F3" s="105"/>
    </row>
    <row r="4" spans="1:6" ht="21.9" customHeight="1">
      <c r="A4" s="839" t="s">
        <v>182</v>
      </c>
      <c r="B4" s="839"/>
      <c r="C4" s="839"/>
      <c r="D4" s="839"/>
    </row>
    <row r="5" spans="1:6" ht="18" customHeight="1">
      <c r="A5" s="106"/>
    </row>
    <row r="6" spans="1:6" ht="18" customHeight="1">
      <c r="A6" s="18" t="e">
        <f>'Sch-1'!#REF!</f>
        <v>#REF!</v>
      </c>
      <c r="D6" s="79" t="s">
        <v>88</v>
      </c>
    </row>
    <row r="7" spans="1:6" ht="36" customHeight="1">
      <c r="A7" s="872" t="str">
        <f>'Sch-1'!A8</f>
        <v>Bidder’s Name and Address  (Sole Bidder) :</v>
      </c>
      <c r="B7" s="872"/>
      <c r="C7" s="872"/>
      <c r="D7" s="80" t="str">
        <f>'Sch-1'!K8</f>
        <v>Contract Services</v>
      </c>
    </row>
    <row r="8" spans="1:6" ht="18" customHeight="1">
      <c r="A8" s="22" t="s">
        <v>203</v>
      </c>
      <c r="B8" s="870" t="str">
        <f>IF('Sch-1'!C9=0, "", 'Sch-1'!C9)</f>
        <v/>
      </c>
      <c r="C8" s="870"/>
      <c r="D8" s="80" t="str">
        <f>'Sch-1'!K9</f>
        <v>Power Grid Corporation of India Ltd.,</v>
      </c>
    </row>
    <row r="9" spans="1:6" ht="18" customHeight="1">
      <c r="A9" s="22" t="s">
        <v>204</v>
      </c>
      <c r="B9" s="870" t="str">
        <f>IF('Sch-1'!C10=0, "", 'Sch-1'!C10)</f>
        <v/>
      </c>
      <c r="C9" s="870"/>
      <c r="D9" s="80" t="str">
        <f>'Sch-1'!K10</f>
        <v>"Saudamini", Plot No.-2</v>
      </c>
    </row>
    <row r="10" spans="1:6" ht="18" customHeight="1">
      <c r="A10" s="23"/>
      <c r="B10" s="870" t="str">
        <f>IF('Sch-1'!C11=0, "", 'Sch-1'!C11)</f>
        <v/>
      </c>
      <c r="C10" s="870"/>
      <c r="D10" s="80" t="str">
        <f>'Sch-1'!K11</f>
        <v xml:space="preserve">Sector-29, </v>
      </c>
    </row>
    <row r="11" spans="1:6" ht="18" customHeight="1">
      <c r="A11" s="23"/>
      <c r="B11" s="870" t="str">
        <f>IF('Sch-1'!C12=0, "", 'Sch-1'!C12)</f>
        <v/>
      </c>
      <c r="C11" s="870"/>
      <c r="D11" s="80" t="str">
        <f>'Sch-1'!K12</f>
        <v>Gurugram (Haryana) - 122001</v>
      </c>
    </row>
    <row r="12" spans="1:6" ht="18" customHeight="1">
      <c r="A12" s="107"/>
      <c r="B12" s="107"/>
      <c r="C12" s="107"/>
      <c r="D12" s="79"/>
    </row>
    <row r="13" spans="1:6" ht="21.9" customHeight="1">
      <c r="A13" s="108" t="s">
        <v>162</v>
      </c>
      <c r="B13" s="866" t="s">
        <v>124</v>
      </c>
      <c r="C13" s="867"/>
      <c r="D13" s="109" t="s">
        <v>164</v>
      </c>
    </row>
    <row r="14" spans="1:6" ht="21.9" customHeight="1">
      <c r="A14" s="81" t="s">
        <v>167</v>
      </c>
      <c r="B14" s="859" t="s">
        <v>183</v>
      </c>
      <c r="C14" s="859"/>
      <c r="D14" s="110"/>
    </row>
    <row r="15" spans="1:6" ht="35.1" customHeight="1">
      <c r="A15" s="111"/>
      <c r="B15" s="860" t="s">
        <v>184</v>
      </c>
      <c r="C15" s="861"/>
      <c r="D15" s="112"/>
    </row>
    <row r="16" spans="1:6" ht="21.9" customHeight="1">
      <c r="A16" s="81" t="s">
        <v>171</v>
      </c>
      <c r="B16" s="859" t="s">
        <v>185</v>
      </c>
      <c r="C16" s="859"/>
      <c r="D16" s="110"/>
    </row>
    <row r="17" spans="1:6" ht="35.1" customHeight="1">
      <c r="A17" s="111"/>
      <c r="B17" s="860" t="s">
        <v>205</v>
      </c>
      <c r="C17" s="861"/>
      <c r="D17" s="112"/>
    </row>
    <row r="18" spans="1:6" ht="21.9" customHeight="1">
      <c r="A18" s="81" t="s">
        <v>187</v>
      </c>
      <c r="B18" s="859" t="s">
        <v>188</v>
      </c>
      <c r="C18" s="859"/>
      <c r="D18" s="110"/>
    </row>
    <row r="19" spans="1:6" ht="30" customHeight="1">
      <c r="A19" s="111"/>
      <c r="B19" s="860" t="s">
        <v>189</v>
      </c>
      <c r="C19" s="861"/>
      <c r="D19" s="112"/>
    </row>
    <row r="20" spans="1:6" ht="21.9" customHeight="1">
      <c r="A20" s="81" t="s">
        <v>190</v>
      </c>
      <c r="B20" s="859" t="s">
        <v>191</v>
      </c>
      <c r="C20" s="859"/>
      <c r="D20" s="113"/>
    </row>
    <row r="21" spans="1:6" ht="30" customHeight="1">
      <c r="A21" s="111"/>
      <c r="B21" s="860" t="s">
        <v>193</v>
      </c>
      <c r="C21" s="861"/>
      <c r="D21" s="112"/>
    </row>
    <row r="22" spans="1:6" ht="30" customHeight="1">
      <c r="A22" s="81">
        <v>5</v>
      </c>
      <c r="B22" s="859" t="s">
        <v>194</v>
      </c>
      <c r="C22" s="859"/>
      <c r="D22" s="110"/>
    </row>
    <row r="23" spans="1:6" ht="33" customHeight="1">
      <c r="A23" s="111"/>
      <c r="B23" s="860" t="s">
        <v>195</v>
      </c>
      <c r="C23" s="861"/>
      <c r="D23" s="126"/>
    </row>
    <row r="24" spans="1:6" ht="21.9" customHeight="1">
      <c r="A24" s="81" t="s">
        <v>196</v>
      </c>
      <c r="B24" s="859" t="s">
        <v>197</v>
      </c>
      <c r="C24" s="859"/>
      <c r="D24" s="113"/>
    </row>
    <row r="25" spans="1:6" ht="35.1" customHeight="1">
      <c r="A25" s="111"/>
      <c r="B25" s="860" t="s">
        <v>198</v>
      </c>
      <c r="C25" s="861"/>
      <c r="D25" s="112"/>
    </row>
    <row r="26" spans="1:6" ht="24" customHeight="1">
      <c r="A26" s="868"/>
      <c r="B26" s="869" t="s">
        <v>206</v>
      </c>
      <c r="C26" s="869"/>
      <c r="D26" s="114"/>
    </row>
    <row r="27" spans="1:6" ht="25.5" customHeight="1">
      <c r="A27" s="868"/>
      <c r="B27" s="869"/>
      <c r="C27" s="869"/>
      <c r="D27" s="115"/>
    </row>
    <row r="28" spans="1:6" ht="18.75" customHeight="1">
      <c r="A28" s="116"/>
      <c r="B28" s="117"/>
      <c r="C28" s="117"/>
      <c r="D28" s="118"/>
    </row>
    <row r="29" spans="1:6" ht="27.9" customHeight="1">
      <c r="A29" s="116"/>
      <c r="B29" s="117"/>
      <c r="C29" s="119"/>
      <c r="D29" s="118"/>
    </row>
    <row r="30" spans="1:6" ht="27.9" customHeight="1">
      <c r="A30" s="120" t="s">
        <v>200</v>
      </c>
      <c r="B30" s="84"/>
      <c r="C30" s="119" t="s">
        <v>177</v>
      </c>
      <c r="D30" s="84"/>
      <c r="F30" s="121"/>
    </row>
    <row r="31" spans="1:6" ht="27.9" customHeight="1">
      <c r="A31" s="120" t="s">
        <v>201</v>
      </c>
      <c r="B31" s="84"/>
      <c r="C31" s="119" t="s">
        <v>179</v>
      </c>
      <c r="D31" s="84"/>
      <c r="F31" s="102"/>
    </row>
    <row r="32" spans="1:6" ht="27.9" customHeight="1">
      <c r="A32" s="122"/>
      <c r="B32" s="103"/>
      <c r="C32" s="119"/>
      <c r="F32" s="102"/>
    </row>
    <row r="33" spans="1:6" ht="30" customHeight="1">
      <c r="A33" s="122"/>
      <c r="B33" s="103"/>
      <c r="C33" s="119"/>
      <c r="D33" s="122"/>
      <c r="F33" s="121"/>
    </row>
    <row r="34" spans="1:6" ht="30" customHeight="1">
      <c r="A34" s="123"/>
      <c r="B34" s="123"/>
      <c r="C34" s="124"/>
      <c r="E34" s="125"/>
    </row>
  </sheetData>
  <customSheetViews>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3" zoomScaleSheetLayoutView="100" workbookViewId="0">
      <selection activeCell="B17" sqref="B17:C18"/>
    </sheetView>
  </sheetViews>
  <sheetFormatPr defaultColWidth="11.44140625" defaultRowHeight="15.6"/>
  <cols>
    <col min="1" max="1" width="12.109375" style="21" customWidth="1"/>
    <col min="2" max="2" width="31.44140625" style="21" customWidth="1"/>
    <col min="3" max="3" width="24" style="21" customWidth="1"/>
    <col min="4" max="4" width="39.33203125" style="21" customWidth="1"/>
    <col min="5" max="5" width="18.44140625" style="97" hidden="1" customWidth="1"/>
    <col min="6" max="6" width="18.6640625" style="97" hidden="1" customWidth="1"/>
    <col min="7" max="16384" width="11.44140625" style="97"/>
  </cols>
  <sheetData>
    <row r="1" spans="1:6" ht="18" customHeight="1">
      <c r="A1" s="98" t="str">
        <f>Cover!B3</f>
        <v>Spec No: CC/NT/W-RT/DOM/A10/24/07074</v>
      </c>
      <c r="B1" s="99"/>
      <c r="C1" s="100"/>
      <c r="D1" s="101" t="s">
        <v>181</v>
      </c>
    </row>
    <row r="2" spans="1:6" ht="18" customHeight="1">
      <c r="A2" s="102"/>
      <c r="B2" s="103"/>
      <c r="C2" s="104"/>
      <c r="D2" s="104"/>
    </row>
    <row r="3" spans="1:6" ht="75.75" customHeight="1">
      <c r="A3" s="838" t="str">
        <f>Cover!$B$2</f>
        <v>765kV Reactor Package 7RT-12 for 7x 80 MVAR, 765kV, (1-Ph) Reactor under Bulk Procurement of 765kV &amp; 400kV class Transformers &amp; Reactors of various Capacities (Lot – 7).</v>
      </c>
      <c r="B3" s="838"/>
      <c r="C3" s="838"/>
      <c r="D3" s="838"/>
      <c r="E3" s="105"/>
      <c r="F3" s="105"/>
    </row>
    <row r="4" spans="1:6" ht="21.9" customHeight="1">
      <c r="A4" s="839" t="s">
        <v>182</v>
      </c>
      <c r="B4" s="839"/>
      <c r="C4" s="839"/>
      <c r="D4" s="839"/>
    </row>
    <row r="5" spans="1:6" ht="18" customHeight="1">
      <c r="A5" s="106"/>
    </row>
    <row r="6" spans="1:6" ht="18" customHeight="1">
      <c r="A6" s="758" t="s">
        <v>87</v>
      </c>
      <c r="B6" s="758"/>
      <c r="C6" s="4"/>
    </row>
    <row r="7" spans="1:6" ht="18" customHeight="1">
      <c r="A7" s="762">
        <f>'Sch-1'!A7</f>
        <v>0</v>
      </c>
      <c r="B7" s="762"/>
      <c r="C7" s="762"/>
      <c r="D7" s="79" t="s">
        <v>88</v>
      </c>
    </row>
    <row r="8" spans="1:6" ht="22.5" customHeight="1">
      <c r="A8" s="759" t="str">
        <f>"Bidder’s Name and Address  (" &amp; MID('Names of Bidder'!A9,9, 20) &amp; ") :"</f>
        <v>Bidder’s Name and Address  (Sole Bidder) :</v>
      </c>
      <c r="B8" s="759"/>
      <c r="C8" s="759"/>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0"/>
      <c r="B13" s="520"/>
      <c r="C13" s="520"/>
      <c r="D13" s="79"/>
    </row>
    <row r="14" spans="1:6" ht="21.9" customHeight="1">
      <c r="A14" s="521" t="s">
        <v>162</v>
      </c>
      <c r="B14" s="857" t="s">
        <v>124</v>
      </c>
      <c r="C14" s="858"/>
      <c r="D14" s="522" t="s">
        <v>164</v>
      </c>
      <c r="E14" s="502" t="s">
        <v>207</v>
      </c>
      <c r="F14" s="503" t="s">
        <v>208</v>
      </c>
    </row>
    <row r="15" spans="1:6" ht="21.9" customHeight="1">
      <c r="A15" s="523" t="s">
        <v>167</v>
      </c>
      <c r="B15" s="859" t="s">
        <v>183</v>
      </c>
      <c r="C15" s="859"/>
      <c r="D15" s="524">
        <f>E15*F15</f>
        <v>0</v>
      </c>
      <c r="E15" s="504">
        <f>'Sch-6'!D15</f>
        <v>0</v>
      </c>
      <c r="F15" s="517">
        <f>IF(Discount!H36&lt;0,0,Discount!H36)</f>
        <v>0</v>
      </c>
    </row>
    <row r="16" spans="1:6" ht="35.1" customHeight="1">
      <c r="A16" s="525"/>
      <c r="B16" s="860" t="s">
        <v>184</v>
      </c>
      <c r="C16" s="861"/>
      <c r="D16" s="526"/>
      <c r="E16" s="506"/>
      <c r="F16" s="517"/>
    </row>
    <row r="17" spans="1:6" ht="21.9" customHeight="1">
      <c r="A17" s="523" t="s">
        <v>171</v>
      </c>
      <c r="B17" s="859" t="s">
        <v>185</v>
      </c>
      <c r="C17" s="859"/>
      <c r="D17" s="527" t="s">
        <v>192</v>
      </c>
      <c r="E17" s="504" t="str">
        <f>'Sch-6'!D17</f>
        <v>Not Applicable</v>
      </c>
      <c r="F17" s="517">
        <f>IF(Discount!I36&lt;0,0,Discount!I36)</f>
        <v>0</v>
      </c>
    </row>
    <row r="18" spans="1:6" ht="35.1" customHeight="1">
      <c r="A18" s="525"/>
      <c r="B18" s="860" t="s">
        <v>186</v>
      </c>
      <c r="C18" s="861"/>
      <c r="D18" s="526"/>
      <c r="E18" s="506"/>
      <c r="F18" s="517"/>
    </row>
    <row r="19" spans="1:6" ht="21.9" customHeight="1">
      <c r="A19" s="523" t="s">
        <v>187</v>
      </c>
      <c r="B19" s="859" t="s">
        <v>188</v>
      </c>
      <c r="C19" s="859"/>
      <c r="D19" s="524">
        <f>E19*F19</f>
        <v>0</v>
      </c>
      <c r="E19" s="504">
        <f>'Sch-6'!D19</f>
        <v>0</v>
      </c>
      <c r="F19" s="517">
        <f>IF(Discount!J36&lt;0,0,Discount!J36)</f>
        <v>0</v>
      </c>
    </row>
    <row r="20" spans="1:6" ht="30" customHeight="1">
      <c r="A20" s="525"/>
      <c r="B20" s="860" t="s">
        <v>189</v>
      </c>
      <c r="C20" s="861"/>
      <c r="D20" s="526"/>
      <c r="E20" s="506"/>
      <c r="F20" s="505"/>
    </row>
    <row r="21" spans="1:6" ht="21.9" customHeight="1">
      <c r="A21" s="523" t="s">
        <v>190</v>
      </c>
      <c r="B21" s="859" t="s">
        <v>191</v>
      </c>
      <c r="C21" s="859"/>
      <c r="D21" s="527" t="s">
        <v>192</v>
      </c>
      <c r="E21" s="506"/>
      <c r="F21" s="505"/>
    </row>
    <row r="22" spans="1:6" ht="30" customHeight="1">
      <c r="A22" s="525"/>
      <c r="B22" s="860" t="s">
        <v>193</v>
      </c>
      <c r="C22" s="861"/>
      <c r="D22" s="526"/>
      <c r="E22" s="506"/>
      <c r="F22" s="505"/>
    </row>
    <row r="23" spans="1:6" ht="30" customHeight="1">
      <c r="A23" s="523">
        <v>5</v>
      </c>
      <c r="B23" s="859" t="s">
        <v>194</v>
      </c>
      <c r="C23" s="859"/>
      <c r="D23" s="524">
        <f>IF('Sch-5 after discount'!D19&lt;0,0,'Sch-5 after discount'!D19)</f>
        <v>0</v>
      </c>
      <c r="E23" s="506"/>
      <c r="F23" s="505"/>
    </row>
    <row r="24" spans="1:6" ht="25.5" customHeight="1">
      <c r="A24" s="525"/>
      <c r="B24" s="860" t="s">
        <v>195</v>
      </c>
      <c r="C24" s="861"/>
      <c r="D24" s="528"/>
      <c r="E24" s="506"/>
      <c r="F24" s="505"/>
    </row>
    <row r="25" spans="1:6" ht="21.9" customHeight="1">
      <c r="A25" s="523" t="s">
        <v>196</v>
      </c>
      <c r="B25" s="859" t="s">
        <v>197</v>
      </c>
      <c r="C25" s="859"/>
      <c r="D25" s="527" t="s">
        <v>192</v>
      </c>
      <c r="E25" s="506"/>
      <c r="F25" s="505"/>
    </row>
    <row r="26" spans="1:6" ht="35.1" customHeight="1">
      <c r="A26" s="525"/>
      <c r="B26" s="860" t="s">
        <v>198</v>
      </c>
      <c r="C26" s="861"/>
      <c r="D26" s="526"/>
      <c r="E26" s="506"/>
      <c r="F26" s="505"/>
    </row>
    <row r="27" spans="1:6" ht="18.75" customHeight="1">
      <c r="A27" s="862"/>
      <c r="B27" s="864" t="s">
        <v>199</v>
      </c>
      <c r="C27" s="864"/>
      <c r="D27" s="531"/>
      <c r="E27" s="506"/>
      <c r="F27" s="505"/>
    </row>
    <row r="28" spans="1:6" ht="18.75" customHeight="1" thickBot="1">
      <c r="A28" s="863"/>
      <c r="B28" s="865"/>
      <c r="C28" s="865"/>
      <c r="D28" s="530">
        <f>SUM(D15:D26)</f>
        <v>0</v>
      </c>
      <c r="E28" s="507"/>
      <c r="F28" s="508"/>
    </row>
    <row r="29" spans="1:6" ht="18.75" customHeight="1">
      <c r="A29" s="116"/>
      <c r="B29" s="117"/>
      <c r="C29" s="117"/>
      <c r="D29" s="118"/>
    </row>
    <row r="30" spans="1:6" ht="27.9" customHeight="1">
      <c r="A30" s="116"/>
      <c r="B30" s="119"/>
      <c r="C30" s="119"/>
      <c r="D30" s="118"/>
    </row>
    <row r="31" spans="1:6" ht="27.9" customHeight="1">
      <c r="A31" s="120" t="s">
        <v>200</v>
      </c>
      <c r="B31" s="540" t="str">
        <f>'Sch-6'!B31</f>
        <v xml:space="preserve">  </v>
      </c>
      <c r="C31" s="119" t="s">
        <v>177</v>
      </c>
      <c r="D31" s="594" t="str">
        <f>'Sch-6'!D31</f>
        <v/>
      </c>
      <c r="F31" s="121"/>
    </row>
    <row r="32" spans="1:6" ht="27.9" customHeight="1">
      <c r="A32" s="120" t="s">
        <v>201</v>
      </c>
      <c r="B32" s="541" t="str">
        <f>'Sch-6'!B32</f>
        <v/>
      </c>
      <c r="C32" s="119" t="s">
        <v>179</v>
      </c>
      <c r="D32" s="594" t="str">
        <f>'Sch-6'!D32</f>
        <v/>
      </c>
      <c r="F32" s="102"/>
    </row>
    <row r="33" spans="1:6" ht="27.9"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PnNuO4dkJ6ArAnnOnjMbW+J+aURapzAehPale4/L/k4mtd/xbrtN7QJjhS7RM3RX7Nrl0opMNOXouxuZu+632w==" saltValue="wP58624MisPXA0cwmbKROA==" spinCount="100000" sheet="1" selectLockedCells="1"/>
  <customSheetViews>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A16" sqref="A16"/>
    </sheetView>
  </sheetViews>
  <sheetFormatPr defaultColWidth="8.6640625" defaultRowHeight="14.4"/>
  <cols>
    <col min="1" max="1" width="6.5546875" style="243" customWidth="1"/>
    <col min="2" max="2" width="11.44140625" style="243" customWidth="1"/>
    <col min="3" max="3" width="15" style="243" customWidth="1"/>
    <col min="4" max="4" width="10.33203125" style="243" customWidth="1"/>
    <col min="5" max="8" width="15.109375" style="243" customWidth="1"/>
    <col min="9" max="9" width="22.88671875" style="362" customWidth="1"/>
    <col min="10" max="10" width="8.6640625" style="233" customWidth="1"/>
    <col min="11" max="11" width="10.33203125" style="233" customWidth="1"/>
    <col min="12" max="12" width="13.5546875" style="233" customWidth="1"/>
    <col min="13" max="13" width="14.33203125" style="233" customWidth="1"/>
    <col min="14" max="26" width="9.109375" style="265" customWidth="1"/>
    <col min="27" max="27" width="0" style="265" hidden="1" customWidth="1"/>
    <col min="28" max="28" width="15.88671875" style="265" hidden="1" customWidth="1"/>
    <col min="29" max="29" width="15.5546875" style="265" hidden="1" customWidth="1"/>
    <col min="30" max="30" width="24.44140625" style="265" hidden="1" customWidth="1"/>
    <col min="31" max="31" width="13.6640625" style="265" hidden="1" customWidth="1"/>
    <col min="32" max="33" width="0" style="265" hidden="1" customWidth="1"/>
    <col min="34" max="100" width="9.109375" style="265" customWidth="1"/>
    <col min="101" max="253" width="9.109375" style="230" customWidth="1"/>
    <col min="254" max="254" width="13" style="230" customWidth="1"/>
    <col min="255" max="255" width="35.88671875" style="230" customWidth="1"/>
    <col min="256" max="16384" width="8.6640625" style="230"/>
  </cols>
  <sheetData>
    <row r="1" spans="1:100" s="265" customFormat="1" ht="18" customHeight="1">
      <c r="A1" s="261" t="str">
        <f>Cover!B3</f>
        <v>Spec No: CC/NT/W-RT/DOM/A10/24/07074</v>
      </c>
      <c r="B1" s="261"/>
      <c r="C1" s="261"/>
      <c r="D1" s="261"/>
      <c r="E1" s="261"/>
      <c r="F1" s="261"/>
      <c r="G1" s="261"/>
      <c r="H1" s="261"/>
      <c r="I1" s="354"/>
      <c r="J1" s="262"/>
      <c r="K1" s="262"/>
      <c r="L1" s="262"/>
      <c r="M1" s="263" t="s">
        <v>209</v>
      </c>
    </row>
    <row r="2" spans="1:100" s="265" customFormat="1" ht="12.75" customHeight="1">
      <c r="A2" s="266"/>
      <c r="B2" s="266"/>
      <c r="C2" s="266"/>
      <c r="D2" s="266"/>
      <c r="E2" s="266"/>
      <c r="F2" s="266"/>
      <c r="G2" s="266"/>
      <c r="H2" s="266"/>
      <c r="I2" s="355"/>
      <c r="J2" s="267"/>
      <c r="K2" s="267"/>
      <c r="L2" s="267"/>
      <c r="M2" s="267"/>
    </row>
    <row r="3" spans="1:100" s="265" customFormat="1" ht="62.25" customHeight="1">
      <c r="A3" s="889" t="str">
        <f>Cover!$B$2</f>
        <v>765kV Reactor Package 7RT-12 for 7x 80 MVAR, 765kV, (1-Ph) Reactor under Bulk Procurement of 765kV &amp; 400kV class Transformers &amp; Reactors of various Capacities (Lot – 7).</v>
      </c>
      <c r="B3" s="889"/>
      <c r="C3" s="889"/>
      <c r="D3" s="889"/>
      <c r="E3" s="889"/>
      <c r="F3" s="889"/>
      <c r="G3" s="889"/>
      <c r="H3" s="889"/>
      <c r="I3" s="889"/>
      <c r="J3" s="889"/>
      <c r="K3" s="889"/>
      <c r="L3" s="889"/>
      <c r="M3" s="889"/>
      <c r="AA3" s="265" t="s">
        <v>210</v>
      </c>
      <c r="AC3" s="265">
        <f>IF(ISERROR(#REF!/('[6]Sch-6'!D14+'[6]Sch-6'!D16+'[6]Sch-6'!D18)),0,#REF!/( '[6]Sch-6'!D14+'[6]Sch-6'!D16+'[6]Sch-6'!D18))</f>
        <v>0</v>
      </c>
    </row>
    <row r="4" spans="1:100" s="265" customFormat="1" ht="21.9" customHeight="1">
      <c r="A4" s="890" t="s">
        <v>132</v>
      </c>
      <c r="B4" s="890"/>
      <c r="C4" s="890"/>
      <c r="D4" s="890"/>
      <c r="E4" s="890"/>
      <c r="F4" s="890"/>
      <c r="G4" s="890"/>
      <c r="H4" s="890"/>
      <c r="I4" s="890"/>
      <c r="J4" s="890"/>
      <c r="K4" s="890"/>
      <c r="L4" s="890"/>
      <c r="M4" s="890"/>
      <c r="AA4" s="265" t="s">
        <v>211</v>
      </c>
      <c r="AC4" s="265" t="e">
        <f>#REF!</f>
        <v>#REF!</v>
      </c>
    </row>
    <row r="5" spans="1:100" s="265" customFormat="1" ht="27.9" customHeight="1">
      <c r="A5" s="270"/>
      <c r="B5" s="270"/>
      <c r="C5" s="270"/>
      <c r="D5" s="270"/>
      <c r="E5" s="402"/>
      <c r="F5" s="402"/>
      <c r="G5" s="402"/>
      <c r="H5" s="402"/>
      <c r="I5" s="356"/>
      <c r="K5" s="269"/>
      <c r="L5" s="268"/>
      <c r="M5" s="402"/>
    </row>
    <row r="6" spans="1:100" s="265" customFormat="1" ht="27.9" customHeight="1">
      <c r="A6" s="491"/>
      <c r="B6" s="758" t="s">
        <v>87</v>
      </c>
      <c r="C6" s="758"/>
      <c r="D6" s="4"/>
      <c r="E6" s="402"/>
      <c r="F6" s="402"/>
      <c r="G6" s="402"/>
      <c r="H6" s="402"/>
      <c r="I6" s="356"/>
      <c r="K6" s="269"/>
      <c r="L6" s="268"/>
      <c r="M6" s="402"/>
    </row>
    <row r="7" spans="1:100" s="265" customFormat="1" ht="27.9" customHeight="1">
      <c r="A7" s="488"/>
      <c r="B7" s="762">
        <f>'Sch-1'!A7</f>
        <v>0</v>
      </c>
      <c r="C7" s="762"/>
      <c r="D7" s="762"/>
      <c r="E7" s="762"/>
      <c r="F7" s="762"/>
      <c r="G7" s="762"/>
      <c r="H7" s="762"/>
      <c r="I7" s="356"/>
      <c r="K7" s="269"/>
      <c r="L7" s="268"/>
      <c r="M7" s="402"/>
    </row>
    <row r="8" spans="1:100" s="445" customFormat="1" ht="16.5" customHeight="1">
      <c r="A8" s="490"/>
      <c r="B8" s="759" t="str">
        <f>'Sch-1'!A8</f>
        <v>Bidder’s Name and Address  (Sole Bidder) :</v>
      </c>
      <c r="C8" s="759"/>
      <c r="D8" s="759"/>
      <c r="E8" s="759"/>
      <c r="F8" s="759"/>
      <c r="G8" s="759"/>
      <c r="H8" s="759"/>
      <c r="I8" s="19"/>
      <c r="J8" s="19"/>
      <c r="K8" s="79" t="s">
        <v>88</v>
      </c>
      <c r="L8" s="17"/>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row>
    <row r="9" spans="1:100" s="445" customFormat="1" ht="15.6">
      <c r="A9" s="398"/>
      <c r="B9" s="398" t="s">
        <v>90</v>
      </c>
      <c r="C9" s="762" t="str">
        <f>'Sch-1'!C9</f>
        <v/>
      </c>
      <c r="D9" s="762"/>
      <c r="E9" s="762"/>
      <c r="F9" s="762"/>
      <c r="G9" s="226"/>
      <c r="H9" s="226"/>
      <c r="I9" s="226"/>
      <c r="J9" s="226"/>
      <c r="K9" s="80" t="s">
        <v>89</v>
      </c>
      <c r="L9" s="17"/>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row>
    <row r="10" spans="1:100" s="445" customFormat="1" ht="15.6">
      <c r="A10" s="398"/>
      <c r="B10" s="398" t="s">
        <v>92</v>
      </c>
      <c r="C10" s="761" t="str">
        <f>'Sch-1'!C10</f>
        <v/>
      </c>
      <c r="D10" s="761"/>
      <c r="E10" s="761"/>
      <c r="F10" s="761"/>
      <c r="G10" s="226"/>
      <c r="H10" s="226"/>
      <c r="I10" s="226"/>
      <c r="J10" s="226"/>
      <c r="K10" s="80" t="s">
        <v>91</v>
      </c>
      <c r="L10" s="17"/>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row>
    <row r="11" spans="1:100" s="445" customFormat="1" ht="15.6">
      <c r="A11" s="365"/>
      <c r="B11" s="365"/>
      <c r="C11" s="761" t="str">
        <f>'Sch-1'!C11</f>
        <v/>
      </c>
      <c r="D11" s="761"/>
      <c r="E11" s="761"/>
      <c r="F11" s="761"/>
      <c r="G11" s="226"/>
      <c r="H11" s="226"/>
      <c r="I11" s="226"/>
      <c r="J11" s="226"/>
      <c r="K11" s="80" t="s">
        <v>93</v>
      </c>
      <c r="L11" s="17"/>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row>
    <row r="12" spans="1:100" s="445" customFormat="1" ht="15.6">
      <c r="A12" s="365"/>
      <c r="B12" s="365"/>
      <c r="C12" s="761" t="str">
        <f>'Sch-1'!C12</f>
        <v/>
      </c>
      <c r="D12" s="761"/>
      <c r="E12" s="761"/>
      <c r="F12" s="761"/>
      <c r="G12" s="226"/>
      <c r="H12" s="226"/>
      <c r="I12" s="226"/>
      <c r="J12" s="226"/>
      <c r="K12" s="80" t="s">
        <v>94</v>
      </c>
      <c r="L12" s="17"/>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row>
    <row r="13" spans="1:100" s="265" customFormat="1" ht="21" customHeight="1">
      <c r="A13" s="270"/>
      <c r="B13" s="270"/>
      <c r="C13" s="270"/>
      <c r="D13" s="270"/>
      <c r="E13" s="270"/>
      <c r="F13" s="270"/>
      <c r="G13" s="270"/>
      <c r="H13" s="270"/>
      <c r="I13" s="357"/>
      <c r="J13" s="402"/>
      <c r="K13" s="226" t="s">
        <v>95</v>
      </c>
      <c r="L13" s="264"/>
      <c r="M13" s="264"/>
    </row>
    <row r="14" spans="1:100" s="265" customFormat="1" ht="27.9" customHeight="1">
      <c r="A14" s="880" t="s">
        <v>212</v>
      </c>
      <c r="B14" s="880"/>
      <c r="C14" s="880"/>
      <c r="D14" s="880"/>
      <c r="E14" s="880"/>
      <c r="F14" s="880"/>
      <c r="G14" s="880"/>
      <c r="H14" s="880"/>
      <c r="I14" s="880"/>
      <c r="J14" s="880"/>
      <c r="K14" s="880"/>
      <c r="L14" s="880"/>
      <c r="M14" s="880"/>
    </row>
    <row r="15" spans="1:100" s="265" customFormat="1" ht="115.5" customHeight="1">
      <c r="A15" s="442" t="s">
        <v>213</v>
      </c>
      <c r="B15" s="350" t="s">
        <v>99</v>
      </c>
      <c r="C15" s="350" t="s">
        <v>153</v>
      </c>
      <c r="D15" s="442" t="s">
        <v>214</v>
      </c>
      <c r="E15" s="446" t="s">
        <v>215</v>
      </c>
      <c r="F15" s="447" t="s">
        <v>216</v>
      </c>
      <c r="G15" s="447" t="s">
        <v>139</v>
      </c>
      <c r="H15" s="447" t="s">
        <v>156</v>
      </c>
      <c r="I15" s="443" t="s">
        <v>217</v>
      </c>
      <c r="J15" s="443" t="s">
        <v>108</v>
      </c>
      <c r="K15" s="443" t="s">
        <v>125</v>
      </c>
      <c r="L15" s="443" t="s">
        <v>218</v>
      </c>
      <c r="M15" s="444" t="s">
        <v>219</v>
      </c>
      <c r="AB15" s="265" t="s">
        <v>220</v>
      </c>
      <c r="AD15" s="265" t="s">
        <v>221</v>
      </c>
      <c r="AE15" s="265" t="s">
        <v>222</v>
      </c>
    </row>
    <row r="16" spans="1:100">
      <c r="A16" s="449"/>
      <c r="B16" s="449"/>
      <c r="C16" s="449"/>
      <c r="D16" s="449"/>
      <c r="E16" s="449"/>
      <c r="F16" s="449"/>
      <c r="G16" s="449"/>
      <c r="H16" s="449"/>
      <c r="I16" s="450"/>
      <c r="J16" s="451"/>
      <c r="K16" s="451"/>
      <c r="L16" s="451"/>
      <c r="M16" s="451"/>
    </row>
    <row r="17" spans="1:100" s="371" customFormat="1" ht="23.25" customHeight="1">
      <c r="A17" s="404"/>
      <c r="B17" s="404"/>
      <c r="C17" s="404"/>
      <c r="D17" s="404"/>
      <c r="F17" s="404"/>
      <c r="G17" s="452" t="s">
        <v>159</v>
      </c>
      <c r="H17" s="404"/>
      <c r="I17" s="404"/>
      <c r="J17" s="404"/>
      <c r="K17" s="404"/>
      <c r="L17" s="404"/>
      <c r="M17" s="404"/>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row>
    <row r="18" spans="1:100" ht="22.5" customHeight="1">
      <c r="A18" s="881"/>
      <c r="B18" s="881"/>
      <c r="C18" s="881"/>
      <c r="D18" s="881"/>
      <c r="E18" s="881"/>
      <c r="F18" s="881"/>
      <c r="G18" s="881"/>
      <c r="H18" s="881"/>
      <c r="I18" s="881"/>
      <c r="J18" s="453"/>
      <c r="K18" s="453"/>
      <c r="L18" s="453"/>
      <c r="M18" s="453"/>
    </row>
    <row r="19" spans="1:100" ht="26.25" customHeight="1">
      <c r="B19" s="333"/>
      <c r="C19" s="334"/>
      <c r="D19" s="334"/>
      <c r="E19" s="334"/>
      <c r="F19" s="334"/>
      <c r="G19" s="334"/>
      <c r="H19" s="334"/>
      <c r="I19" s="334"/>
      <c r="J19" s="334"/>
      <c r="K19" s="334"/>
      <c r="L19" s="335"/>
      <c r="M19" s="448"/>
    </row>
    <row r="20" spans="1:100">
      <c r="B20" s="334"/>
      <c r="C20" s="334"/>
      <c r="D20" s="334"/>
      <c r="E20" s="334"/>
      <c r="F20" s="334"/>
      <c r="G20" s="334"/>
      <c r="H20" s="334"/>
      <c r="I20" s="334"/>
      <c r="J20" s="334"/>
      <c r="K20" s="334"/>
      <c r="L20" s="336"/>
      <c r="M20" s="448"/>
    </row>
    <row r="21" spans="1:100" s="407" customFormat="1">
      <c r="B21" s="407" t="s">
        <v>118</v>
      </c>
      <c r="C21" s="882" t="str">
        <f>'Sch-6 (After Discount)'!B31</f>
        <v xml:space="preserve">  </v>
      </c>
      <c r="D21" s="883"/>
      <c r="H21" s="886" t="s">
        <v>119</v>
      </c>
      <c r="I21" s="886"/>
      <c r="J21" s="891" t="str">
        <f>'Sch-6 (After Discount)'!D31</f>
        <v/>
      </c>
      <c r="K21" s="891"/>
      <c r="L21" s="891"/>
      <c r="M21" s="891"/>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5"/>
      <c r="CQ21" s="265"/>
      <c r="CR21" s="265"/>
      <c r="CS21" s="265"/>
      <c r="CT21" s="265"/>
      <c r="CU21" s="265"/>
      <c r="CV21" s="265"/>
    </row>
    <row r="22" spans="1:100" s="407" customFormat="1" ht="16.5" customHeight="1">
      <c r="B22" s="407" t="s">
        <v>120</v>
      </c>
      <c r="C22" s="892" t="str">
        <f>'Sch-6'!B32</f>
        <v/>
      </c>
      <c r="D22" s="883"/>
      <c r="H22" s="886" t="s">
        <v>82</v>
      </c>
      <c r="I22" s="886"/>
      <c r="J22" s="891" t="str">
        <f>'Sch-6 (After Discount)'!D32</f>
        <v/>
      </c>
      <c r="K22" s="891"/>
      <c r="L22" s="891"/>
      <c r="M22" s="891"/>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5"/>
      <c r="CM22" s="265"/>
      <c r="CN22" s="265"/>
      <c r="CO22" s="265"/>
      <c r="CP22" s="265"/>
      <c r="CQ22" s="265"/>
      <c r="CR22" s="265"/>
      <c r="CS22" s="265"/>
      <c r="CT22" s="265"/>
      <c r="CU22" s="265"/>
      <c r="CV22" s="265"/>
    </row>
    <row r="23" spans="1:100">
      <c r="B23" s="884"/>
      <c r="C23" s="884"/>
      <c r="D23" s="884"/>
      <c r="E23" s="884"/>
      <c r="F23" s="884"/>
      <c r="G23" s="884"/>
      <c r="H23" s="884"/>
      <c r="I23" s="884"/>
      <c r="J23" s="884"/>
      <c r="K23" s="884"/>
      <c r="L23" s="884"/>
      <c r="M23" s="448"/>
    </row>
    <row r="24" spans="1:100">
      <c r="B24" s="337"/>
      <c r="C24" s="337"/>
      <c r="D24" s="885"/>
      <c r="E24" s="885"/>
      <c r="F24" s="885"/>
      <c r="G24" s="885"/>
      <c r="H24" s="885"/>
      <c r="I24" s="885"/>
      <c r="J24" s="885"/>
      <c r="K24" s="885"/>
      <c r="L24" s="885"/>
      <c r="M24" s="448"/>
    </row>
    <row r="25" spans="1:100">
      <c r="B25" s="338"/>
      <c r="C25" s="339"/>
      <c r="D25" s="885"/>
      <c r="E25" s="885"/>
      <c r="F25" s="885"/>
      <c r="G25" s="885"/>
      <c r="H25" s="885"/>
      <c r="I25" s="885"/>
      <c r="J25" s="885"/>
      <c r="K25" s="885"/>
      <c r="L25" s="885"/>
      <c r="M25" s="448"/>
    </row>
    <row r="26" spans="1:100">
      <c r="B26" s="338"/>
      <c r="C26" s="340"/>
      <c r="D26" s="885"/>
      <c r="E26" s="885"/>
      <c r="F26" s="885"/>
      <c r="G26" s="885"/>
      <c r="H26" s="885"/>
      <c r="I26" s="885"/>
      <c r="J26" s="885"/>
      <c r="K26" s="885"/>
      <c r="L26" s="885"/>
      <c r="M26" s="448"/>
    </row>
    <row r="27" spans="1:100">
      <c r="B27" s="16"/>
      <c r="C27" s="15"/>
      <c r="D27" s="885"/>
      <c r="E27" s="885"/>
      <c r="F27" s="885"/>
      <c r="G27" s="885"/>
      <c r="H27" s="885"/>
      <c r="I27" s="885"/>
      <c r="J27" s="885"/>
      <c r="K27" s="885"/>
      <c r="L27" s="885"/>
      <c r="M27" s="448"/>
    </row>
    <row r="28" spans="1:100">
      <c r="B28" s="16"/>
      <c r="C28" s="15"/>
      <c r="D28" s="334"/>
      <c r="E28" s="334"/>
      <c r="F28" s="334"/>
      <c r="G28" s="334"/>
      <c r="H28" s="334"/>
      <c r="I28" s="334"/>
      <c r="J28" s="334"/>
      <c r="K28" s="334"/>
      <c r="L28" s="334"/>
      <c r="M28" s="448"/>
    </row>
    <row r="29" spans="1:100">
      <c r="B29" s="341"/>
      <c r="C29" s="887"/>
      <c r="D29" s="887"/>
      <c r="E29" s="887"/>
      <c r="F29" s="887"/>
      <c r="G29" s="887"/>
      <c r="H29" s="887"/>
      <c r="I29" s="887"/>
      <c r="J29" s="887"/>
      <c r="K29" s="887"/>
      <c r="L29" s="342"/>
      <c r="M29" s="448"/>
    </row>
    <row r="59" spans="1:100" s="229" customFormat="1">
      <c r="A59" s="234"/>
      <c r="B59" s="234"/>
      <c r="C59" s="234"/>
      <c r="D59" s="234"/>
      <c r="E59" s="234"/>
      <c r="F59" s="234"/>
      <c r="G59" s="234"/>
      <c r="H59" s="234"/>
      <c r="I59" s="358"/>
      <c r="J59" s="235"/>
      <c r="K59" s="235"/>
      <c r="L59" s="235"/>
      <c r="M59" s="23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c r="BP59" s="265"/>
      <c r="BQ59" s="265"/>
      <c r="BR59" s="265"/>
      <c r="BS59" s="265"/>
      <c r="BT59" s="265"/>
      <c r="BU59" s="265"/>
      <c r="BV59" s="265"/>
      <c r="BW59" s="265"/>
      <c r="BX59" s="265"/>
      <c r="BY59" s="265"/>
      <c r="BZ59" s="265"/>
      <c r="CA59" s="265"/>
      <c r="CB59" s="265"/>
      <c r="CC59" s="265"/>
      <c r="CD59" s="265"/>
      <c r="CE59" s="265"/>
      <c r="CF59" s="265"/>
      <c r="CG59" s="265"/>
      <c r="CH59" s="265"/>
      <c r="CI59" s="265"/>
      <c r="CJ59" s="265"/>
      <c r="CK59" s="265"/>
      <c r="CL59" s="265"/>
      <c r="CM59" s="265"/>
      <c r="CN59" s="265"/>
      <c r="CO59" s="265"/>
      <c r="CP59" s="265"/>
      <c r="CQ59" s="265"/>
      <c r="CR59" s="265"/>
      <c r="CS59" s="265"/>
      <c r="CT59" s="265"/>
      <c r="CU59" s="265"/>
      <c r="CV59" s="265"/>
    </row>
    <row r="60" spans="1:100" s="229" customFormat="1">
      <c r="A60" s="234"/>
      <c r="B60" s="234"/>
      <c r="C60" s="234"/>
      <c r="D60" s="234"/>
      <c r="E60" s="234"/>
      <c r="F60" s="234"/>
      <c r="G60" s="234"/>
      <c r="H60" s="234"/>
      <c r="I60" s="358"/>
      <c r="J60" s="235"/>
      <c r="K60" s="235"/>
      <c r="L60" s="235"/>
      <c r="M60" s="23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265"/>
      <c r="BN60" s="265"/>
      <c r="BO60" s="265"/>
      <c r="BP60" s="265"/>
      <c r="BQ60" s="265"/>
      <c r="BR60" s="265"/>
      <c r="BS60" s="265"/>
      <c r="BT60" s="265"/>
      <c r="BU60" s="265"/>
      <c r="BV60" s="265"/>
      <c r="BW60" s="265"/>
      <c r="BX60" s="265"/>
      <c r="BY60" s="265"/>
      <c r="BZ60" s="265"/>
      <c r="CA60" s="265"/>
      <c r="CB60" s="265"/>
      <c r="CC60" s="265"/>
      <c r="CD60" s="265"/>
      <c r="CE60" s="265"/>
      <c r="CF60" s="265"/>
      <c r="CG60" s="265"/>
      <c r="CH60" s="265"/>
      <c r="CI60" s="265"/>
      <c r="CJ60" s="265"/>
      <c r="CK60" s="265"/>
      <c r="CL60" s="265"/>
      <c r="CM60" s="265"/>
      <c r="CN60" s="265"/>
      <c r="CO60" s="265"/>
      <c r="CP60" s="265"/>
      <c r="CQ60" s="265"/>
      <c r="CR60" s="265"/>
      <c r="CS60" s="265"/>
      <c r="CT60" s="265"/>
      <c r="CU60" s="265"/>
      <c r="CV60" s="265"/>
    </row>
    <row r="61" spans="1:100" s="229" customFormat="1">
      <c r="A61" s="234"/>
      <c r="B61" s="234"/>
      <c r="C61" s="234"/>
      <c r="D61" s="234"/>
      <c r="E61" s="234"/>
      <c r="F61" s="234"/>
      <c r="G61" s="234"/>
      <c r="H61" s="234"/>
      <c r="I61" s="358"/>
      <c r="J61" s="235"/>
      <c r="K61" s="235"/>
      <c r="L61" s="235"/>
      <c r="M61" s="23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65"/>
      <c r="BP61" s="265"/>
      <c r="BQ61" s="265"/>
      <c r="BR61" s="265"/>
      <c r="BS61" s="265"/>
      <c r="BT61" s="265"/>
      <c r="BU61" s="265"/>
      <c r="BV61" s="265"/>
      <c r="BW61" s="265"/>
      <c r="BX61" s="265"/>
      <c r="BY61" s="265"/>
      <c r="BZ61" s="265"/>
      <c r="CA61" s="265"/>
      <c r="CB61" s="265"/>
      <c r="CC61" s="265"/>
      <c r="CD61" s="265"/>
      <c r="CE61" s="265"/>
      <c r="CF61" s="265"/>
      <c r="CG61" s="265"/>
      <c r="CH61" s="265"/>
      <c r="CI61" s="265"/>
      <c r="CJ61" s="265"/>
      <c r="CK61" s="265"/>
      <c r="CL61" s="265"/>
      <c r="CM61" s="265"/>
      <c r="CN61" s="265"/>
      <c r="CO61" s="265"/>
      <c r="CP61" s="265"/>
      <c r="CQ61" s="265"/>
      <c r="CR61" s="265"/>
      <c r="CS61" s="265"/>
      <c r="CT61" s="265"/>
      <c r="CU61" s="265"/>
      <c r="CV61" s="265"/>
    </row>
    <row r="62" spans="1:100" ht="16.5" hidden="1" customHeight="1">
      <c r="A62" s="236" t="str">
        <f>A1</f>
        <v>Spec No: CC/NT/W-RT/DOM/A10/24/07074</v>
      </c>
      <c r="B62" s="236"/>
      <c r="C62" s="236"/>
      <c r="D62" s="236"/>
      <c r="E62" s="236"/>
      <c r="F62" s="236"/>
      <c r="G62" s="236"/>
      <c r="H62" s="236"/>
      <c r="I62" s="359"/>
      <c r="J62" s="237"/>
      <c r="K62" s="237"/>
      <c r="L62" s="237"/>
      <c r="M62" s="237"/>
    </row>
    <row r="63" spans="1:100" ht="16.5" hidden="1" customHeight="1">
      <c r="A63" s="231"/>
      <c r="B63" s="231"/>
      <c r="C63" s="231"/>
      <c r="D63" s="231"/>
      <c r="E63" s="231"/>
      <c r="F63" s="231"/>
      <c r="G63" s="231"/>
      <c r="H63" s="231"/>
      <c r="I63" s="360"/>
      <c r="J63" s="232"/>
      <c r="K63" s="232"/>
      <c r="L63" s="232"/>
      <c r="M63" s="232"/>
    </row>
    <row r="64" spans="1:100" ht="35.25" hidden="1" customHeight="1">
      <c r="A64" s="888" t="str">
        <f>A3</f>
        <v>765kV Reactor Package 7RT-12 for 7x 80 MVAR, 765kV, (1-Ph) Reactor under Bulk Procurement of 765kV &amp; 400kV class Transformers &amp; Reactors of various Capacities (Lot – 7).</v>
      </c>
      <c r="B64" s="888"/>
      <c r="C64" s="888"/>
      <c r="D64" s="888"/>
      <c r="E64" s="888"/>
      <c r="F64" s="888"/>
      <c r="G64" s="888"/>
      <c r="H64" s="888"/>
      <c r="I64" s="888">
        <f>I3</f>
        <v>0</v>
      </c>
      <c r="J64" s="888">
        <f>J3</f>
        <v>0</v>
      </c>
      <c r="K64" s="888"/>
      <c r="L64" s="888"/>
      <c r="M64" s="888"/>
    </row>
    <row r="65" spans="1:13" ht="16.5" hidden="1" customHeight="1">
      <c r="A65" s="879" t="str">
        <f>A4</f>
        <v>(SCHEDULE OF RATES AND PRICES )</v>
      </c>
      <c r="B65" s="879"/>
      <c r="C65" s="879"/>
      <c r="D65" s="879"/>
      <c r="E65" s="879"/>
      <c r="F65" s="879"/>
      <c r="G65" s="879"/>
      <c r="H65" s="879"/>
      <c r="I65" s="879">
        <f>I4</f>
        <v>0</v>
      </c>
      <c r="J65" s="879">
        <f>J4</f>
        <v>0</v>
      </c>
      <c r="K65" s="879"/>
      <c r="L65" s="879"/>
      <c r="M65" s="879"/>
    </row>
    <row r="66" spans="1:13" ht="16.5" hidden="1" customHeight="1">
      <c r="A66" s="238"/>
      <c r="B66" s="238"/>
      <c r="C66" s="238"/>
      <c r="D66" s="238"/>
      <c r="E66" s="238"/>
      <c r="F66" s="238"/>
      <c r="G66" s="238"/>
      <c r="H66" s="238"/>
      <c r="I66" s="401"/>
      <c r="J66" s="403"/>
      <c r="K66" s="403"/>
      <c r="L66" s="403"/>
      <c r="M66" s="403"/>
    </row>
    <row r="67" spans="1:13" ht="16.5" hidden="1" customHeight="1">
      <c r="A67" s="239" t="e">
        <f>#REF!</f>
        <v>#REF!</v>
      </c>
      <c r="B67" s="239"/>
      <c r="C67" s="239"/>
      <c r="D67" s="239"/>
      <c r="E67" s="239"/>
      <c r="F67" s="239"/>
      <c r="G67" s="239"/>
      <c r="H67" s="239"/>
      <c r="I67" s="361"/>
      <c r="J67" s="240"/>
      <c r="K67" s="240"/>
      <c r="L67" s="240"/>
      <c r="M67" s="240"/>
    </row>
    <row r="68" spans="1:13" ht="16.5" hidden="1" customHeight="1">
      <c r="A68" s="876" t="e">
        <f>#REF!</f>
        <v>#REF!</v>
      </c>
      <c r="B68" s="876"/>
      <c r="C68" s="876"/>
      <c r="D68" s="876"/>
      <c r="E68" s="876"/>
      <c r="F68" s="876"/>
      <c r="G68" s="876"/>
      <c r="H68" s="876"/>
      <c r="I68" s="876" t="e">
        <f>#REF!</f>
        <v>#REF!</v>
      </c>
      <c r="J68" s="876" t="e">
        <f>#REF!</f>
        <v>#REF!</v>
      </c>
      <c r="K68" s="399"/>
      <c r="L68" s="399"/>
      <c r="M68" s="399"/>
    </row>
    <row r="69" spans="1:13" ht="16.5" hidden="1" customHeight="1">
      <c r="A69" s="241" t="e">
        <f>#REF!</f>
        <v>#REF!</v>
      </c>
      <c r="B69" s="241"/>
      <c r="C69" s="241"/>
      <c r="D69" s="241"/>
      <c r="E69" s="241"/>
      <c r="F69" s="241"/>
      <c r="G69" s="241"/>
      <c r="H69" s="241"/>
      <c r="I69" s="875" t="e">
        <f>#REF!</f>
        <v>#REF!</v>
      </c>
      <c r="J69" s="875" t="e">
        <f>#REF!</f>
        <v>#REF!</v>
      </c>
      <c r="K69" s="400"/>
      <c r="L69" s="400"/>
      <c r="M69" s="400"/>
    </row>
    <row r="70" spans="1:13" ht="16.5" hidden="1" customHeight="1">
      <c r="A70" s="241" t="e">
        <f>#REF!</f>
        <v>#REF!</v>
      </c>
      <c r="B70" s="241"/>
      <c r="C70" s="241"/>
      <c r="D70" s="241"/>
      <c r="E70" s="241"/>
      <c r="F70" s="241"/>
      <c r="G70" s="241"/>
      <c r="H70" s="241"/>
      <c r="I70" s="875" t="e">
        <f>#REF!</f>
        <v>#REF!</v>
      </c>
      <c r="J70" s="875" t="e">
        <f>#REF!</f>
        <v>#REF!</v>
      </c>
      <c r="K70" s="400"/>
      <c r="L70" s="400"/>
      <c r="M70" s="400"/>
    </row>
    <row r="71" spans="1:13" ht="16.5" hidden="1" customHeight="1">
      <c r="A71" s="242"/>
      <c r="B71" s="242"/>
      <c r="C71" s="242"/>
      <c r="D71" s="242"/>
      <c r="E71" s="242"/>
      <c r="F71" s="242"/>
      <c r="G71" s="242"/>
      <c r="H71" s="242"/>
      <c r="I71" s="875" t="e">
        <f>#REF!</f>
        <v>#REF!</v>
      </c>
      <c r="J71" s="875" t="e">
        <f>#REF!</f>
        <v>#REF!</v>
      </c>
      <c r="K71" s="400"/>
      <c r="L71" s="400"/>
      <c r="M71" s="400"/>
    </row>
    <row r="72" spans="1:13" ht="16.5" hidden="1" customHeight="1">
      <c r="A72" s="242"/>
      <c r="B72" s="242"/>
      <c r="C72" s="242"/>
      <c r="D72" s="242"/>
      <c r="E72" s="242"/>
      <c r="F72" s="242"/>
      <c r="G72" s="242"/>
      <c r="H72" s="242"/>
      <c r="I72" s="875">
        <f>C5</f>
        <v>0</v>
      </c>
      <c r="J72" s="875">
        <f>D5</f>
        <v>0</v>
      </c>
      <c r="K72" s="400"/>
      <c r="L72" s="400"/>
      <c r="M72" s="400"/>
    </row>
    <row r="73" spans="1:13" ht="16.5" hidden="1" customHeight="1"/>
    <row r="74" spans="1:13" ht="33.75" hidden="1" customHeight="1">
      <c r="A74" s="244" t="str">
        <f>A15</f>
        <v>SL. NO.</v>
      </c>
      <c r="B74" s="244"/>
      <c r="C74" s="244"/>
      <c r="D74" s="244"/>
      <c r="E74" s="244"/>
      <c r="F74" s="244"/>
      <c r="G74" s="244"/>
      <c r="H74" s="244"/>
      <c r="I74" s="245" t="str">
        <f>I15</f>
        <v>Description of Test</v>
      </c>
      <c r="J74" s="877" t="e">
        <f>#REF!</f>
        <v>#REF!</v>
      </c>
      <c r="K74" s="877"/>
      <c r="L74" s="877"/>
      <c r="M74" s="877"/>
    </row>
    <row r="75" spans="1:13" ht="16.5" hidden="1" customHeight="1">
      <c r="A75" s="403" t="e">
        <f>#REF!</f>
        <v>#REF!</v>
      </c>
      <c r="B75" s="403"/>
      <c r="C75" s="403"/>
      <c r="D75" s="403"/>
      <c r="E75" s="403"/>
      <c r="F75" s="403"/>
      <c r="G75" s="403"/>
      <c r="H75" s="403"/>
      <c r="I75" s="401" t="e">
        <f>#REF!</f>
        <v>#REF!</v>
      </c>
      <c r="J75" s="878" t="e">
        <f>#REF!</f>
        <v>#REF!</v>
      </c>
      <c r="K75" s="878"/>
      <c r="L75" s="878"/>
      <c r="M75" s="878"/>
    </row>
    <row r="76" spans="1:13" ht="16.5" hidden="1" customHeight="1">
      <c r="A76" s="246" t="e">
        <f>#REF!</f>
        <v>#REF!</v>
      </c>
      <c r="B76" s="246"/>
      <c r="C76" s="246"/>
      <c r="D76" s="246"/>
      <c r="E76" s="246"/>
      <c r="F76" s="246"/>
      <c r="G76" s="246"/>
      <c r="H76" s="246"/>
      <c r="I76" s="247" t="e">
        <f>#REF!</f>
        <v>#REF!</v>
      </c>
      <c r="J76" s="878"/>
      <c r="K76" s="878"/>
      <c r="L76" s="878"/>
      <c r="M76" s="878"/>
    </row>
    <row r="77" spans="1:13" ht="16.5" hidden="1" customHeight="1">
      <c r="A77" s="248" t="e">
        <f>#REF!</f>
        <v>#REF!</v>
      </c>
      <c r="B77" s="248"/>
      <c r="C77" s="248"/>
      <c r="D77" s="248"/>
      <c r="E77" s="248"/>
      <c r="F77" s="248"/>
      <c r="G77" s="248"/>
      <c r="H77" s="248"/>
      <c r="I77" s="249" t="e">
        <f>#REF!</f>
        <v>#REF!</v>
      </c>
      <c r="J77" s="873" t="e">
        <f>#REF!</f>
        <v>#REF!</v>
      </c>
      <c r="K77" s="873"/>
      <c r="L77" s="873"/>
      <c r="M77" s="873"/>
    </row>
    <row r="78" spans="1:13" ht="16.5" hidden="1" customHeight="1">
      <c r="A78" s="248" t="e">
        <f>#REF!</f>
        <v>#REF!</v>
      </c>
      <c r="B78" s="248"/>
      <c r="C78" s="248"/>
      <c r="D78" s="248"/>
      <c r="E78" s="248"/>
      <c r="F78" s="248"/>
      <c r="G78" s="248"/>
      <c r="H78" s="248"/>
      <c r="I78" s="249" t="e">
        <f>#REF!</f>
        <v>#REF!</v>
      </c>
      <c r="J78" s="873" t="e">
        <f>#REF!</f>
        <v>#REF!</v>
      </c>
      <c r="K78" s="873"/>
      <c r="L78" s="873"/>
      <c r="M78" s="873"/>
    </row>
    <row r="79" spans="1:13" ht="20.100000000000001" hidden="1" customHeight="1">
      <c r="A79" s="250"/>
      <c r="B79" s="250"/>
      <c r="C79" s="250"/>
      <c r="D79" s="250"/>
      <c r="E79" s="250"/>
      <c r="F79" s="250"/>
      <c r="G79" s="250"/>
      <c r="H79" s="250"/>
      <c r="I79" s="247" t="e">
        <f>#REF!</f>
        <v>#REF!</v>
      </c>
      <c r="J79" s="873" t="e">
        <f>#REF!</f>
        <v>#REF!</v>
      </c>
      <c r="K79" s="873"/>
      <c r="L79" s="873"/>
      <c r="M79" s="873"/>
    </row>
    <row r="80" spans="1:13" ht="16.5" hidden="1" customHeight="1">
      <c r="A80" s="246" t="e">
        <f>#REF!</f>
        <v>#REF!</v>
      </c>
      <c r="B80" s="246"/>
      <c r="C80" s="246"/>
      <c r="D80" s="246"/>
      <c r="E80" s="246"/>
      <c r="F80" s="246"/>
      <c r="G80" s="246"/>
      <c r="H80" s="246"/>
      <c r="I80" s="247" t="e">
        <f>#REF!</f>
        <v>#REF!</v>
      </c>
      <c r="J80" s="873"/>
      <c r="K80" s="873"/>
      <c r="L80" s="873"/>
      <c r="M80" s="873"/>
    </row>
    <row r="81" spans="1:100" ht="16.5" hidden="1" customHeight="1">
      <c r="A81" s="251" t="e">
        <f>#REF!</f>
        <v>#REF!</v>
      </c>
      <c r="B81" s="251"/>
      <c r="C81" s="251"/>
      <c r="D81" s="251"/>
      <c r="E81" s="251"/>
      <c r="F81" s="251"/>
      <c r="G81" s="251"/>
      <c r="H81" s="251"/>
      <c r="I81" s="247" t="e">
        <f>#REF!</f>
        <v>#REF!</v>
      </c>
      <c r="J81" s="873"/>
      <c r="K81" s="873"/>
      <c r="L81" s="873"/>
      <c r="M81" s="873"/>
    </row>
    <row r="82" spans="1:100" ht="16.5" hidden="1" customHeight="1">
      <c r="A82" s="252" t="e">
        <f>#REF!</f>
        <v>#REF!</v>
      </c>
      <c r="B82" s="252"/>
      <c r="C82" s="252"/>
      <c r="D82" s="252"/>
      <c r="E82" s="252"/>
      <c r="F82" s="252"/>
      <c r="G82" s="252"/>
      <c r="H82" s="252"/>
      <c r="I82" s="247" t="e">
        <f>#REF!</f>
        <v>#REF!</v>
      </c>
      <c r="J82" s="873"/>
      <c r="K82" s="873"/>
      <c r="L82" s="873"/>
      <c r="M82" s="873"/>
    </row>
    <row r="83" spans="1:100" ht="16.5" hidden="1" customHeight="1">
      <c r="A83" s="248" t="e">
        <f>#REF!</f>
        <v>#REF!</v>
      </c>
      <c r="B83" s="248"/>
      <c r="C83" s="248"/>
      <c r="D83" s="248"/>
      <c r="E83" s="248"/>
      <c r="F83" s="248"/>
      <c r="G83" s="248"/>
      <c r="H83" s="248"/>
      <c r="I83" s="249" t="e">
        <f>#REF!</f>
        <v>#REF!</v>
      </c>
      <c r="J83" s="873" t="e">
        <f>#REF!</f>
        <v>#REF!</v>
      </c>
      <c r="K83" s="873"/>
      <c r="L83" s="873"/>
      <c r="M83" s="873"/>
    </row>
    <row r="84" spans="1:100" ht="16.5" hidden="1" customHeight="1">
      <c r="A84" s="248" t="e">
        <f>#REF!</f>
        <v>#REF!</v>
      </c>
      <c r="B84" s="248"/>
      <c r="C84" s="248"/>
      <c r="D84" s="248"/>
      <c r="E84" s="248"/>
      <c r="F84" s="248"/>
      <c r="G84" s="248"/>
      <c r="H84" s="248"/>
      <c r="I84" s="249" t="e">
        <f>#REF!</f>
        <v>#REF!</v>
      </c>
      <c r="J84" s="873" t="e">
        <f>#REF!</f>
        <v>#REF!</v>
      </c>
      <c r="K84" s="873"/>
      <c r="L84" s="873"/>
      <c r="M84" s="873"/>
    </row>
    <row r="85" spans="1:100" ht="16.5" hidden="1" customHeight="1">
      <c r="A85" s="248" t="e">
        <f>#REF!</f>
        <v>#REF!</v>
      </c>
      <c r="B85" s="248"/>
      <c r="C85" s="248"/>
      <c r="D85" s="248"/>
      <c r="E85" s="248"/>
      <c r="F85" s="248"/>
      <c r="G85" s="248"/>
      <c r="H85" s="248"/>
      <c r="I85" s="249" t="e">
        <f>#REF!</f>
        <v>#REF!</v>
      </c>
      <c r="J85" s="873" t="e">
        <f>#REF!</f>
        <v>#REF!</v>
      </c>
      <c r="K85" s="873"/>
      <c r="L85" s="873"/>
      <c r="M85" s="873"/>
    </row>
    <row r="86" spans="1:100" ht="16.5" hidden="1" customHeight="1">
      <c r="A86" s="248" t="e">
        <f>#REF!</f>
        <v>#REF!</v>
      </c>
      <c r="B86" s="248"/>
      <c r="C86" s="248"/>
      <c r="D86" s="248"/>
      <c r="E86" s="248"/>
      <c r="F86" s="248"/>
      <c r="G86" s="248"/>
      <c r="H86" s="248"/>
      <c r="I86" s="249" t="e">
        <f>#REF!</f>
        <v>#REF!</v>
      </c>
      <c r="J86" s="873" t="e">
        <f>#REF!</f>
        <v>#REF!</v>
      </c>
      <c r="K86" s="873"/>
      <c r="L86" s="873"/>
      <c r="M86" s="873"/>
    </row>
    <row r="87" spans="1:100" ht="16.5" hidden="1" customHeight="1">
      <c r="A87" s="248"/>
      <c r="B87" s="248"/>
      <c r="C87" s="248"/>
      <c r="D87" s="248"/>
      <c r="E87" s="248"/>
      <c r="F87" s="248"/>
      <c r="G87" s="248"/>
      <c r="H87" s="248"/>
      <c r="I87" s="247" t="e">
        <f>#REF!</f>
        <v>#REF!</v>
      </c>
      <c r="J87" s="873" t="e">
        <f>#REF!</f>
        <v>#REF!</v>
      </c>
      <c r="K87" s="873"/>
      <c r="L87" s="873"/>
      <c r="M87" s="873"/>
    </row>
    <row r="88" spans="1:100" ht="20.100000000000001" hidden="1" customHeight="1">
      <c r="A88" s="252" t="e">
        <f>#REF!</f>
        <v>#REF!</v>
      </c>
      <c r="B88" s="252"/>
      <c r="C88" s="252"/>
      <c r="D88" s="252"/>
      <c r="E88" s="252"/>
      <c r="F88" s="252"/>
      <c r="G88" s="252"/>
      <c r="H88" s="252"/>
      <c r="I88" s="247" t="e">
        <f>#REF!</f>
        <v>#REF!</v>
      </c>
      <c r="J88" s="873"/>
      <c r="K88" s="873"/>
      <c r="L88" s="873"/>
      <c r="M88" s="873"/>
    </row>
    <row r="89" spans="1:100" ht="16.5" hidden="1" customHeight="1">
      <c r="A89" s="248" t="e">
        <f>#REF!</f>
        <v>#REF!</v>
      </c>
      <c r="B89" s="248"/>
      <c r="C89" s="248"/>
      <c r="D89" s="248"/>
      <c r="E89" s="248"/>
      <c r="F89" s="248"/>
      <c r="G89" s="248"/>
      <c r="H89" s="248"/>
      <c r="I89" s="249" t="e">
        <f>#REF!</f>
        <v>#REF!</v>
      </c>
      <c r="J89" s="873" t="e">
        <f>#REF!</f>
        <v>#REF!</v>
      </c>
      <c r="K89" s="873"/>
      <c r="L89" s="873"/>
      <c r="M89" s="873"/>
    </row>
    <row r="90" spans="1:100" ht="16.5" hidden="1" customHeight="1">
      <c r="A90" s="248" t="e">
        <f>#REF!</f>
        <v>#REF!</v>
      </c>
      <c r="B90" s="248"/>
      <c r="C90" s="248"/>
      <c r="D90" s="248"/>
      <c r="E90" s="248"/>
      <c r="F90" s="248"/>
      <c r="G90" s="248"/>
      <c r="H90" s="248"/>
      <c r="I90" s="249" t="e">
        <f>#REF!</f>
        <v>#REF!</v>
      </c>
      <c r="J90" s="873" t="e">
        <f>#REF!</f>
        <v>#REF!</v>
      </c>
      <c r="K90" s="873"/>
      <c r="L90" s="873"/>
      <c r="M90" s="873"/>
    </row>
    <row r="91" spans="1:100" ht="20.100000000000001" hidden="1" customHeight="1">
      <c r="A91" s="248" t="e">
        <f>#REF!</f>
        <v>#REF!</v>
      </c>
      <c r="B91" s="248"/>
      <c r="C91" s="248"/>
      <c r="D91" s="248"/>
      <c r="E91" s="248"/>
      <c r="F91" s="248"/>
      <c r="G91" s="248"/>
      <c r="H91" s="248"/>
      <c r="I91" s="249" t="e">
        <f>#REF!</f>
        <v>#REF!</v>
      </c>
      <c r="J91" s="873" t="e">
        <f>#REF!</f>
        <v>#REF!</v>
      </c>
      <c r="K91" s="873"/>
      <c r="L91" s="873"/>
      <c r="M91" s="873"/>
    </row>
    <row r="92" spans="1:100" ht="16.5" hidden="1" customHeight="1">
      <c r="A92" s="248" t="e">
        <f>#REF!</f>
        <v>#REF!</v>
      </c>
      <c r="B92" s="248"/>
      <c r="C92" s="248"/>
      <c r="D92" s="248"/>
      <c r="E92" s="248"/>
      <c r="F92" s="248"/>
      <c r="G92" s="248"/>
      <c r="H92" s="248"/>
      <c r="I92" s="249" t="e">
        <f>#REF!</f>
        <v>#REF!</v>
      </c>
      <c r="J92" s="873" t="e">
        <f>#REF!</f>
        <v>#REF!</v>
      </c>
      <c r="K92" s="873"/>
      <c r="L92" s="873"/>
      <c r="M92" s="873"/>
    </row>
    <row r="93" spans="1:100" s="254" customFormat="1" ht="20.100000000000001" hidden="1" customHeight="1">
      <c r="A93" s="253"/>
      <c r="B93" s="253"/>
      <c r="C93" s="253"/>
      <c r="D93" s="253"/>
      <c r="E93" s="253"/>
      <c r="F93" s="253"/>
      <c r="G93" s="253"/>
      <c r="H93" s="253"/>
      <c r="I93" s="247" t="e">
        <f>#REF!</f>
        <v>#REF!</v>
      </c>
      <c r="J93" s="873" t="e">
        <f>#REF!</f>
        <v>#REF!</v>
      </c>
      <c r="K93" s="873"/>
      <c r="L93" s="873"/>
      <c r="M93" s="873"/>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c r="CF93" s="265"/>
      <c r="CG93" s="265"/>
      <c r="CH93" s="265"/>
      <c r="CI93" s="265"/>
      <c r="CJ93" s="265"/>
      <c r="CK93" s="265"/>
      <c r="CL93" s="265"/>
      <c r="CM93" s="265"/>
      <c r="CN93" s="265"/>
      <c r="CO93" s="265"/>
      <c r="CP93" s="265"/>
      <c r="CQ93" s="265"/>
      <c r="CR93" s="265"/>
      <c r="CS93" s="265"/>
      <c r="CT93" s="265"/>
      <c r="CU93" s="265"/>
      <c r="CV93" s="265"/>
    </row>
    <row r="94" spans="1:100" ht="24" hidden="1" customHeight="1">
      <c r="A94" s="252" t="e">
        <f>#REF!</f>
        <v>#REF!</v>
      </c>
      <c r="B94" s="252"/>
      <c r="C94" s="252"/>
      <c r="D94" s="252"/>
      <c r="E94" s="252"/>
      <c r="F94" s="252"/>
      <c r="G94" s="252"/>
      <c r="H94" s="252"/>
      <c r="I94" s="247" t="e">
        <f>#REF!</f>
        <v>#REF!</v>
      </c>
      <c r="J94" s="873"/>
      <c r="K94" s="873"/>
      <c r="L94" s="873"/>
      <c r="M94" s="873"/>
    </row>
    <row r="95" spans="1:100" ht="16.5" hidden="1" customHeight="1">
      <c r="A95" s="248" t="e">
        <f>#REF!</f>
        <v>#REF!</v>
      </c>
      <c r="B95" s="248"/>
      <c r="C95" s="248"/>
      <c r="D95" s="248"/>
      <c r="E95" s="248"/>
      <c r="F95" s="248"/>
      <c r="G95" s="248"/>
      <c r="H95" s="248"/>
      <c r="I95" s="249" t="e">
        <f>#REF!</f>
        <v>#REF!</v>
      </c>
      <c r="J95" s="873" t="e">
        <f>#REF!</f>
        <v>#REF!</v>
      </c>
      <c r="K95" s="873"/>
      <c r="L95" s="873"/>
      <c r="M95" s="873"/>
    </row>
    <row r="96" spans="1:100" ht="16.5" hidden="1" customHeight="1">
      <c r="A96" s="248" t="e">
        <f>#REF!</f>
        <v>#REF!</v>
      </c>
      <c r="B96" s="248"/>
      <c r="C96" s="248"/>
      <c r="D96" s="248"/>
      <c r="E96" s="248"/>
      <c r="F96" s="248"/>
      <c r="G96" s="248"/>
      <c r="H96" s="248"/>
      <c r="I96" s="249" t="e">
        <f>#REF!</f>
        <v>#REF!</v>
      </c>
      <c r="J96" s="873" t="e">
        <f>#REF!</f>
        <v>#REF!</v>
      </c>
      <c r="K96" s="873"/>
      <c r="L96" s="873"/>
      <c r="M96" s="873"/>
    </row>
    <row r="97" spans="1:100" ht="33" hidden="1" customHeight="1">
      <c r="A97" s="248" t="e">
        <f>#REF!</f>
        <v>#REF!</v>
      </c>
      <c r="B97" s="248"/>
      <c r="C97" s="248"/>
      <c r="D97" s="248"/>
      <c r="E97" s="248"/>
      <c r="F97" s="248"/>
      <c r="G97" s="248"/>
      <c r="H97" s="248"/>
      <c r="I97" s="249" t="e">
        <f>#REF!</f>
        <v>#REF!</v>
      </c>
      <c r="J97" s="873" t="e">
        <f>#REF!</f>
        <v>#REF!</v>
      </c>
      <c r="K97" s="873"/>
      <c r="L97" s="873"/>
      <c r="M97" s="873"/>
    </row>
    <row r="98" spans="1:100" s="254" customFormat="1" ht="20.100000000000001" hidden="1" customHeight="1">
      <c r="A98" s="248"/>
      <c r="B98" s="248"/>
      <c r="C98" s="248"/>
      <c r="D98" s="248"/>
      <c r="E98" s="248"/>
      <c r="F98" s="248"/>
      <c r="G98" s="248"/>
      <c r="H98" s="248"/>
      <c r="I98" s="247" t="e">
        <f>#REF!</f>
        <v>#REF!</v>
      </c>
      <c r="J98" s="873" t="e">
        <f>#REF!</f>
        <v>#REF!</v>
      </c>
      <c r="K98" s="873"/>
      <c r="L98" s="873"/>
      <c r="M98" s="873"/>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5"/>
      <c r="BB98" s="265"/>
      <c r="BC98" s="265"/>
      <c r="BD98" s="265"/>
      <c r="BE98" s="265"/>
      <c r="BF98" s="265"/>
      <c r="BG98" s="265"/>
      <c r="BH98" s="265"/>
      <c r="BI98" s="265"/>
      <c r="BJ98" s="265"/>
      <c r="BK98" s="265"/>
      <c r="BL98" s="265"/>
      <c r="BM98" s="265"/>
      <c r="BN98" s="265"/>
      <c r="BO98" s="265"/>
      <c r="BP98" s="265"/>
      <c r="BQ98" s="265"/>
      <c r="BR98" s="265"/>
      <c r="BS98" s="265"/>
      <c r="BT98" s="265"/>
      <c r="BU98" s="265"/>
      <c r="BV98" s="265"/>
      <c r="BW98" s="265"/>
      <c r="BX98" s="265"/>
      <c r="BY98" s="265"/>
      <c r="BZ98" s="265"/>
      <c r="CA98" s="265"/>
      <c r="CB98" s="265"/>
      <c r="CC98" s="265"/>
      <c r="CD98" s="265"/>
      <c r="CE98" s="265"/>
      <c r="CF98" s="265"/>
      <c r="CG98" s="265"/>
      <c r="CH98" s="265"/>
      <c r="CI98" s="265"/>
      <c r="CJ98" s="265"/>
      <c r="CK98" s="265"/>
      <c r="CL98" s="265"/>
      <c r="CM98" s="265"/>
      <c r="CN98" s="265"/>
      <c r="CO98" s="265"/>
      <c r="CP98" s="265"/>
      <c r="CQ98" s="265"/>
      <c r="CR98" s="265"/>
      <c r="CS98" s="265"/>
      <c r="CT98" s="265"/>
      <c r="CU98" s="265"/>
      <c r="CV98" s="265"/>
    </row>
    <row r="99" spans="1:100" ht="20.100000000000001" hidden="1" customHeight="1">
      <c r="A99" s="252" t="e">
        <f>#REF!</f>
        <v>#REF!</v>
      </c>
      <c r="B99" s="252"/>
      <c r="C99" s="252"/>
      <c r="D99" s="252"/>
      <c r="E99" s="252"/>
      <c r="F99" s="252"/>
      <c r="G99" s="252"/>
      <c r="H99" s="252"/>
      <c r="I99" s="247" t="e">
        <f>#REF!</f>
        <v>#REF!</v>
      </c>
      <c r="J99" s="873"/>
      <c r="K99" s="873"/>
      <c r="L99" s="873"/>
      <c r="M99" s="873"/>
    </row>
    <row r="100" spans="1:100" ht="16.5" hidden="1" customHeight="1">
      <c r="A100" s="248" t="e">
        <f>#REF!</f>
        <v>#REF!</v>
      </c>
      <c r="B100" s="248"/>
      <c r="C100" s="248"/>
      <c r="D100" s="248"/>
      <c r="E100" s="248"/>
      <c r="F100" s="248"/>
      <c r="G100" s="248"/>
      <c r="H100" s="248"/>
      <c r="I100" s="249" t="e">
        <f>#REF!</f>
        <v>#REF!</v>
      </c>
      <c r="J100" s="873" t="e">
        <f>#REF!</f>
        <v>#REF!</v>
      </c>
      <c r="K100" s="873"/>
      <c r="L100" s="873"/>
      <c r="M100" s="873"/>
    </row>
    <row r="101" spans="1:100" ht="16.5" hidden="1" customHeight="1">
      <c r="A101" s="248" t="e">
        <f>#REF!</f>
        <v>#REF!</v>
      </c>
      <c r="B101" s="248"/>
      <c r="C101" s="248"/>
      <c r="D101" s="248"/>
      <c r="E101" s="248"/>
      <c r="F101" s="248"/>
      <c r="G101" s="248"/>
      <c r="H101" s="248"/>
      <c r="I101" s="249" t="e">
        <f>#REF!</f>
        <v>#REF!</v>
      </c>
      <c r="J101" s="873" t="e">
        <f>#REF!</f>
        <v>#REF!</v>
      </c>
      <c r="K101" s="873"/>
      <c r="L101" s="873"/>
      <c r="M101" s="873"/>
    </row>
    <row r="102" spans="1:100" ht="16.5" hidden="1" customHeight="1">
      <c r="A102" s="248" t="e">
        <f>#REF!</f>
        <v>#REF!</v>
      </c>
      <c r="B102" s="248"/>
      <c r="C102" s="248"/>
      <c r="D102" s="248"/>
      <c r="E102" s="248"/>
      <c r="F102" s="248"/>
      <c r="G102" s="248"/>
      <c r="H102" s="248"/>
      <c r="I102" s="249" t="e">
        <f>#REF!</f>
        <v>#REF!</v>
      </c>
      <c r="J102" s="873" t="e">
        <f>#REF!</f>
        <v>#REF!</v>
      </c>
      <c r="K102" s="873"/>
      <c r="L102" s="873"/>
      <c r="M102" s="873"/>
    </row>
    <row r="103" spans="1:100" ht="16.5" hidden="1" customHeight="1">
      <c r="A103" s="248"/>
      <c r="B103" s="248"/>
      <c r="C103" s="248"/>
      <c r="D103" s="248"/>
      <c r="E103" s="248"/>
      <c r="F103" s="248"/>
      <c r="G103" s="248"/>
      <c r="H103" s="248"/>
      <c r="I103" s="247" t="e">
        <f>#REF!</f>
        <v>#REF!</v>
      </c>
      <c r="J103" s="873" t="e">
        <f>#REF!</f>
        <v>#REF!</v>
      </c>
      <c r="K103" s="873"/>
      <c r="L103" s="873"/>
      <c r="M103" s="873"/>
    </row>
    <row r="104" spans="1:100" ht="20.100000000000001" hidden="1" customHeight="1">
      <c r="A104" s="252" t="e">
        <f>#REF!</f>
        <v>#REF!</v>
      </c>
      <c r="B104" s="252"/>
      <c r="C104" s="252"/>
      <c r="D104" s="252"/>
      <c r="E104" s="252"/>
      <c r="F104" s="252"/>
      <c r="G104" s="252"/>
      <c r="H104" s="252"/>
      <c r="I104" s="247" t="e">
        <f>#REF!</f>
        <v>#REF!</v>
      </c>
      <c r="J104" s="873"/>
      <c r="K104" s="873"/>
      <c r="L104" s="873"/>
      <c r="M104" s="873"/>
    </row>
    <row r="105" spans="1:100" ht="16.5" hidden="1" customHeight="1">
      <c r="A105" s="248" t="e">
        <f>#REF!</f>
        <v>#REF!</v>
      </c>
      <c r="B105" s="248"/>
      <c r="C105" s="248"/>
      <c r="D105" s="248"/>
      <c r="E105" s="248"/>
      <c r="F105" s="248"/>
      <c r="G105" s="248"/>
      <c r="H105" s="248"/>
      <c r="I105" s="249" t="e">
        <f>#REF!</f>
        <v>#REF!</v>
      </c>
      <c r="J105" s="873" t="e">
        <f>#REF!</f>
        <v>#REF!</v>
      </c>
      <c r="K105" s="873"/>
      <c r="L105" s="873"/>
      <c r="M105" s="873"/>
    </row>
    <row r="106" spans="1:100" ht="16.5" hidden="1" customHeight="1">
      <c r="A106" s="248" t="e">
        <f>#REF!</f>
        <v>#REF!</v>
      </c>
      <c r="B106" s="248"/>
      <c r="C106" s="248"/>
      <c r="D106" s="248"/>
      <c r="E106" s="248"/>
      <c r="F106" s="248"/>
      <c r="G106" s="248"/>
      <c r="H106" s="248"/>
      <c r="I106" s="249" t="e">
        <f>#REF!</f>
        <v>#REF!</v>
      </c>
      <c r="J106" s="873" t="e">
        <f>#REF!</f>
        <v>#REF!</v>
      </c>
      <c r="K106" s="873"/>
      <c r="L106" s="873"/>
      <c r="M106" s="873"/>
    </row>
    <row r="107" spans="1:100" ht="16.5" hidden="1" customHeight="1">
      <c r="A107" s="248" t="e">
        <f>#REF!</f>
        <v>#REF!</v>
      </c>
      <c r="B107" s="248"/>
      <c r="C107" s="248"/>
      <c r="D107" s="248"/>
      <c r="E107" s="248"/>
      <c r="F107" s="248"/>
      <c r="G107" s="248"/>
      <c r="H107" s="248"/>
      <c r="I107" s="249" t="e">
        <f>#REF!</f>
        <v>#REF!</v>
      </c>
      <c r="J107" s="873" t="e">
        <f>#REF!</f>
        <v>#REF!</v>
      </c>
      <c r="K107" s="873"/>
      <c r="L107" s="873"/>
      <c r="M107" s="873"/>
    </row>
    <row r="108" spans="1:100" ht="16.5" hidden="1" customHeight="1">
      <c r="A108" s="248" t="e">
        <f>#REF!</f>
        <v>#REF!</v>
      </c>
      <c r="B108" s="248"/>
      <c r="C108" s="248"/>
      <c r="D108" s="248"/>
      <c r="E108" s="248"/>
      <c r="F108" s="248"/>
      <c r="G108" s="248"/>
      <c r="H108" s="248"/>
      <c r="I108" s="249" t="e">
        <f>#REF!</f>
        <v>#REF!</v>
      </c>
      <c r="J108" s="873" t="e">
        <f>#REF!</f>
        <v>#REF!</v>
      </c>
      <c r="K108" s="873"/>
      <c r="L108" s="873"/>
      <c r="M108" s="873"/>
    </row>
    <row r="109" spans="1:100" s="254" customFormat="1" ht="20.100000000000001" hidden="1" customHeight="1">
      <c r="A109" s="248"/>
      <c r="B109" s="248"/>
      <c r="C109" s="248"/>
      <c r="D109" s="248"/>
      <c r="E109" s="248"/>
      <c r="F109" s="248"/>
      <c r="G109" s="248"/>
      <c r="H109" s="248"/>
      <c r="I109" s="247" t="e">
        <f>#REF!</f>
        <v>#REF!</v>
      </c>
      <c r="J109" s="873" t="e">
        <f>#REF!</f>
        <v>#REF!</v>
      </c>
      <c r="K109" s="873"/>
      <c r="L109" s="873"/>
      <c r="M109" s="873"/>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265"/>
      <c r="AY109" s="265"/>
      <c r="AZ109" s="265"/>
      <c r="BA109" s="265"/>
      <c r="BB109" s="265"/>
      <c r="BC109" s="265"/>
      <c r="BD109" s="265"/>
      <c r="BE109" s="265"/>
      <c r="BF109" s="265"/>
      <c r="BG109" s="265"/>
      <c r="BH109" s="265"/>
      <c r="BI109" s="265"/>
      <c r="BJ109" s="265"/>
      <c r="BK109" s="265"/>
      <c r="BL109" s="265"/>
      <c r="BM109" s="265"/>
      <c r="BN109" s="265"/>
      <c r="BO109" s="265"/>
      <c r="BP109" s="265"/>
      <c r="BQ109" s="265"/>
      <c r="BR109" s="265"/>
      <c r="BS109" s="265"/>
      <c r="BT109" s="265"/>
      <c r="BU109" s="265"/>
      <c r="BV109" s="265"/>
      <c r="BW109" s="265"/>
      <c r="BX109" s="265"/>
      <c r="BY109" s="265"/>
      <c r="BZ109" s="265"/>
      <c r="CA109" s="265"/>
      <c r="CB109" s="265"/>
      <c r="CC109" s="265"/>
      <c r="CD109" s="265"/>
      <c r="CE109" s="265"/>
      <c r="CF109" s="265"/>
      <c r="CG109" s="265"/>
      <c r="CH109" s="265"/>
      <c r="CI109" s="265"/>
      <c r="CJ109" s="265"/>
      <c r="CK109" s="265"/>
      <c r="CL109" s="265"/>
      <c r="CM109" s="265"/>
      <c r="CN109" s="265"/>
      <c r="CO109" s="265"/>
      <c r="CP109" s="265"/>
      <c r="CQ109" s="265"/>
      <c r="CR109" s="265"/>
      <c r="CS109" s="265"/>
      <c r="CT109" s="265"/>
      <c r="CU109" s="265"/>
      <c r="CV109" s="265"/>
    </row>
    <row r="110" spans="1:100" ht="20.100000000000001" hidden="1" customHeight="1">
      <c r="A110" s="255"/>
      <c r="B110" s="255"/>
      <c r="C110" s="255"/>
      <c r="D110" s="255"/>
      <c r="E110" s="255"/>
      <c r="F110" s="255"/>
      <c r="G110" s="255"/>
      <c r="H110" s="255"/>
      <c r="I110" s="247" t="e">
        <f>#REF!</f>
        <v>#REF!</v>
      </c>
      <c r="J110" s="873" t="e">
        <f>#REF!</f>
        <v>#REF!</v>
      </c>
      <c r="K110" s="873"/>
      <c r="L110" s="873"/>
      <c r="M110" s="873"/>
    </row>
    <row r="111" spans="1:100" ht="16.5" hidden="1" customHeight="1">
      <c r="A111" s="255"/>
      <c r="B111" s="255"/>
      <c r="C111" s="255"/>
      <c r="D111" s="255"/>
      <c r="E111" s="255"/>
      <c r="F111" s="255"/>
      <c r="G111" s="255"/>
      <c r="H111" s="255"/>
      <c r="I111" s="247"/>
      <c r="J111" s="873"/>
      <c r="K111" s="873"/>
      <c r="L111" s="873"/>
      <c r="M111" s="873"/>
    </row>
    <row r="112" spans="1:100" ht="20.100000000000001" hidden="1" customHeight="1">
      <c r="A112" s="251" t="e">
        <f>#REF!</f>
        <v>#REF!</v>
      </c>
      <c r="B112" s="251"/>
      <c r="C112" s="251"/>
      <c r="D112" s="251"/>
      <c r="E112" s="251"/>
      <c r="F112" s="251"/>
      <c r="G112" s="251"/>
      <c r="H112" s="251"/>
      <c r="I112" s="247" t="e">
        <f>#REF!</f>
        <v>#REF!</v>
      </c>
      <c r="J112" s="873"/>
      <c r="K112" s="873"/>
      <c r="L112" s="873"/>
      <c r="M112" s="873"/>
    </row>
    <row r="113" spans="1:13" ht="30" hidden="1" customHeight="1">
      <c r="A113" s="252" t="e">
        <f>#REF!</f>
        <v>#REF!</v>
      </c>
      <c r="B113" s="252"/>
      <c r="C113" s="252"/>
      <c r="D113" s="252"/>
      <c r="E113" s="252"/>
      <c r="F113" s="252"/>
      <c r="G113" s="252"/>
      <c r="H113" s="252"/>
      <c r="I113" s="247" t="e">
        <f>#REF!</f>
        <v>#REF!</v>
      </c>
      <c r="J113" s="873"/>
      <c r="K113" s="873"/>
      <c r="L113" s="873"/>
      <c r="M113" s="873"/>
    </row>
    <row r="114" spans="1:13" ht="16.5" hidden="1" customHeight="1">
      <c r="A114" s="248" t="e">
        <f>#REF!</f>
        <v>#REF!</v>
      </c>
      <c r="B114" s="248"/>
      <c r="C114" s="248"/>
      <c r="D114" s="248"/>
      <c r="E114" s="248"/>
      <c r="F114" s="248"/>
      <c r="G114" s="248"/>
      <c r="H114" s="248"/>
      <c r="I114" s="249" t="e">
        <f>#REF!</f>
        <v>#REF!</v>
      </c>
      <c r="J114" s="873" t="e">
        <f>#REF!</f>
        <v>#REF!</v>
      </c>
      <c r="K114" s="873"/>
      <c r="L114" s="873"/>
      <c r="M114" s="873"/>
    </row>
    <row r="115" spans="1:13" ht="16.5" hidden="1" customHeight="1">
      <c r="A115" s="248" t="e">
        <f>#REF!</f>
        <v>#REF!</v>
      </c>
      <c r="B115" s="248"/>
      <c r="C115" s="248"/>
      <c r="D115" s="248"/>
      <c r="E115" s="248"/>
      <c r="F115" s="248"/>
      <c r="G115" s="248"/>
      <c r="H115" s="248"/>
      <c r="I115" s="249" t="e">
        <f>#REF!</f>
        <v>#REF!</v>
      </c>
      <c r="J115" s="873" t="e">
        <f>#REF!</f>
        <v>#REF!</v>
      </c>
      <c r="K115" s="873"/>
      <c r="L115" s="873"/>
      <c r="M115" s="873"/>
    </row>
    <row r="116" spans="1:13" ht="16.5" hidden="1" customHeight="1">
      <c r="A116" s="248" t="e">
        <f>#REF!</f>
        <v>#REF!</v>
      </c>
      <c r="B116" s="248"/>
      <c r="C116" s="248"/>
      <c r="D116" s="248"/>
      <c r="E116" s="248"/>
      <c r="F116" s="248"/>
      <c r="G116" s="248"/>
      <c r="H116" s="248"/>
      <c r="I116" s="249" t="e">
        <f>#REF!</f>
        <v>#REF!</v>
      </c>
      <c r="J116" s="873" t="e">
        <f>#REF!</f>
        <v>#REF!</v>
      </c>
      <c r="K116" s="873"/>
      <c r="L116" s="873"/>
      <c r="M116" s="873"/>
    </row>
    <row r="117" spans="1:13" ht="20.100000000000001" hidden="1" customHeight="1">
      <c r="A117" s="256"/>
      <c r="B117" s="256"/>
      <c r="C117" s="256"/>
      <c r="D117" s="256"/>
      <c r="E117" s="256"/>
      <c r="F117" s="256"/>
      <c r="G117" s="256"/>
      <c r="H117" s="256"/>
      <c r="I117" s="247" t="e">
        <f>#REF!</f>
        <v>#REF!</v>
      </c>
      <c r="J117" s="873" t="e">
        <f>#REF!</f>
        <v>#REF!</v>
      </c>
      <c r="K117" s="873"/>
      <c r="L117" s="873"/>
      <c r="M117" s="873"/>
    </row>
    <row r="118" spans="1:13" ht="20.100000000000001" hidden="1" customHeight="1">
      <c r="A118" s="255"/>
      <c r="B118" s="255"/>
      <c r="C118" s="255"/>
      <c r="D118" s="255"/>
      <c r="E118" s="255"/>
      <c r="F118" s="255"/>
      <c r="G118" s="255"/>
      <c r="H118" s="255"/>
      <c r="I118" s="247" t="e">
        <f>#REF!</f>
        <v>#REF!</v>
      </c>
      <c r="J118" s="873" t="e">
        <f>#REF!</f>
        <v>#REF!</v>
      </c>
      <c r="K118" s="873"/>
      <c r="L118" s="873"/>
      <c r="M118" s="873"/>
    </row>
    <row r="119" spans="1:13" ht="20.100000000000001" hidden="1" customHeight="1">
      <c r="A119" s="246" t="e">
        <f>#REF!</f>
        <v>#REF!</v>
      </c>
      <c r="B119" s="246"/>
      <c r="C119" s="246"/>
      <c r="D119" s="246"/>
      <c r="E119" s="246"/>
      <c r="F119" s="246"/>
      <c r="G119" s="246"/>
      <c r="H119" s="246"/>
      <c r="I119" s="247" t="e">
        <f>#REF!</f>
        <v>#REF!</v>
      </c>
      <c r="J119" s="873"/>
      <c r="K119" s="873"/>
      <c r="L119" s="873"/>
      <c r="M119" s="873"/>
    </row>
    <row r="120" spans="1:13" ht="30" hidden="1" customHeight="1">
      <c r="A120" s="251" t="e">
        <f>#REF!</f>
        <v>#REF!</v>
      </c>
      <c r="B120" s="251"/>
      <c r="C120" s="251"/>
      <c r="D120" s="251"/>
      <c r="E120" s="251"/>
      <c r="F120" s="251"/>
      <c r="G120" s="251"/>
      <c r="H120" s="251"/>
      <c r="I120" s="247" t="e">
        <f>#REF!</f>
        <v>#REF!</v>
      </c>
      <c r="J120" s="873"/>
      <c r="K120" s="873"/>
      <c r="L120" s="873"/>
      <c r="M120" s="873"/>
    </row>
    <row r="121" spans="1:13" ht="20.100000000000001" hidden="1" customHeight="1">
      <c r="A121" s="248" t="e">
        <f>#REF!</f>
        <v>#REF!</v>
      </c>
      <c r="B121" s="248"/>
      <c r="C121" s="248"/>
      <c r="D121" s="248"/>
      <c r="E121" s="248"/>
      <c r="F121" s="248"/>
      <c r="G121" s="248"/>
      <c r="H121" s="248"/>
      <c r="I121" s="249" t="e">
        <f>#REF!</f>
        <v>#REF!</v>
      </c>
      <c r="J121" s="873" t="e">
        <f>#REF!</f>
        <v>#REF!</v>
      </c>
      <c r="K121" s="873"/>
      <c r="L121" s="873"/>
      <c r="M121" s="873"/>
    </row>
    <row r="122" spans="1:13" ht="20.100000000000001" hidden="1" customHeight="1">
      <c r="A122" s="248" t="e">
        <f>#REF!</f>
        <v>#REF!</v>
      </c>
      <c r="B122" s="248"/>
      <c r="C122" s="248"/>
      <c r="D122" s="248"/>
      <c r="E122" s="248"/>
      <c r="F122" s="248"/>
      <c r="G122" s="248"/>
      <c r="H122" s="248"/>
      <c r="I122" s="249" t="e">
        <f>#REF!</f>
        <v>#REF!</v>
      </c>
      <c r="J122" s="873" t="e">
        <f>#REF!</f>
        <v>#REF!</v>
      </c>
      <c r="K122" s="873"/>
      <c r="L122" s="873"/>
      <c r="M122" s="873"/>
    </row>
    <row r="123" spans="1:13" ht="20.100000000000001" hidden="1" customHeight="1">
      <c r="A123" s="248" t="e">
        <f>#REF!</f>
        <v>#REF!</v>
      </c>
      <c r="B123" s="248"/>
      <c r="C123" s="248"/>
      <c r="D123" s="248"/>
      <c r="E123" s="248"/>
      <c r="F123" s="248"/>
      <c r="G123" s="248"/>
      <c r="H123" s="248"/>
      <c r="I123" s="249" t="e">
        <f>#REF!</f>
        <v>#REF!</v>
      </c>
      <c r="J123" s="873" t="e">
        <f>#REF!</f>
        <v>#REF!</v>
      </c>
      <c r="K123" s="873"/>
      <c r="L123" s="873"/>
      <c r="M123" s="873"/>
    </row>
    <row r="124" spans="1:13" ht="20.100000000000001" hidden="1" customHeight="1">
      <c r="A124" s="248" t="e">
        <f>#REF!</f>
        <v>#REF!</v>
      </c>
      <c r="B124" s="248"/>
      <c r="C124" s="248"/>
      <c r="D124" s="248"/>
      <c r="E124" s="248"/>
      <c r="F124" s="248"/>
      <c r="G124" s="248"/>
      <c r="H124" s="248"/>
      <c r="I124" s="249" t="e">
        <f>#REF!</f>
        <v>#REF!</v>
      </c>
      <c r="J124" s="873" t="e">
        <f>#REF!</f>
        <v>#REF!</v>
      </c>
      <c r="K124" s="873"/>
      <c r="L124" s="873"/>
      <c r="M124" s="873"/>
    </row>
    <row r="125" spans="1:13" ht="20.100000000000001" hidden="1" customHeight="1">
      <c r="A125" s="248" t="e">
        <f>#REF!</f>
        <v>#REF!</v>
      </c>
      <c r="B125" s="248"/>
      <c r="C125" s="248"/>
      <c r="D125" s="248"/>
      <c r="E125" s="248"/>
      <c r="F125" s="248"/>
      <c r="G125" s="248"/>
      <c r="H125" s="248"/>
      <c r="I125" s="249" t="e">
        <f>#REF!</f>
        <v>#REF!</v>
      </c>
      <c r="J125" s="873" t="e">
        <f>#REF!</f>
        <v>#REF!</v>
      </c>
      <c r="K125" s="873"/>
      <c r="L125" s="873"/>
      <c r="M125" s="873"/>
    </row>
    <row r="126" spans="1:13" ht="20.100000000000001" hidden="1" customHeight="1">
      <c r="A126" s="250"/>
      <c r="B126" s="250"/>
      <c r="C126" s="250"/>
      <c r="D126" s="250"/>
      <c r="E126" s="250"/>
      <c r="F126" s="250"/>
      <c r="G126" s="250"/>
      <c r="H126" s="250"/>
      <c r="I126" s="247" t="e">
        <f>#REF!</f>
        <v>#REF!</v>
      </c>
      <c r="J126" s="873" t="e">
        <f>#REF!</f>
        <v>#REF!</v>
      </c>
      <c r="K126" s="873"/>
      <c r="L126" s="873"/>
      <c r="M126" s="873"/>
    </row>
    <row r="127" spans="1:13" ht="20.100000000000001" hidden="1" customHeight="1">
      <c r="A127" s="251" t="e">
        <f>#REF!</f>
        <v>#REF!</v>
      </c>
      <c r="B127" s="251"/>
      <c r="C127" s="251"/>
      <c r="D127" s="251"/>
      <c r="E127" s="251"/>
      <c r="F127" s="251"/>
      <c r="G127" s="251"/>
      <c r="H127" s="251"/>
      <c r="I127" s="247" t="e">
        <f>#REF!</f>
        <v>#REF!</v>
      </c>
      <c r="J127" s="873"/>
      <c r="K127" s="873"/>
      <c r="L127" s="873"/>
      <c r="M127" s="873"/>
    </row>
    <row r="128" spans="1:13" ht="20.100000000000001" hidden="1" customHeight="1">
      <c r="A128" s="248" t="e">
        <f>#REF!</f>
        <v>#REF!</v>
      </c>
      <c r="B128" s="248"/>
      <c r="C128" s="248"/>
      <c r="D128" s="248"/>
      <c r="E128" s="248"/>
      <c r="F128" s="248"/>
      <c r="G128" s="248"/>
      <c r="H128" s="248"/>
      <c r="I128" s="257" t="e">
        <f>#REF!</f>
        <v>#REF!</v>
      </c>
      <c r="J128" s="873" t="e">
        <f>#REF!</f>
        <v>#REF!</v>
      </c>
      <c r="K128" s="873"/>
      <c r="L128" s="873"/>
      <c r="M128" s="873"/>
    </row>
    <row r="129" spans="1:13" ht="20.100000000000001" hidden="1" customHeight="1">
      <c r="A129" s="248" t="e">
        <f>#REF!</f>
        <v>#REF!</v>
      </c>
      <c r="B129" s="248"/>
      <c r="C129" s="248"/>
      <c r="D129" s="248"/>
      <c r="E129" s="248"/>
      <c r="F129" s="248"/>
      <c r="G129" s="248"/>
      <c r="H129" s="248"/>
      <c r="I129" s="257" t="e">
        <f>#REF!</f>
        <v>#REF!</v>
      </c>
      <c r="J129" s="873" t="e">
        <f>#REF!</f>
        <v>#REF!</v>
      </c>
      <c r="K129" s="873"/>
      <c r="L129" s="873"/>
      <c r="M129" s="873"/>
    </row>
    <row r="130" spans="1:13" ht="20.100000000000001" hidden="1" customHeight="1">
      <c r="A130" s="248" t="e">
        <f>#REF!</f>
        <v>#REF!</v>
      </c>
      <c r="B130" s="248"/>
      <c r="C130" s="248"/>
      <c r="D130" s="248"/>
      <c r="E130" s="248"/>
      <c r="F130" s="248"/>
      <c r="G130" s="248"/>
      <c r="H130" s="248"/>
      <c r="I130" s="257" t="e">
        <f>#REF!</f>
        <v>#REF!</v>
      </c>
      <c r="J130" s="873" t="e">
        <f>#REF!</f>
        <v>#REF!</v>
      </c>
      <c r="K130" s="873"/>
      <c r="L130" s="873"/>
      <c r="M130" s="873"/>
    </row>
    <row r="131" spans="1:13" ht="20.100000000000001" hidden="1" customHeight="1">
      <c r="A131" s="248" t="e">
        <f>#REF!</f>
        <v>#REF!</v>
      </c>
      <c r="B131" s="248"/>
      <c r="C131" s="248"/>
      <c r="D131" s="248"/>
      <c r="E131" s="248"/>
      <c r="F131" s="248"/>
      <c r="G131" s="248"/>
      <c r="H131" s="248"/>
      <c r="I131" s="257" t="e">
        <f>#REF!</f>
        <v>#REF!</v>
      </c>
      <c r="J131" s="873" t="e">
        <f>#REF!</f>
        <v>#REF!</v>
      </c>
      <c r="K131" s="873"/>
      <c r="L131" s="873"/>
      <c r="M131" s="873"/>
    </row>
    <row r="132" spans="1:13" ht="20.100000000000001" hidden="1" customHeight="1">
      <c r="A132" s="248" t="e">
        <f>#REF!</f>
        <v>#REF!</v>
      </c>
      <c r="B132" s="248"/>
      <c r="C132" s="248"/>
      <c r="D132" s="248"/>
      <c r="E132" s="248"/>
      <c r="F132" s="248"/>
      <c r="G132" s="248"/>
      <c r="H132" s="248"/>
      <c r="I132" s="257" t="e">
        <f>#REF!</f>
        <v>#REF!</v>
      </c>
      <c r="J132" s="873" t="e">
        <f>#REF!</f>
        <v>#REF!</v>
      </c>
      <c r="K132" s="873"/>
      <c r="L132" s="873"/>
      <c r="M132" s="873"/>
    </row>
    <row r="133" spans="1:13" ht="20.100000000000001" hidden="1" customHeight="1">
      <c r="A133" s="248" t="e">
        <f>#REF!</f>
        <v>#REF!</v>
      </c>
      <c r="B133" s="248"/>
      <c r="C133" s="248"/>
      <c r="D133" s="248"/>
      <c r="E133" s="248"/>
      <c r="F133" s="248"/>
      <c r="G133" s="248"/>
      <c r="H133" s="248"/>
      <c r="I133" s="257" t="e">
        <f>#REF!</f>
        <v>#REF!</v>
      </c>
      <c r="J133" s="873" t="e">
        <f>#REF!</f>
        <v>#REF!</v>
      </c>
      <c r="K133" s="873"/>
      <c r="L133" s="873"/>
      <c r="M133" s="873"/>
    </row>
    <row r="134" spans="1:13" ht="20.100000000000001" hidden="1" customHeight="1">
      <c r="A134" s="258"/>
      <c r="B134" s="258"/>
      <c r="C134" s="258"/>
      <c r="D134" s="258"/>
      <c r="E134" s="258"/>
      <c r="F134" s="258"/>
      <c r="G134" s="258"/>
      <c r="H134" s="258"/>
      <c r="I134" s="247" t="e">
        <f>#REF!</f>
        <v>#REF!</v>
      </c>
      <c r="J134" s="873" t="e">
        <f>#REF!</f>
        <v>#REF!</v>
      </c>
      <c r="K134" s="873"/>
      <c r="L134" s="873"/>
      <c r="M134" s="873"/>
    </row>
    <row r="135" spans="1:13" ht="35.25" hidden="1" customHeight="1">
      <c r="A135" s="251" t="e">
        <f>#REF!</f>
        <v>#REF!</v>
      </c>
      <c r="B135" s="251"/>
      <c r="C135" s="251"/>
      <c r="D135" s="251"/>
      <c r="E135" s="251"/>
      <c r="F135" s="251"/>
      <c r="G135" s="251"/>
      <c r="H135" s="251"/>
      <c r="I135" s="247" t="e">
        <f>#REF!</f>
        <v>#REF!</v>
      </c>
      <c r="J135" s="873"/>
      <c r="K135" s="873"/>
      <c r="L135" s="873"/>
      <c r="M135" s="873"/>
    </row>
    <row r="136" spans="1:13" ht="19.5" hidden="1" customHeight="1">
      <c r="A136" s="248" t="e">
        <f>#REF!</f>
        <v>#REF!</v>
      </c>
      <c r="B136" s="248"/>
      <c r="C136" s="248"/>
      <c r="D136" s="248"/>
      <c r="E136" s="248"/>
      <c r="F136" s="248"/>
      <c r="G136" s="248"/>
      <c r="H136" s="248"/>
      <c r="I136" s="257" t="e">
        <f>#REF!</f>
        <v>#REF!</v>
      </c>
      <c r="J136" s="873" t="e">
        <f>#REF!</f>
        <v>#REF!</v>
      </c>
      <c r="K136" s="873"/>
      <c r="L136" s="873"/>
      <c r="M136" s="873"/>
    </row>
    <row r="137" spans="1:13" ht="19.5" hidden="1" customHeight="1">
      <c r="A137" s="248" t="e">
        <f>#REF!</f>
        <v>#REF!</v>
      </c>
      <c r="B137" s="248"/>
      <c r="C137" s="248"/>
      <c r="D137" s="248"/>
      <c r="E137" s="248"/>
      <c r="F137" s="248"/>
      <c r="G137" s="248"/>
      <c r="H137" s="248"/>
      <c r="I137" s="257" t="e">
        <f>#REF!</f>
        <v>#REF!</v>
      </c>
      <c r="J137" s="873" t="e">
        <f>#REF!</f>
        <v>#REF!</v>
      </c>
      <c r="K137" s="873"/>
      <c r="L137" s="873"/>
      <c r="M137" s="873"/>
    </row>
    <row r="138" spans="1:13" ht="19.5" hidden="1" customHeight="1">
      <c r="A138" s="248" t="e">
        <f>#REF!</f>
        <v>#REF!</v>
      </c>
      <c r="B138" s="248"/>
      <c r="C138" s="248"/>
      <c r="D138" s="248"/>
      <c r="E138" s="248"/>
      <c r="F138" s="248"/>
      <c r="G138" s="248"/>
      <c r="H138" s="248"/>
      <c r="I138" s="257" t="e">
        <f>#REF!</f>
        <v>#REF!</v>
      </c>
      <c r="J138" s="873" t="e">
        <f>#REF!</f>
        <v>#REF!</v>
      </c>
      <c r="K138" s="873"/>
      <c r="L138" s="873"/>
      <c r="M138" s="873"/>
    </row>
    <row r="139" spans="1:13" ht="19.5" hidden="1" customHeight="1">
      <c r="A139" s="248" t="e">
        <f>#REF!</f>
        <v>#REF!</v>
      </c>
      <c r="B139" s="248"/>
      <c r="C139" s="248"/>
      <c r="D139" s="248"/>
      <c r="E139" s="248"/>
      <c r="F139" s="248"/>
      <c r="G139" s="248"/>
      <c r="H139" s="248"/>
      <c r="I139" s="257" t="e">
        <f>#REF!</f>
        <v>#REF!</v>
      </c>
      <c r="J139" s="873" t="e">
        <f>#REF!</f>
        <v>#REF!</v>
      </c>
      <c r="K139" s="873"/>
      <c r="L139" s="873"/>
      <c r="M139" s="873"/>
    </row>
    <row r="140" spans="1:13" ht="33" hidden="1" customHeight="1">
      <c r="A140" s="248" t="e">
        <f>#REF!</f>
        <v>#REF!</v>
      </c>
      <c r="B140" s="248"/>
      <c r="C140" s="248"/>
      <c r="D140" s="248"/>
      <c r="E140" s="248"/>
      <c r="F140" s="248"/>
      <c r="G140" s="248"/>
      <c r="H140" s="248"/>
      <c r="I140" s="257" t="e">
        <f>#REF!</f>
        <v>#REF!</v>
      </c>
      <c r="J140" s="873" t="e">
        <f>#REF!</f>
        <v>#REF!</v>
      </c>
      <c r="K140" s="873"/>
      <c r="L140" s="873"/>
      <c r="M140" s="873"/>
    </row>
    <row r="141" spans="1:13" ht="19.5" hidden="1" customHeight="1">
      <c r="A141" s="248" t="e">
        <f>#REF!</f>
        <v>#REF!</v>
      </c>
      <c r="B141" s="248"/>
      <c r="C141" s="248"/>
      <c r="D141" s="248"/>
      <c r="E141" s="248"/>
      <c r="F141" s="248"/>
      <c r="G141" s="248"/>
      <c r="H141" s="248"/>
      <c r="I141" s="257" t="e">
        <f>#REF!</f>
        <v>#REF!</v>
      </c>
      <c r="J141" s="873" t="e">
        <f>#REF!</f>
        <v>#REF!</v>
      </c>
      <c r="K141" s="873"/>
      <c r="L141" s="873"/>
      <c r="M141" s="873"/>
    </row>
    <row r="142" spans="1:13" ht="19.5" hidden="1" customHeight="1">
      <c r="A142" s="248" t="e">
        <f>#REF!</f>
        <v>#REF!</v>
      </c>
      <c r="B142" s="248"/>
      <c r="C142" s="248"/>
      <c r="D142" s="248"/>
      <c r="E142" s="248"/>
      <c r="F142" s="248"/>
      <c r="G142" s="248"/>
      <c r="H142" s="248"/>
      <c r="I142" s="257" t="e">
        <f>#REF!</f>
        <v>#REF!</v>
      </c>
      <c r="J142" s="873" t="e">
        <f>#REF!</f>
        <v>#REF!</v>
      </c>
      <c r="K142" s="873"/>
      <c r="L142" s="873"/>
      <c r="M142" s="873"/>
    </row>
    <row r="143" spans="1:13" ht="19.5" hidden="1" customHeight="1">
      <c r="A143" s="248" t="e">
        <f>#REF!</f>
        <v>#REF!</v>
      </c>
      <c r="B143" s="248"/>
      <c r="C143" s="248"/>
      <c r="D143" s="248"/>
      <c r="E143" s="248"/>
      <c r="F143" s="248"/>
      <c r="G143" s="248"/>
      <c r="H143" s="248"/>
      <c r="I143" s="257" t="e">
        <f>#REF!</f>
        <v>#REF!</v>
      </c>
      <c r="J143" s="873" t="e">
        <f>#REF!</f>
        <v>#REF!</v>
      </c>
      <c r="K143" s="873"/>
      <c r="L143" s="873"/>
      <c r="M143" s="873"/>
    </row>
    <row r="144" spans="1:13" ht="19.5" hidden="1" customHeight="1">
      <c r="A144" s="248" t="e">
        <f>#REF!</f>
        <v>#REF!</v>
      </c>
      <c r="B144" s="248"/>
      <c r="C144" s="248"/>
      <c r="D144" s="248"/>
      <c r="E144" s="248"/>
      <c r="F144" s="248"/>
      <c r="G144" s="248"/>
      <c r="H144" s="248"/>
      <c r="I144" s="257" t="e">
        <f>#REF!</f>
        <v>#REF!</v>
      </c>
      <c r="J144" s="873" t="e">
        <f>#REF!</f>
        <v>#REF!</v>
      </c>
      <c r="K144" s="873"/>
      <c r="L144" s="873"/>
      <c r="M144" s="873"/>
    </row>
    <row r="145" spans="1:13" ht="19.5" hidden="1" customHeight="1">
      <c r="A145" s="258"/>
      <c r="B145" s="258"/>
      <c r="C145" s="258"/>
      <c r="D145" s="258"/>
      <c r="E145" s="258"/>
      <c r="F145" s="258"/>
      <c r="G145" s="258"/>
      <c r="H145" s="258"/>
      <c r="I145" s="247" t="e">
        <f>#REF!</f>
        <v>#REF!</v>
      </c>
      <c r="J145" s="873" t="e">
        <f>#REF!</f>
        <v>#REF!</v>
      </c>
      <c r="K145" s="873"/>
      <c r="L145" s="873"/>
      <c r="M145" s="873"/>
    </row>
    <row r="146" spans="1:13" ht="19.5" hidden="1" customHeight="1">
      <c r="A146" s="251" t="e">
        <f>#REF!</f>
        <v>#REF!</v>
      </c>
      <c r="B146" s="251"/>
      <c r="C146" s="251"/>
      <c r="D146" s="251"/>
      <c r="E146" s="251"/>
      <c r="F146" s="251"/>
      <c r="G146" s="251"/>
      <c r="H146" s="251"/>
      <c r="I146" s="247" t="e">
        <f>#REF!</f>
        <v>#REF!</v>
      </c>
      <c r="J146" s="873"/>
      <c r="K146" s="873"/>
      <c r="L146" s="873"/>
      <c r="M146" s="873"/>
    </row>
    <row r="147" spans="1:13" ht="19.5" hidden="1" customHeight="1">
      <c r="A147" s="248" t="e">
        <f>#REF!</f>
        <v>#REF!</v>
      </c>
      <c r="B147" s="248"/>
      <c r="C147" s="248"/>
      <c r="D147" s="248"/>
      <c r="E147" s="248"/>
      <c r="F147" s="248"/>
      <c r="G147" s="248"/>
      <c r="H147" s="248"/>
      <c r="I147" s="249" t="e">
        <f>#REF!</f>
        <v>#REF!</v>
      </c>
      <c r="J147" s="873" t="e">
        <f>#REF!</f>
        <v>#REF!</v>
      </c>
      <c r="K147" s="873"/>
      <c r="L147" s="873"/>
      <c r="M147" s="873"/>
    </row>
    <row r="148" spans="1:13" ht="19.5" hidden="1" customHeight="1">
      <c r="A148" s="248" t="e">
        <f>#REF!</f>
        <v>#REF!</v>
      </c>
      <c r="B148" s="248"/>
      <c r="C148" s="248"/>
      <c r="D148" s="248"/>
      <c r="E148" s="248"/>
      <c r="F148" s="248"/>
      <c r="G148" s="248"/>
      <c r="H148" s="248"/>
      <c r="I148" s="249" t="e">
        <f>#REF!</f>
        <v>#REF!</v>
      </c>
      <c r="J148" s="873" t="e">
        <f>#REF!</f>
        <v>#REF!</v>
      </c>
      <c r="K148" s="873"/>
      <c r="L148" s="873"/>
      <c r="M148" s="873"/>
    </row>
    <row r="149" spans="1:13" ht="19.5" hidden="1" customHeight="1">
      <c r="A149" s="248" t="e">
        <f>#REF!</f>
        <v>#REF!</v>
      </c>
      <c r="B149" s="248"/>
      <c r="C149" s="248"/>
      <c r="D149" s="248"/>
      <c r="E149" s="248"/>
      <c r="F149" s="248"/>
      <c r="G149" s="248"/>
      <c r="H149" s="248"/>
      <c r="I149" s="249" t="e">
        <f>#REF!</f>
        <v>#REF!</v>
      </c>
      <c r="J149" s="873" t="e">
        <f>#REF!</f>
        <v>#REF!</v>
      </c>
      <c r="K149" s="873"/>
      <c r="L149" s="873"/>
      <c r="M149" s="873"/>
    </row>
    <row r="150" spans="1:13" ht="19.5" hidden="1" customHeight="1">
      <c r="A150" s="258"/>
      <c r="B150" s="258"/>
      <c r="C150" s="258"/>
      <c r="D150" s="258"/>
      <c r="E150" s="258"/>
      <c r="F150" s="258"/>
      <c r="G150" s="258"/>
      <c r="H150" s="258"/>
      <c r="I150" s="247" t="e">
        <f>#REF!</f>
        <v>#REF!</v>
      </c>
      <c r="J150" s="873" t="e">
        <f>#REF!</f>
        <v>#REF!</v>
      </c>
      <c r="K150" s="873"/>
      <c r="L150" s="873"/>
      <c r="M150" s="873"/>
    </row>
    <row r="151" spans="1:13" ht="33" hidden="1" customHeight="1">
      <c r="A151" s="251" t="e">
        <f>#REF!</f>
        <v>#REF!</v>
      </c>
      <c r="B151" s="251"/>
      <c r="C151" s="251"/>
      <c r="D151" s="251"/>
      <c r="E151" s="251"/>
      <c r="F151" s="251"/>
      <c r="G151" s="251"/>
      <c r="H151" s="251"/>
      <c r="I151" s="247" t="e">
        <f>#REF!</f>
        <v>#REF!</v>
      </c>
      <c r="J151" s="873"/>
      <c r="K151" s="873"/>
      <c r="L151" s="873"/>
      <c r="M151" s="873"/>
    </row>
    <row r="152" spans="1:13" ht="19.5" hidden="1" customHeight="1">
      <c r="A152" s="258" t="e">
        <f>#REF!</f>
        <v>#REF!</v>
      </c>
      <c r="B152" s="258"/>
      <c r="C152" s="258"/>
      <c r="D152" s="258"/>
      <c r="E152" s="258"/>
      <c r="F152" s="258"/>
      <c r="G152" s="258"/>
      <c r="H152" s="258"/>
      <c r="I152" s="249" t="e">
        <f>#REF!</f>
        <v>#REF!</v>
      </c>
      <c r="J152" s="873" t="e">
        <f>#REF!</f>
        <v>#REF!</v>
      </c>
      <c r="K152" s="873"/>
      <c r="L152" s="873"/>
      <c r="M152" s="873"/>
    </row>
    <row r="153" spans="1:13" ht="19.5" hidden="1" customHeight="1">
      <c r="A153" s="258" t="e">
        <f>#REF!</f>
        <v>#REF!</v>
      </c>
      <c r="B153" s="258"/>
      <c r="C153" s="258"/>
      <c r="D153" s="258"/>
      <c r="E153" s="258"/>
      <c r="F153" s="258"/>
      <c r="G153" s="258"/>
      <c r="H153" s="258"/>
      <c r="I153" s="249" t="e">
        <f>#REF!</f>
        <v>#REF!</v>
      </c>
      <c r="J153" s="873" t="e">
        <f>#REF!</f>
        <v>#REF!</v>
      </c>
      <c r="K153" s="873"/>
      <c r="L153" s="873"/>
      <c r="M153" s="873"/>
    </row>
    <row r="154" spans="1:13" ht="19.5" hidden="1" customHeight="1">
      <c r="A154" s="258" t="e">
        <f>#REF!</f>
        <v>#REF!</v>
      </c>
      <c r="B154" s="258"/>
      <c r="C154" s="258"/>
      <c r="D154" s="258"/>
      <c r="E154" s="258"/>
      <c r="F154" s="258"/>
      <c r="G154" s="258"/>
      <c r="H154" s="258"/>
      <c r="I154" s="249" t="e">
        <f>#REF!</f>
        <v>#REF!</v>
      </c>
      <c r="J154" s="873" t="e">
        <f>#REF!</f>
        <v>#REF!</v>
      </c>
      <c r="K154" s="873"/>
      <c r="L154" s="873"/>
      <c r="M154" s="873"/>
    </row>
    <row r="155" spans="1:13" ht="19.5" hidden="1" customHeight="1">
      <c r="A155" s="258"/>
      <c r="B155" s="258"/>
      <c r="C155" s="258"/>
      <c r="D155" s="258"/>
      <c r="E155" s="258"/>
      <c r="F155" s="258"/>
      <c r="G155" s="258"/>
      <c r="H155" s="258"/>
      <c r="I155" s="247" t="e">
        <f>#REF!</f>
        <v>#REF!</v>
      </c>
      <c r="J155" s="873" t="e">
        <f>#REF!</f>
        <v>#REF!</v>
      </c>
      <c r="K155" s="873"/>
      <c r="L155" s="873"/>
      <c r="M155" s="873"/>
    </row>
    <row r="156" spans="1:13" ht="19.5" hidden="1" customHeight="1">
      <c r="A156" s="251" t="e">
        <f>#REF!</f>
        <v>#REF!</v>
      </c>
      <c r="B156" s="251"/>
      <c r="C156" s="251"/>
      <c r="D156" s="251"/>
      <c r="E156" s="251"/>
      <c r="F156" s="251"/>
      <c r="G156" s="251"/>
      <c r="H156" s="251"/>
      <c r="I156" s="247" t="e">
        <f>#REF!</f>
        <v>#REF!</v>
      </c>
      <c r="J156" s="873"/>
      <c r="K156" s="873"/>
      <c r="L156" s="873"/>
      <c r="M156" s="873"/>
    </row>
    <row r="157" spans="1:13" ht="19.5" hidden="1" customHeight="1">
      <c r="A157" s="248" t="e">
        <f>#REF!</f>
        <v>#REF!</v>
      </c>
      <c r="B157" s="248"/>
      <c r="C157" s="248"/>
      <c r="D157" s="248"/>
      <c r="E157" s="248"/>
      <c r="F157" s="248"/>
      <c r="G157" s="248"/>
      <c r="H157" s="248"/>
      <c r="I157" s="249" t="e">
        <f>#REF!</f>
        <v>#REF!</v>
      </c>
      <c r="J157" s="873" t="e">
        <f>#REF!</f>
        <v>#REF!</v>
      </c>
      <c r="K157" s="873"/>
      <c r="L157" s="873"/>
      <c r="M157" s="873"/>
    </row>
    <row r="158" spans="1:13" ht="19.5" hidden="1" customHeight="1">
      <c r="A158" s="248" t="e">
        <f>#REF!</f>
        <v>#REF!</v>
      </c>
      <c r="B158" s="248"/>
      <c r="C158" s="248"/>
      <c r="D158" s="248"/>
      <c r="E158" s="248"/>
      <c r="F158" s="248"/>
      <c r="G158" s="248"/>
      <c r="H158" s="248"/>
      <c r="I158" s="249" t="e">
        <f>#REF!</f>
        <v>#REF!</v>
      </c>
      <c r="J158" s="873" t="e">
        <f>#REF!</f>
        <v>#REF!</v>
      </c>
      <c r="K158" s="873"/>
      <c r="L158" s="873"/>
      <c r="M158" s="873"/>
    </row>
    <row r="159" spans="1:13" ht="19.5" hidden="1" customHeight="1">
      <c r="A159" s="258"/>
      <c r="B159" s="258"/>
      <c r="C159" s="258"/>
      <c r="D159" s="258"/>
      <c r="E159" s="258"/>
      <c r="F159" s="258"/>
      <c r="G159" s="258"/>
      <c r="H159" s="258"/>
      <c r="I159" s="247" t="e">
        <f>#REF!</f>
        <v>#REF!</v>
      </c>
      <c r="J159" s="873" t="e">
        <f>#REF!</f>
        <v>#REF!</v>
      </c>
      <c r="K159" s="873"/>
      <c r="L159" s="873"/>
      <c r="M159" s="873"/>
    </row>
    <row r="160" spans="1:13" ht="33" hidden="1" customHeight="1">
      <c r="A160" s="251" t="e">
        <f>#REF!</f>
        <v>#REF!</v>
      </c>
      <c r="B160" s="251"/>
      <c r="C160" s="251"/>
      <c r="D160" s="251"/>
      <c r="E160" s="251"/>
      <c r="F160" s="251"/>
      <c r="G160" s="251"/>
      <c r="H160" s="251"/>
      <c r="I160" s="247" t="e">
        <f>#REF!</f>
        <v>#REF!</v>
      </c>
      <c r="J160" s="873"/>
      <c r="K160" s="873"/>
      <c r="L160" s="873"/>
      <c r="M160" s="873"/>
    </row>
    <row r="161" spans="1:13" ht="19.5" hidden="1" customHeight="1">
      <c r="A161" s="248" t="e">
        <f>#REF!</f>
        <v>#REF!</v>
      </c>
      <c r="B161" s="248"/>
      <c r="C161" s="248"/>
      <c r="D161" s="248"/>
      <c r="E161" s="248"/>
      <c r="F161" s="248"/>
      <c r="G161" s="248"/>
      <c r="H161" s="248"/>
      <c r="I161" s="249" t="e">
        <f>#REF!</f>
        <v>#REF!</v>
      </c>
      <c r="J161" s="873" t="e">
        <f>#REF!</f>
        <v>#REF!</v>
      </c>
      <c r="K161" s="873"/>
      <c r="L161" s="873"/>
      <c r="M161" s="873"/>
    </row>
    <row r="162" spans="1:13" ht="19.5" hidden="1" customHeight="1">
      <c r="A162" s="248" t="e">
        <f>#REF!</f>
        <v>#REF!</v>
      </c>
      <c r="B162" s="248"/>
      <c r="C162" s="248"/>
      <c r="D162" s="248"/>
      <c r="E162" s="248"/>
      <c r="F162" s="248"/>
      <c r="G162" s="248"/>
      <c r="H162" s="248"/>
      <c r="I162" s="249" t="e">
        <f>#REF!</f>
        <v>#REF!</v>
      </c>
      <c r="J162" s="873" t="e">
        <f>#REF!</f>
        <v>#REF!</v>
      </c>
      <c r="K162" s="873"/>
      <c r="L162" s="873"/>
      <c r="M162" s="873"/>
    </row>
    <row r="163" spans="1:13" ht="19.5" hidden="1" customHeight="1">
      <c r="A163" s="248" t="e">
        <f>#REF!</f>
        <v>#REF!</v>
      </c>
      <c r="B163" s="248"/>
      <c r="C163" s="248"/>
      <c r="D163" s="248"/>
      <c r="E163" s="248"/>
      <c r="F163" s="248"/>
      <c r="G163" s="248"/>
      <c r="H163" s="248"/>
      <c r="I163" s="249" t="e">
        <f>#REF!</f>
        <v>#REF!</v>
      </c>
      <c r="J163" s="873" t="e">
        <f>#REF!</f>
        <v>#REF!</v>
      </c>
      <c r="K163" s="873"/>
      <c r="L163" s="873"/>
      <c r="M163" s="873"/>
    </row>
    <row r="164" spans="1:13" ht="19.5" hidden="1" customHeight="1">
      <c r="A164" s="248" t="e">
        <f>#REF!</f>
        <v>#REF!</v>
      </c>
      <c r="B164" s="248"/>
      <c r="C164" s="248"/>
      <c r="D164" s="248"/>
      <c r="E164" s="248"/>
      <c r="F164" s="248"/>
      <c r="G164" s="248"/>
      <c r="H164" s="248"/>
      <c r="I164" s="249" t="e">
        <f>#REF!</f>
        <v>#REF!</v>
      </c>
      <c r="J164" s="873" t="e">
        <f>#REF!</f>
        <v>#REF!</v>
      </c>
      <c r="K164" s="873"/>
      <c r="L164" s="873"/>
      <c r="M164" s="873"/>
    </row>
    <row r="165" spans="1:13" ht="19.5" hidden="1" customHeight="1">
      <c r="A165" s="248" t="e">
        <f>#REF!</f>
        <v>#REF!</v>
      </c>
      <c r="B165" s="248"/>
      <c r="C165" s="248"/>
      <c r="D165" s="248"/>
      <c r="E165" s="248"/>
      <c r="F165" s="248"/>
      <c r="G165" s="248"/>
      <c r="H165" s="248"/>
      <c r="I165" s="249" t="e">
        <f>#REF!</f>
        <v>#REF!</v>
      </c>
      <c r="J165" s="873" t="e">
        <f>#REF!</f>
        <v>#REF!</v>
      </c>
      <c r="K165" s="873"/>
      <c r="L165" s="873"/>
      <c r="M165" s="873"/>
    </row>
    <row r="166" spans="1:13" ht="19.5" hidden="1" customHeight="1">
      <c r="A166" s="248" t="e">
        <f>#REF!</f>
        <v>#REF!</v>
      </c>
      <c r="B166" s="248"/>
      <c r="C166" s="248"/>
      <c r="D166" s="248"/>
      <c r="E166" s="248"/>
      <c r="F166" s="248"/>
      <c r="G166" s="248"/>
      <c r="H166" s="248"/>
      <c r="I166" s="249" t="e">
        <f>#REF!</f>
        <v>#REF!</v>
      </c>
      <c r="J166" s="873" t="e">
        <f>#REF!</f>
        <v>#REF!</v>
      </c>
      <c r="K166" s="873"/>
      <c r="L166" s="873"/>
      <c r="M166" s="873"/>
    </row>
    <row r="167" spans="1:13" ht="19.5" hidden="1" customHeight="1">
      <c r="A167" s="258"/>
      <c r="B167" s="258"/>
      <c r="C167" s="258"/>
      <c r="D167" s="258"/>
      <c r="E167" s="258"/>
      <c r="F167" s="258"/>
      <c r="G167" s="258"/>
      <c r="H167" s="258"/>
      <c r="I167" s="247" t="e">
        <f>#REF!</f>
        <v>#REF!</v>
      </c>
      <c r="J167" s="873" t="e">
        <f>#REF!</f>
        <v>#REF!</v>
      </c>
      <c r="K167" s="873"/>
      <c r="L167" s="873"/>
      <c r="M167" s="873"/>
    </row>
    <row r="168" spans="1:13" ht="33" hidden="1" customHeight="1">
      <c r="A168" s="251" t="e">
        <f>#REF!</f>
        <v>#REF!</v>
      </c>
      <c r="B168" s="251"/>
      <c r="C168" s="251"/>
      <c r="D168" s="251"/>
      <c r="E168" s="251"/>
      <c r="F168" s="251"/>
      <c r="G168" s="251"/>
      <c r="H168" s="251"/>
      <c r="I168" s="247" t="e">
        <f>#REF!</f>
        <v>#REF!</v>
      </c>
      <c r="J168" s="873"/>
      <c r="K168" s="873"/>
      <c r="L168" s="873"/>
      <c r="M168" s="873"/>
    </row>
    <row r="169" spans="1:13" ht="33" hidden="1" customHeight="1">
      <c r="A169" s="248" t="e">
        <f>#REF!</f>
        <v>#REF!</v>
      </c>
      <c r="B169" s="248"/>
      <c r="C169" s="248"/>
      <c r="D169" s="248"/>
      <c r="E169" s="248"/>
      <c r="F169" s="248"/>
      <c r="G169" s="248"/>
      <c r="H169" s="248"/>
      <c r="I169" s="249" t="e">
        <f>#REF!</f>
        <v>#REF!</v>
      </c>
      <c r="J169" s="873" t="e">
        <f>#REF!</f>
        <v>#REF!</v>
      </c>
      <c r="K169" s="873"/>
      <c r="L169" s="873"/>
      <c r="M169" s="873"/>
    </row>
    <row r="170" spans="1:13" ht="19.5" hidden="1" customHeight="1">
      <c r="A170" s="248" t="e">
        <f>#REF!</f>
        <v>#REF!</v>
      </c>
      <c r="B170" s="248"/>
      <c r="C170" s="248"/>
      <c r="D170" s="248"/>
      <c r="E170" s="248"/>
      <c r="F170" s="248"/>
      <c r="G170" s="248"/>
      <c r="H170" s="248"/>
      <c r="I170" s="249" t="e">
        <f>#REF!</f>
        <v>#REF!</v>
      </c>
      <c r="J170" s="873" t="e">
        <f>#REF!</f>
        <v>#REF!</v>
      </c>
      <c r="K170" s="873"/>
      <c r="L170" s="873"/>
      <c r="M170" s="873"/>
    </row>
    <row r="171" spans="1:13" ht="19.5" hidden="1" customHeight="1">
      <c r="A171" s="248" t="e">
        <f>#REF!</f>
        <v>#REF!</v>
      </c>
      <c r="B171" s="248"/>
      <c r="C171" s="248"/>
      <c r="D171" s="248"/>
      <c r="E171" s="248"/>
      <c r="F171" s="248"/>
      <c r="G171" s="248"/>
      <c r="H171" s="248"/>
      <c r="I171" s="249" t="e">
        <f>#REF!</f>
        <v>#REF!</v>
      </c>
      <c r="J171" s="873" t="e">
        <f>#REF!</f>
        <v>#REF!</v>
      </c>
      <c r="K171" s="873"/>
      <c r="L171" s="873"/>
      <c r="M171" s="873"/>
    </row>
    <row r="172" spans="1:13" ht="19.5" hidden="1" customHeight="1">
      <c r="A172" s="258" t="e">
        <f>#REF!</f>
        <v>#REF!</v>
      </c>
      <c r="B172" s="258"/>
      <c r="C172" s="258"/>
      <c r="D172" s="258"/>
      <c r="E172" s="258"/>
      <c r="F172" s="258"/>
      <c r="G172" s="258"/>
      <c r="H172" s="258"/>
      <c r="I172" s="247" t="e">
        <f>#REF!</f>
        <v>#REF!</v>
      </c>
      <c r="J172" s="873" t="e">
        <f>#REF!</f>
        <v>#REF!</v>
      </c>
      <c r="K172" s="873"/>
      <c r="L172" s="873"/>
      <c r="M172" s="873"/>
    </row>
    <row r="173" spans="1:13" ht="33" hidden="1" customHeight="1">
      <c r="A173" s="251" t="e">
        <f>#REF!</f>
        <v>#REF!</v>
      </c>
      <c r="B173" s="251"/>
      <c r="C173" s="251"/>
      <c r="D173" s="251"/>
      <c r="E173" s="251"/>
      <c r="F173" s="251"/>
      <c r="G173" s="251"/>
      <c r="H173" s="251"/>
      <c r="I173" s="247" t="e">
        <f>#REF!</f>
        <v>#REF!</v>
      </c>
      <c r="J173" s="873"/>
      <c r="K173" s="873"/>
      <c r="L173" s="873"/>
      <c r="M173" s="873"/>
    </row>
    <row r="174" spans="1:13" ht="19.5" hidden="1" customHeight="1">
      <c r="A174" s="248" t="e">
        <f>#REF!</f>
        <v>#REF!</v>
      </c>
      <c r="B174" s="248"/>
      <c r="C174" s="248"/>
      <c r="D174" s="248"/>
      <c r="E174" s="248"/>
      <c r="F174" s="248"/>
      <c r="G174" s="248"/>
      <c r="H174" s="248"/>
      <c r="I174" s="249" t="e">
        <f>#REF!</f>
        <v>#REF!</v>
      </c>
      <c r="J174" s="873" t="e">
        <f>#REF!</f>
        <v>#REF!</v>
      </c>
      <c r="K174" s="873"/>
      <c r="L174" s="873"/>
      <c r="M174" s="873"/>
    </row>
    <row r="175" spans="1:13" ht="19.5" hidden="1" customHeight="1">
      <c r="A175" s="248" t="e">
        <f>#REF!</f>
        <v>#REF!</v>
      </c>
      <c r="B175" s="248"/>
      <c r="C175" s="248"/>
      <c r="D175" s="248"/>
      <c r="E175" s="248"/>
      <c r="F175" s="248"/>
      <c r="G175" s="248"/>
      <c r="H175" s="248"/>
      <c r="I175" s="249" t="e">
        <f>#REF!</f>
        <v>#REF!</v>
      </c>
      <c r="J175" s="873" t="e">
        <f>#REF!</f>
        <v>#REF!</v>
      </c>
      <c r="K175" s="873"/>
      <c r="L175" s="873"/>
      <c r="M175" s="873"/>
    </row>
    <row r="176" spans="1:13" ht="32.25" hidden="1" customHeight="1">
      <c r="A176" s="248" t="e">
        <f>#REF!</f>
        <v>#REF!</v>
      </c>
      <c r="B176" s="248"/>
      <c r="C176" s="248"/>
      <c r="D176" s="248"/>
      <c r="E176" s="248"/>
      <c r="F176" s="248"/>
      <c r="G176" s="248"/>
      <c r="H176" s="248"/>
      <c r="I176" s="249" t="e">
        <f>#REF!</f>
        <v>#REF!</v>
      </c>
      <c r="J176" s="873" t="e">
        <f>#REF!</f>
        <v>#REF!</v>
      </c>
      <c r="K176" s="873"/>
      <c r="L176" s="873"/>
      <c r="M176" s="873"/>
    </row>
    <row r="177" spans="1:100" ht="19.5" hidden="1" customHeight="1">
      <c r="A177" s="248" t="e">
        <f>#REF!</f>
        <v>#REF!</v>
      </c>
      <c r="B177" s="248"/>
      <c r="C177" s="248"/>
      <c r="D177" s="248"/>
      <c r="E177" s="248"/>
      <c r="F177" s="248"/>
      <c r="G177" s="248"/>
      <c r="H177" s="248"/>
      <c r="I177" s="249" t="e">
        <f>#REF!</f>
        <v>#REF!</v>
      </c>
      <c r="J177" s="873" t="e">
        <f>#REF!</f>
        <v>#REF!</v>
      </c>
      <c r="K177" s="873"/>
      <c r="L177" s="873"/>
      <c r="M177" s="873"/>
    </row>
    <row r="178" spans="1:100" ht="19.5" hidden="1" customHeight="1">
      <c r="A178" s="250"/>
      <c r="B178" s="250"/>
      <c r="C178" s="250"/>
      <c r="D178" s="250"/>
      <c r="E178" s="250"/>
      <c r="F178" s="250"/>
      <c r="G178" s="250"/>
      <c r="H178" s="250"/>
      <c r="I178" s="247" t="e">
        <f>#REF!</f>
        <v>#REF!</v>
      </c>
      <c r="J178" s="873" t="e">
        <f>#REF!</f>
        <v>#REF!</v>
      </c>
      <c r="K178" s="873"/>
      <c r="L178" s="873"/>
      <c r="M178" s="873"/>
    </row>
    <row r="179" spans="1:100" ht="16.5" hidden="1" customHeight="1">
      <c r="A179" s="253"/>
      <c r="B179" s="253"/>
      <c r="C179" s="253"/>
      <c r="D179" s="253"/>
      <c r="E179" s="253"/>
      <c r="F179" s="253"/>
      <c r="G179" s="253"/>
      <c r="H179" s="253"/>
      <c r="I179" s="247" t="e">
        <f>#REF!</f>
        <v>#REF!</v>
      </c>
      <c r="J179" s="873" t="e">
        <f>#REF!</f>
        <v>#REF!</v>
      </c>
      <c r="K179" s="873"/>
      <c r="L179" s="873"/>
      <c r="M179" s="873"/>
    </row>
    <row r="180" spans="1:100" ht="19.5" hidden="1" customHeight="1">
      <c r="A180" s="255"/>
      <c r="B180" s="255"/>
      <c r="C180" s="255"/>
      <c r="D180" s="255"/>
      <c r="E180" s="255"/>
      <c r="F180" s="255"/>
      <c r="G180" s="255"/>
      <c r="H180" s="255"/>
      <c r="I180" s="247" t="e">
        <f>#REF!</f>
        <v>#REF!</v>
      </c>
      <c r="J180" s="873" t="e">
        <f>#REF!</f>
        <v>#REF!</v>
      </c>
      <c r="K180" s="873"/>
      <c r="L180" s="873"/>
      <c r="M180" s="873"/>
    </row>
    <row r="181" spans="1:100" s="229" customFormat="1">
      <c r="A181" s="259"/>
      <c r="B181" s="259"/>
      <c r="C181" s="259"/>
      <c r="D181" s="259"/>
      <c r="E181" s="259"/>
      <c r="F181" s="259"/>
      <c r="G181" s="259"/>
      <c r="H181" s="259"/>
      <c r="I181" s="260"/>
      <c r="J181" s="874"/>
      <c r="K181" s="874"/>
      <c r="L181" s="874"/>
      <c r="M181" s="874"/>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265"/>
      <c r="AN181" s="265"/>
      <c r="AO181" s="265"/>
      <c r="AP181" s="265"/>
      <c r="AQ181" s="265"/>
      <c r="AR181" s="265"/>
      <c r="AS181" s="265"/>
      <c r="AT181" s="265"/>
      <c r="AU181" s="265"/>
      <c r="AV181" s="265"/>
      <c r="AW181" s="265"/>
      <c r="AX181" s="265"/>
      <c r="AY181" s="265"/>
      <c r="AZ181" s="265"/>
      <c r="BA181" s="265"/>
      <c r="BB181" s="265"/>
      <c r="BC181" s="265"/>
      <c r="BD181" s="265"/>
      <c r="BE181" s="265"/>
      <c r="BF181" s="265"/>
      <c r="BG181" s="265"/>
      <c r="BH181" s="265"/>
      <c r="BI181" s="265"/>
      <c r="BJ181" s="265"/>
      <c r="BK181" s="265"/>
      <c r="BL181" s="265"/>
      <c r="BM181" s="265"/>
      <c r="BN181" s="265"/>
      <c r="BO181" s="265"/>
      <c r="BP181" s="265"/>
      <c r="BQ181" s="265"/>
      <c r="BR181" s="265"/>
      <c r="BS181" s="265"/>
      <c r="BT181" s="265"/>
      <c r="BU181" s="265"/>
      <c r="BV181" s="265"/>
      <c r="BW181" s="265"/>
      <c r="BX181" s="265"/>
      <c r="BY181" s="265"/>
      <c r="BZ181" s="265"/>
      <c r="CA181" s="265"/>
      <c r="CB181" s="265"/>
      <c r="CC181" s="265"/>
      <c r="CD181" s="265"/>
      <c r="CE181" s="265"/>
      <c r="CF181" s="265"/>
      <c r="CG181" s="265"/>
      <c r="CH181" s="265"/>
      <c r="CI181" s="265"/>
      <c r="CJ181" s="265"/>
      <c r="CK181" s="265"/>
      <c r="CL181" s="265"/>
      <c r="CM181" s="265"/>
      <c r="CN181" s="265"/>
      <c r="CO181" s="265"/>
      <c r="CP181" s="265"/>
      <c r="CQ181" s="265"/>
      <c r="CR181" s="265"/>
      <c r="CS181" s="265"/>
      <c r="CT181" s="265"/>
      <c r="CU181" s="265"/>
      <c r="CV181" s="265"/>
    </row>
    <row r="182" spans="1:100" s="229" customFormat="1">
      <c r="A182" s="234"/>
      <c r="B182" s="234"/>
      <c r="C182" s="234"/>
      <c r="D182" s="234"/>
      <c r="E182" s="234"/>
      <c r="F182" s="234"/>
      <c r="G182" s="234"/>
      <c r="H182" s="234"/>
      <c r="I182" s="358"/>
      <c r="J182" s="235"/>
      <c r="K182" s="235"/>
      <c r="L182" s="235"/>
      <c r="M182" s="23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5"/>
      <c r="AQ182" s="265"/>
      <c r="AR182" s="265"/>
      <c r="AS182" s="265"/>
      <c r="AT182" s="265"/>
      <c r="AU182" s="265"/>
      <c r="AV182" s="265"/>
      <c r="AW182" s="265"/>
      <c r="AX182" s="265"/>
      <c r="AY182" s="265"/>
      <c r="AZ182" s="265"/>
      <c r="BA182" s="265"/>
      <c r="BB182" s="265"/>
      <c r="BC182" s="265"/>
      <c r="BD182" s="265"/>
      <c r="BE182" s="265"/>
      <c r="BF182" s="265"/>
      <c r="BG182" s="265"/>
      <c r="BH182" s="265"/>
      <c r="BI182" s="265"/>
      <c r="BJ182" s="265"/>
      <c r="BK182" s="265"/>
      <c r="BL182" s="265"/>
      <c r="BM182" s="265"/>
      <c r="BN182" s="265"/>
      <c r="BO182" s="265"/>
      <c r="BP182" s="265"/>
      <c r="BQ182" s="265"/>
      <c r="BR182" s="265"/>
      <c r="BS182" s="265"/>
      <c r="BT182" s="265"/>
      <c r="BU182" s="265"/>
      <c r="BV182" s="265"/>
      <c r="BW182" s="265"/>
      <c r="BX182" s="265"/>
      <c r="BY182" s="265"/>
      <c r="BZ182" s="265"/>
      <c r="CA182" s="265"/>
      <c r="CB182" s="265"/>
      <c r="CC182" s="265"/>
      <c r="CD182" s="265"/>
      <c r="CE182" s="265"/>
      <c r="CF182" s="265"/>
      <c r="CG182" s="265"/>
      <c r="CH182" s="265"/>
      <c r="CI182" s="265"/>
      <c r="CJ182" s="265"/>
      <c r="CK182" s="265"/>
      <c r="CL182" s="265"/>
      <c r="CM182" s="265"/>
      <c r="CN182" s="265"/>
      <c r="CO182" s="265"/>
      <c r="CP182" s="265"/>
      <c r="CQ182" s="265"/>
      <c r="CR182" s="265"/>
      <c r="CS182" s="265"/>
      <c r="CT182" s="265"/>
      <c r="CU182" s="265"/>
      <c r="CV182" s="265"/>
    </row>
    <row r="183" spans="1:100" s="229" customFormat="1">
      <c r="A183" s="234"/>
      <c r="B183" s="234"/>
      <c r="C183" s="234"/>
      <c r="D183" s="234"/>
      <c r="E183" s="234"/>
      <c r="F183" s="234"/>
      <c r="G183" s="234"/>
      <c r="H183" s="234"/>
      <c r="I183" s="358"/>
      <c r="J183" s="235"/>
      <c r="K183" s="235"/>
      <c r="L183" s="235"/>
      <c r="M183" s="235"/>
      <c r="N183" s="265"/>
      <c r="O183" s="265"/>
      <c r="P183" s="265"/>
      <c r="Q183" s="265"/>
      <c r="R183" s="265"/>
      <c r="S183" s="265"/>
      <c r="T183" s="265"/>
      <c r="U183" s="265"/>
      <c r="V183" s="265"/>
      <c r="W183" s="265"/>
      <c r="X183" s="265"/>
      <c r="Y183" s="265"/>
      <c r="Z183" s="265"/>
      <c r="AA183" s="265"/>
      <c r="AB183" s="265"/>
      <c r="AC183" s="265"/>
      <c r="AD183" s="265"/>
      <c r="AE183" s="265"/>
      <c r="AF183" s="265"/>
      <c r="AG183" s="265"/>
      <c r="AH183" s="265"/>
      <c r="AI183" s="265"/>
      <c r="AJ183" s="265"/>
      <c r="AK183" s="265"/>
      <c r="AL183" s="265"/>
      <c r="AM183" s="265"/>
      <c r="AN183" s="265"/>
      <c r="AO183" s="265"/>
      <c r="AP183" s="265"/>
      <c r="AQ183" s="265"/>
      <c r="AR183" s="265"/>
      <c r="AS183" s="265"/>
      <c r="AT183" s="265"/>
      <c r="AU183" s="265"/>
      <c r="AV183" s="265"/>
      <c r="AW183" s="265"/>
      <c r="AX183" s="265"/>
      <c r="AY183" s="265"/>
      <c r="AZ183" s="265"/>
      <c r="BA183" s="265"/>
      <c r="BB183" s="265"/>
      <c r="BC183" s="265"/>
      <c r="BD183" s="265"/>
      <c r="BE183" s="265"/>
      <c r="BF183" s="265"/>
      <c r="BG183" s="265"/>
      <c r="BH183" s="265"/>
      <c r="BI183" s="265"/>
      <c r="BJ183" s="265"/>
      <c r="BK183" s="265"/>
      <c r="BL183" s="265"/>
      <c r="BM183" s="265"/>
      <c r="BN183" s="265"/>
      <c r="BO183" s="265"/>
      <c r="BP183" s="265"/>
      <c r="BQ183" s="265"/>
      <c r="BR183" s="265"/>
      <c r="BS183" s="265"/>
      <c r="BT183" s="265"/>
      <c r="BU183" s="265"/>
      <c r="BV183" s="265"/>
      <c r="BW183" s="265"/>
      <c r="BX183" s="265"/>
      <c r="BY183" s="265"/>
      <c r="BZ183" s="265"/>
      <c r="CA183" s="265"/>
      <c r="CB183" s="265"/>
      <c r="CC183" s="265"/>
      <c r="CD183" s="265"/>
      <c r="CE183" s="265"/>
      <c r="CF183" s="265"/>
      <c r="CG183" s="265"/>
      <c r="CH183" s="265"/>
      <c r="CI183" s="265"/>
      <c r="CJ183" s="265"/>
      <c r="CK183" s="265"/>
      <c r="CL183" s="265"/>
      <c r="CM183" s="265"/>
      <c r="CN183" s="265"/>
      <c r="CO183" s="265"/>
      <c r="CP183" s="265"/>
      <c r="CQ183" s="265"/>
      <c r="CR183" s="265"/>
      <c r="CS183" s="265"/>
      <c r="CT183" s="265"/>
      <c r="CU183" s="265"/>
      <c r="CV183" s="265"/>
    </row>
  </sheetData>
  <sheetProtection algorithmName="SHA-512" hashValue="o3hSy0yEo29J/7VQREfS4VVwFp/wn74pfo0TSM9dAJ3wMDQge3L1C6Dz1B1Q4mYT2x7IoR+To8NPbAKMkPEBgA==" saltValue="uaF1SB5VRU8NSblDGuBI7Q==" spinCount="100000" sheet="1" selectLockedCells="1"/>
  <customSheetViews>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2"/>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3"/>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4"/>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5"/>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6"/>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7"/>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8"/>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9"/>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10"/>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11"/>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12"/>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13"/>
    </customSheetView>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5"/>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tabSelected="1" view="pageBreakPreview" topLeftCell="A2" zoomScaleNormal="70" zoomScaleSheetLayoutView="100" workbookViewId="0">
      <selection activeCell="G16" sqref="G16"/>
    </sheetView>
  </sheetViews>
  <sheetFormatPr defaultColWidth="9.109375" defaultRowHeight="14.4"/>
  <cols>
    <col min="1" max="2" width="5.6640625" style="147" customWidth="1"/>
    <col min="3" max="3" width="24.6640625" style="147" customWidth="1"/>
    <col min="4" max="4" width="15.33203125" style="147" customWidth="1"/>
    <col min="5" max="5" width="28.6640625" style="147" customWidth="1"/>
    <col min="6" max="6" width="14.6640625" style="147" customWidth="1"/>
    <col min="7" max="7" width="19.5546875" style="147" customWidth="1"/>
    <col min="8" max="8" width="23.6640625" style="134" hidden="1" customWidth="1"/>
    <col min="9" max="9" width="18" style="135" hidden="1" customWidth="1"/>
    <col min="10" max="10" width="16.88671875" style="136" hidden="1" customWidth="1"/>
    <col min="11" max="11" width="14.5546875" style="136" hidden="1" customWidth="1"/>
    <col min="12" max="12" width="18.5546875" style="136" hidden="1" customWidth="1"/>
    <col min="13" max="13" width="16.33203125" style="136" customWidth="1"/>
    <col min="14" max="14" width="39.6640625" style="136" customWidth="1"/>
    <col min="15" max="15" width="24.33203125" style="136" customWidth="1"/>
    <col min="16" max="17" width="16.33203125" style="136" customWidth="1"/>
    <col min="18" max="19" width="10.33203125" style="137" customWidth="1"/>
    <col min="20" max="20" width="9.109375" style="137" customWidth="1"/>
    <col min="21" max="21" width="9.109375" style="138" customWidth="1"/>
    <col min="22" max="23" width="9.109375" style="138"/>
    <col min="24" max="25" width="9.109375" style="139"/>
    <col min="26" max="16384" width="9.109375" style="140"/>
  </cols>
  <sheetData>
    <row r="1" spans="1:25" s="132" customFormat="1" ht="39.9" customHeight="1">
      <c r="A1" s="913" t="s">
        <v>223</v>
      </c>
      <c r="B1" s="913"/>
      <c r="C1" s="913"/>
      <c r="D1" s="913"/>
      <c r="E1" s="913"/>
      <c r="F1" s="913"/>
      <c r="G1" s="913"/>
      <c r="H1" s="127"/>
      <c r="I1" s="128"/>
      <c r="J1" s="129"/>
      <c r="K1" s="129"/>
      <c r="L1" s="129"/>
      <c r="M1" s="129"/>
      <c r="N1" s="129"/>
      <c r="O1" s="129"/>
      <c r="P1" s="129"/>
      <c r="Q1" s="129"/>
      <c r="R1" s="129"/>
      <c r="S1" s="129"/>
      <c r="T1" s="129"/>
      <c r="U1" s="130"/>
      <c r="V1" s="130"/>
      <c r="W1" s="130"/>
      <c r="X1" s="131"/>
      <c r="Y1" s="131"/>
    </row>
    <row r="2" spans="1:25" ht="18" customHeight="1">
      <c r="A2" s="98" t="str">
        <f>Cover!B3</f>
        <v>Spec No: CC/NT/W-RT/DOM/A10/24/07074</v>
      </c>
      <c r="B2" s="98"/>
      <c r="C2" s="99"/>
      <c r="D2" s="133"/>
      <c r="E2" s="133"/>
      <c r="F2" s="133"/>
      <c r="G2" s="101" t="s">
        <v>224</v>
      </c>
    </row>
    <row r="3" spans="1:25" ht="12.75" customHeight="1">
      <c r="A3" s="102"/>
      <c r="B3" s="102"/>
      <c r="C3" s="103"/>
      <c r="D3" s="122"/>
      <c r="E3" s="122"/>
      <c r="F3" s="122"/>
      <c r="G3" s="104"/>
    </row>
    <row r="4" spans="1:25" ht="18.899999999999999" customHeight="1">
      <c r="A4" s="914" t="s">
        <v>225</v>
      </c>
      <c r="B4" s="914"/>
      <c r="C4" s="914"/>
      <c r="D4" s="914"/>
      <c r="E4" s="914"/>
      <c r="F4" s="914"/>
      <c r="G4" s="914"/>
    </row>
    <row r="5" spans="1:25" ht="21" customHeight="1">
      <c r="A5" s="141" t="s">
        <v>88</v>
      </c>
      <c r="B5" s="141"/>
      <c r="C5" s="142"/>
      <c r="D5" s="142"/>
      <c r="E5" s="142"/>
      <c r="F5" s="142"/>
      <c r="G5" s="142"/>
    </row>
    <row r="6" spans="1:25" ht="21" customHeight="1">
      <c r="A6" s="20" t="s">
        <v>89</v>
      </c>
      <c r="B6" s="20"/>
      <c r="C6" s="142"/>
      <c r="D6" s="142"/>
      <c r="E6" s="142"/>
      <c r="F6" s="142"/>
      <c r="G6" s="142"/>
      <c r="I6" s="510" t="s">
        <v>226</v>
      </c>
      <c r="J6" s="597">
        <f>'Sch-1'!N36</f>
        <v>0</v>
      </c>
      <c r="K6" s="509"/>
      <c r="L6" s="386"/>
    </row>
    <row r="7" spans="1:25" ht="21" customHeight="1">
      <c r="A7" s="20" t="s">
        <v>91</v>
      </c>
      <c r="B7" s="20"/>
      <c r="C7" s="142"/>
      <c r="D7" s="142"/>
      <c r="E7" s="142"/>
      <c r="F7" s="142"/>
      <c r="G7" s="142"/>
      <c r="I7" s="510" t="s">
        <v>227</v>
      </c>
      <c r="J7" s="597">
        <f>'Sch-2'!J41</f>
        <v>0</v>
      </c>
      <c r="K7" s="509"/>
    </row>
    <row r="8" spans="1:25" ht="21" customHeight="1">
      <c r="A8" s="20" t="s">
        <v>93</v>
      </c>
      <c r="B8" s="20"/>
      <c r="C8" s="142"/>
      <c r="D8" s="142"/>
      <c r="E8" s="142"/>
      <c r="F8" s="142"/>
      <c r="G8" s="142"/>
      <c r="I8" s="510" t="s">
        <v>228</v>
      </c>
      <c r="J8" s="597">
        <f>'Sch-3'!P25</f>
        <v>0</v>
      </c>
      <c r="K8" s="509"/>
    </row>
    <row r="9" spans="1:25" ht="21" customHeight="1">
      <c r="A9" s="20" t="s">
        <v>229</v>
      </c>
      <c r="B9" s="20"/>
      <c r="C9" s="142"/>
      <c r="D9" s="142"/>
      <c r="E9" s="142"/>
      <c r="F9" s="142"/>
      <c r="G9" s="142"/>
      <c r="I9" s="511" t="s">
        <v>230</v>
      </c>
      <c r="J9" s="598">
        <f>J6+J7+J8</f>
        <v>0</v>
      </c>
      <c r="K9" s="509"/>
    </row>
    <row r="10" spans="1:25" ht="21" customHeight="1">
      <c r="A10" s="226" t="s">
        <v>95</v>
      </c>
      <c r="B10" s="20"/>
      <c r="C10" s="142"/>
      <c r="D10" s="142"/>
      <c r="E10" s="142"/>
      <c r="F10" s="142"/>
      <c r="G10" s="142"/>
      <c r="J10" s="385"/>
    </row>
    <row r="11" spans="1:25" ht="14.25" customHeight="1">
      <c r="A11" s="142"/>
      <c r="B11" s="142"/>
      <c r="C11" s="142"/>
      <c r="D11" s="142"/>
      <c r="E11" s="142"/>
      <c r="F11" s="142"/>
      <c r="G11" s="142"/>
    </row>
    <row r="12" spans="1:25" ht="66.75" customHeight="1">
      <c r="A12" s="143" t="s">
        <v>231</v>
      </c>
      <c r="B12" s="454"/>
      <c r="C12" s="915" t="str">
        <f>Cover!$B$2</f>
        <v>765kV Reactor Package 7RT-12 for 7x 80 MVAR, 765kV, (1-Ph) Reactor under Bulk Procurement of 765kV &amp; 400kV class Transformers &amp; Reactors of various Capacities (Lot – 7).</v>
      </c>
      <c r="D12" s="915"/>
      <c r="E12" s="915"/>
      <c r="F12" s="915"/>
      <c r="G12" s="915"/>
      <c r="J12" s="386"/>
    </row>
    <row r="13" spans="1:25" ht="21" customHeight="1" thickBot="1">
      <c r="A13" s="144" t="s">
        <v>232</v>
      </c>
      <c r="B13" s="144"/>
      <c r="C13" s="145"/>
      <c r="D13" s="144"/>
      <c r="E13" s="144"/>
      <c r="F13" s="144"/>
      <c r="G13" s="144"/>
      <c r="H13" s="383"/>
      <c r="K13" s="153"/>
      <c r="L13" s="153"/>
      <c r="M13" s="153"/>
    </row>
    <row r="14" spans="1:25" ht="41.25" customHeight="1" thickBot="1">
      <c r="A14" s="916" t="s">
        <v>233</v>
      </c>
      <c r="B14" s="916"/>
      <c r="C14" s="916"/>
      <c r="D14" s="916"/>
      <c r="E14" s="916"/>
      <c r="F14" s="916"/>
      <c r="G14" s="916"/>
      <c r="H14" s="515" t="s">
        <v>234</v>
      </c>
      <c r="I14" s="515" t="s">
        <v>235</v>
      </c>
      <c r="J14" s="516" t="s">
        <v>236</v>
      </c>
      <c r="K14" s="153"/>
      <c r="L14" s="153"/>
      <c r="M14" s="153"/>
      <c r="N14" s="146"/>
    </row>
    <row r="15" spans="1:25" ht="56.25" customHeight="1">
      <c r="B15" s="148">
        <v>1</v>
      </c>
      <c r="C15" s="920" t="s">
        <v>473</v>
      </c>
      <c r="D15" s="918"/>
      <c r="E15" s="918"/>
      <c r="F15" s="919"/>
      <c r="G15" s="149"/>
      <c r="H15" s="572">
        <f>IF(J6=0,0,(G15/J9)*J6)</f>
        <v>0</v>
      </c>
      <c r="I15" s="573">
        <f>IF(J7=0,0,(G15/J9)*J7)</f>
        <v>0</v>
      </c>
      <c r="J15" s="572">
        <f>IF(J8,(G15/J9)*J8,0)</f>
        <v>0</v>
      </c>
      <c r="K15" s="153"/>
      <c r="L15" s="153"/>
      <c r="M15" s="153"/>
    </row>
    <row r="16" spans="1:25" ht="55.5" customHeight="1">
      <c r="B16" s="148">
        <v>2</v>
      </c>
      <c r="C16" s="917" t="s">
        <v>474</v>
      </c>
      <c r="D16" s="918"/>
      <c r="E16" s="918"/>
      <c r="F16" s="919"/>
      <c r="G16" s="150"/>
      <c r="H16" s="574">
        <f>G16*J6</f>
        <v>0</v>
      </c>
      <c r="I16" s="575">
        <f>G16*J7</f>
        <v>0</v>
      </c>
      <c r="J16" s="574">
        <f>G16*J8</f>
        <v>0</v>
      </c>
      <c r="K16" s="153"/>
      <c r="L16" s="153"/>
      <c r="M16" s="153"/>
    </row>
    <row r="17" spans="1:25" s="151" customFormat="1" ht="39.75" customHeight="1" thickBot="1">
      <c r="B17" s="152">
        <v>3</v>
      </c>
      <c r="C17" s="910" t="s">
        <v>237</v>
      </c>
      <c r="D17" s="911"/>
      <c r="E17" s="911"/>
      <c r="F17" s="912"/>
      <c r="G17" s="380"/>
      <c r="H17" s="574"/>
      <c r="I17" s="574"/>
      <c r="J17" s="574"/>
      <c r="K17" s="153"/>
      <c r="L17" s="153"/>
      <c r="M17" s="153"/>
      <c r="N17" s="153"/>
      <c r="O17" s="153"/>
      <c r="P17" s="153"/>
      <c r="Q17" s="153"/>
      <c r="R17" s="154"/>
      <c r="S17" s="154"/>
      <c r="T17" s="154"/>
      <c r="U17" s="155"/>
      <c r="V17" s="155"/>
      <c r="W17" s="155"/>
      <c r="X17" s="156"/>
      <c r="Y17" s="156"/>
    </row>
    <row r="18" spans="1:25" s="151" customFormat="1" ht="21" customHeight="1" thickBot="1">
      <c r="B18" s="157"/>
      <c r="C18" s="906" t="s">
        <v>238</v>
      </c>
      <c r="D18" s="907"/>
      <c r="E18" s="907"/>
      <c r="F18" s="158" t="s">
        <v>239</v>
      </c>
      <c r="G18" s="381"/>
      <c r="H18" s="576">
        <f>G18</f>
        <v>0</v>
      </c>
      <c r="I18" s="577"/>
      <c r="J18" s="574"/>
      <c r="K18" s="153"/>
      <c r="L18" s="153"/>
      <c r="M18" s="153"/>
      <c r="N18" s="160"/>
      <c r="O18" s="159"/>
      <c r="P18" s="153"/>
      <c r="Q18" s="153"/>
      <c r="R18" s="154"/>
      <c r="S18" s="154"/>
      <c r="T18" s="154"/>
      <c r="U18" s="155"/>
      <c r="V18" s="155"/>
      <c r="W18" s="155"/>
      <c r="X18" s="156"/>
      <c r="Y18" s="156"/>
    </row>
    <row r="19" spans="1:25" s="151" customFormat="1" ht="33" hidden="1" customHeight="1" thickBot="1">
      <c r="B19" s="157"/>
      <c r="C19" s="899" t="s">
        <v>240</v>
      </c>
      <c r="D19" s="900"/>
      <c r="E19" s="900"/>
      <c r="F19" s="698" t="s">
        <v>239</v>
      </c>
      <c r="G19" s="699"/>
      <c r="H19" s="578"/>
      <c r="I19" s="576">
        <f>G19</f>
        <v>0</v>
      </c>
      <c r="J19" s="579"/>
      <c r="K19" s="153"/>
      <c r="L19" s="153"/>
      <c r="M19" s="153"/>
      <c r="N19" s="160"/>
      <c r="O19" s="159"/>
      <c r="P19" s="153"/>
      <c r="Q19" s="153"/>
      <c r="R19" s="154"/>
      <c r="S19" s="154"/>
      <c r="T19" s="154"/>
      <c r="U19" s="155"/>
      <c r="V19" s="155"/>
      <c r="W19" s="155"/>
      <c r="X19" s="156"/>
      <c r="Y19" s="156"/>
    </row>
    <row r="20" spans="1:25" s="151" customFormat="1" ht="21" customHeight="1" thickBot="1">
      <c r="B20" s="157"/>
      <c r="C20" s="906" t="s">
        <v>241</v>
      </c>
      <c r="D20" s="907"/>
      <c r="E20" s="907"/>
      <c r="F20" s="158" t="s">
        <v>239</v>
      </c>
      <c r="G20" s="381"/>
      <c r="H20" s="574"/>
      <c r="I20" s="573"/>
      <c r="J20" s="576">
        <f>G20</f>
        <v>0</v>
      </c>
      <c r="K20" s="153"/>
      <c r="L20" s="153"/>
      <c r="M20" s="153"/>
      <c r="N20" s="160"/>
      <c r="O20" s="159"/>
      <c r="P20" s="153"/>
      <c r="Q20" s="153"/>
      <c r="R20" s="154"/>
      <c r="S20" s="154"/>
      <c r="T20" s="154"/>
      <c r="U20" s="155"/>
      <c r="V20" s="155"/>
      <c r="W20" s="155"/>
      <c r="X20" s="156"/>
      <c r="Y20" s="156"/>
    </row>
    <row r="21" spans="1:25" s="151" customFormat="1" ht="21" hidden="1" customHeight="1">
      <c r="B21" s="157"/>
      <c r="C21" s="906" t="s">
        <v>242</v>
      </c>
      <c r="D21" s="907"/>
      <c r="E21" s="907"/>
      <c r="F21" s="158" t="s">
        <v>239</v>
      </c>
      <c r="G21" s="387"/>
      <c r="H21" s="574"/>
      <c r="I21" s="575"/>
      <c r="J21" s="572"/>
      <c r="K21" s="153"/>
      <c r="L21" s="153"/>
      <c r="M21" s="153"/>
      <c r="N21" s="160"/>
      <c r="O21" s="159"/>
      <c r="P21" s="153"/>
      <c r="Q21" s="153"/>
      <c r="R21" s="154"/>
      <c r="S21" s="154"/>
      <c r="T21" s="154"/>
      <c r="U21" s="155"/>
      <c r="V21" s="155"/>
      <c r="W21" s="155"/>
      <c r="X21" s="156"/>
      <c r="Y21" s="156"/>
    </row>
    <row r="22" spans="1:25" s="151" customFormat="1" ht="21" hidden="1" customHeight="1">
      <c r="B22" s="161"/>
      <c r="C22" s="906" t="s">
        <v>243</v>
      </c>
      <c r="D22" s="907"/>
      <c r="E22" s="907"/>
      <c r="F22" s="162" t="s">
        <v>239</v>
      </c>
      <c r="G22" s="387"/>
      <c r="H22" s="574"/>
      <c r="I22" s="575"/>
      <c r="J22" s="574"/>
      <c r="K22" s="153"/>
      <c r="L22" s="153"/>
      <c r="M22" s="153"/>
      <c r="N22" s="160"/>
      <c r="O22" s="159"/>
      <c r="P22" s="153"/>
      <c r="Q22" s="153"/>
      <c r="R22" s="154"/>
      <c r="S22" s="154"/>
      <c r="T22" s="154"/>
      <c r="U22" s="155"/>
      <c r="V22" s="155"/>
      <c r="W22" s="155"/>
      <c r="X22" s="156"/>
      <c r="Y22" s="156"/>
    </row>
    <row r="23" spans="1:25" s="151" customFormat="1" ht="54.9" customHeight="1" thickBot="1">
      <c r="B23" s="152">
        <v>4</v>
      </c>
      <c r="C23" s="895" t="s">
        <v>244</v>
      </c>
      <c r="D23" s="896"/>
      <c r="E23" s="896"/>
      <c r="F23" s="897"/>
      <c r="G23" s="380"/>
      <c r="H23" s="580"/>
      <c r="I23" s="575"/>
      <c r="J23" s="574"/>
      <c r="K23" s="153"/>
      <c r="L23" s="153"/>
      <c r="M23" s="153"/>
      <c r="N23" s="153"/>
      <c r="O23" s="153"/>
      <c r="P23" s="153"/>
      <c r="Q23" s="153"/>
      <c r="R23" s="154"/>
      <c r="S23" s="154"/>
      <c r="T23" s="154"/>
      <c r="U23" s="155"/>
      <c r="V23" s="155"/>
      <c r="W23" s="155"/>
      <c r="X23" s="156"/>
      <c r="Y23" s="156"/>
    </row>
    <row r="24" spans="1:25" s="151" customFormat="1" ht="21" customHeight="1" thickBot="1">
      <c r="A24" s="163"/>
      <c r="B24" s="157"/>
      <c r="C24" s="906" t="s">
        <v>238</v>
      </c>
      <c r="D24" s="907"/>
      <c r="E24" s="907"/>
      <c r="F24" s="158" t="s">
        <v>245</v>
      </c>
      <c r="G24" s="382"/>
      <c r="H24" s="581">
        <f>G24*J6</f>
        <v>0</v>
      </c>
      <c r="I24" s="577"/>
      <c r="J24" s="574"/>
      <c r="K24" s="153"/>
      <c r="L24" s="153"/>
      <c r="M24" s="153"/>
      <c r="N24" s="153"/>
      <c r="O24" s="153"/>
      <c r="P24" s="153"/>
      <c r="Q24" s="153"/>
      <c r="R24" s="154"/>
      <c r="S24" s="154"/>
      <c r="T24" s="154"/>
      <c r="U24" s="155"/>
      <c r="V24" s="155"/>
      <c r="W24" s="155"/>
      <c r="X24" s="156"/>
      <c r="Y24" s="156"/>
    </row>
    <row r="25" spans="1:25" s="151" customFormat="1" ht="33.75" hidden="1" customHeight="1" thickBot="1">
      <c r="A25" s="163"/>
      <c r="B25" s="157"/>
      <c r="C25" s="901" t="s">
        <v>240</v>
      </c>
      <c r="D25" s="902"/>
      <c r="E25" s="902"/>
      <c r="F25" s="696" t="s">
        <v>245</v>
      </c>
      <c r="G25" s="697"/>
      <c r="H25" s="582"/>
      <c r="I25" s="576">
        <f>G25*J7</f>
        <v>0</v>
      </c>
      <c r="J25" s="579"/>
      <c r="K25" s="153"/>
      <c r="L25" s="153"/>
      <c r="M25" s="153"/>
      <c r="N25" s="153"/>
      <c r="O25" s="153"/>
      <c r="P25" s="153"/>
      <c r="Q25" s="153"/>
      <c r="R25" s="154"/>
      <c r="S25" s="154"/>
      <c r="T25" s="154"/>
      <c r="U25" s="155"/>
      <c r="V25" s="155"/>
      <c r="W25" s="155"/>
      <c r="X25" s="156"/>
      <c r="Y25" s="156"/>
    </row>
    <row r="26" spans="1:25" s="151" customFormat="1" ht="21" customHeight="1" thickBot="1">
      <c r="A26" s="163"/>
      <c r="B26" s="157"/>
      <c r="C26" s="906" t="s">
        <v>241</v>
      </c>
      <c r="D26" s="907"/>
      <c r="E26" s="907"/>
      <c r="F26" s="158" t="s">
        <v>245</v>
      </c>
      <c r="G26" s="382"/>
      <c r="H26" s="580"/>
      <c r="I26" s="573"/>
      <c r="J26" s="576">
        <f>G26*J8</f>
        <v>0</v>
      </c>
      <c r="K26" s="153"/>
      <c r="L26" s="153"/>
      <c r="M26" s="153"/>
      <c r="N26" s="153"/>
      <c r="O26" s="153"/>
      <c r="P26" s="153"/>
      <c r="Q26" s="153"/>
      <c r="R26" s="154"/>
      <c r="S26" s="154"/>
      <c r="T26" s="154"/>
      <c r="U26" s="155"/>
      <c r="V26" s="155"/>
      <c r="W26" s="155"/>
      <c r="X26" s="156"/>
      <c r="Y26" s="156"/>
    </row>
    <row r="27" spans="1:25" s="151" customFormat="1" ht="21" hidden="1" customHeight="1">
      <c r="A27" s="163"/>
      <c r="B27" s="157"/>
      <c r="C27" s="906" t="s">
        <v>242</v>
      </c>
      <c r="D27" s="907"/>
      <c r="E27" s="907"/>
      <c r="F27" s="158" t="s">
        <v>245</v>
      </c>
      <c r="G27" s="388"/>
      <c r="H27" s="580"/>
      <c r="I27" s="575"/>
      <c r="J27" s="572"/>
      <c r="K27" s="153"/>
      <c r="L27" s="153"/>
      <c r="M27" s="153"/>
      <c r="N27" s="153"/>
      <c r="O27" s="153"/>
      <c r="P27" s="153"/>
      <c r="Q27" s="153"/>
      <c r="R27" s="154"/>
      <c r="S27" s="154"/>
      <c r="T27" s="154"/>
      <c r="U27" s="155"/>
      <c r="V27" s="155"/>
      <c r="W27" s="155"/>
      <c r="X27" s="156"/>
      <c r="Y27" s="156"/>
    </row>
    <row r="28" spans="1:25" s="151" customFormat="1" ht="21" hidden="1" customHeight="1">
      <c r="A28" s="163"/>
      <c r="B28" s="161"/>
      <c r="C28" s="908" t="s">
        <v>243</v>
      </c>
      <c r="D28" s="909"/>
      <c r="E28" s="909"/>
      <c r="F28" s="162" t="s">
        <v>245</v>
      </c>
      <c r="G28" s="388"/>
      <c r="H28" s="580"/>
      <c r="I28" s="575"/>
      <c r="J28" s="574"/>
      <c r="K28" s="153"/>
      <c r="L28" s="153"/>
      <c r="M28" s="153"/>
      <c r="N28" s="153"/>
      <c r="O28" s="153"/>
      <c r="P28" s="153"/>
      <c r="Q28" s="153"/>
      <c r="R28" s="154"/>
      <c r="S28" s="154"/>
      <c r="T28" s="154"/>
      <c r="U28" s="155"/>
      <c r="V28" s="155"/>
      <c r="W28" s="155"/>
      <c r="X28" s="156"/>
      <c r="Y28" s="156"/>
    </row>
    <row r="29" spans="1:25" s="151" customFormat="1" ht="15.6" hidden="1">
      <c r="A29" s="163"/>
      <c r="B29" s="164"/>
      <c r="C29" s="893" t="s">
        <v>246</v>
      </c>
      <c r="D29" s="894"/>
      <c r="E29" s="894"/>
      <c r="F29" s="894"/>
      <c r="G29" s="894"/>
      <c r="H29" s="583"/>
      <c r="I29" s="583"/>
      <c r="J29" s="583"/>
      <c r="K29" s="153"/>
      <c r="L29" s="153"/>
      <c r="M29" s="153"/>
      <c r="N29" s="153"/>
      <c r="O29" s="153"/>
      <c r="P29" s="153"/>
      <c r="Q29" s="153"/>
      <c r="R29" s="154"/>
      <c r="S29" s="154"/>
      <c r="T29" s="154"/>
      <c r="U29" s="155"/>
      <c r="V29" s="155"/>
      <c r="W29" s="155"/>
      <c r="X29" s="156"/>
      <c r="Y29" s="156"/>
    </row>
    <row r="30" spans="1:25" s="151" customFormat="1" ht="48.75" hidden="1" customHeight="1">
      <c r="A30" s="163"/>
      <c r="B30" s="165">
        <v>5</v>
      </c>
      <c r="C30" s="903" t="s">
        <v>247</v>
      </c>
      <c r="D30" s="903"/>
      <c r="E30" s="903"/>
      <c r="F30" s="903"/>
      <c r="G30" s="903"/>
      <c r="H30" s="584"/>
      <c r="I30" s="584"/>
      <c r="J30" s="584"/>
      <c r="K30" s="153"/>
      <c r="L30" s="153"/>
      <c r="M30" s="153"/>
      <c r="N30" s="153"/>
      <c r="O30" s="153"/>
      <c r="P30" s="153"/>
      <c r="Q30" s="153"/>
      <c r="R30" s="154"/>
      <c r="S30" s="154"/>
      <c r="T30" s="154"/>
      <c r="U30" s="155"/>
      <c r="V30" s="155"/>
      <c r="W30" s="155"/>
      <c r="X30" s="156"/>
      <c r="Y30" s="156"/>
    </row>
    <row r="31" spans="1:25" s="151" customFormat="1" ht="48.75" hidden="1" customHeight="1">
      <c r="A31" s="163"/>
      <c r="B31" s="904"/>
      <c r="C31" s="904"/>
      <c r="D31" s="904"/>
      <c r="E31" s="904"/>
      <c r="F31" s="904"/>
      <c r="G31" s="904"/>
      <c r="H31" s="585">
        <f>SUM(H15:H28)</f>
        <v>0</v>
      </c>
      <c r="I31" s="585">
        <f>SUM(I15:I28)</f>
        <v>0</v>
      </c>
      <c r="J31" s="585">
        <f>SUM(J15:J28)</f>
        <v>0</v>
      </c>
      <c r="K31" s="153">
        <f>SUM(K15:K28)</f>
        <v>0</v>
      </c>
      <c r="L31" s="153">
        <f>SUM(L15:L28)</f>
        <v>0</v>
      </c>
      <c r="M31" s="153"/>
      <c r="N31" s="153"/>
      <c r="O31" s="153"/>
      <c r="P31" s="153"/>
      <c r="Q31" s="153"/>
      <c r="R31" s="154"/>
      <c r="S31" s="154"/>
      <c r="T31" s="154"/>
      <c r="U31" s="155"/>
      <c r="V31" s="155"/>
      <c r="W31" s="155"/>
      <c r="X31" s="156"/>
      <c r="Y31" s="156"/>
    </row>
    <row r="32" spans="1:25" s="151" customFormat="1" ht="48.75" hidden="1" customHeight="1">
      <c r="A32" s="163"/>
      <c r="B32" s="166"/>
      <c r="C32" s="903" t="s">
        <v>248</v>
      </c>
      <c r="D32" s="905"/>
      <c r="E32" s="905"/>
      <c r="F32" s="905"/>
      <c r="G32" s="905"/>
      <c r="H32" s="586" t="e">
        <f>(1-(H31/I2))</f>
        <v>#DIV/0!</v>
      </c>
      <c r="I32" s="586" t="e">
        <f>(1-(I31/I3))</f>
        <v>#DIV/0!</v>
      </c>
      <c r="J32" s="587" t="e">
        <f>1-(J31/I4)</f>
        <v>#DIV/0!</v>
      </c>
      <c r="K32" s="153" t="e">
        <f>1-(K31/I5)</f>
        <v>#DIV/0!</v>
      </c>
      <c r="L32" s="153" t="e">
        <f>1-(L31/#REF!)</f>
        <v>#REF!</v>
      </c>
      <c r="M32" s="153"/>
      <c r="N32" s="153"/>
      <c r="O32" s="153"/>
      <c r="P32" s="153"/>
      <c r="Q32" s="153"/>
      <c r="R32" s="154"/>
      <c r="S32" s="154"/>
      <c r="T32" s="154"/>
      <c r="U32" s="155"/>
      <c r="V32" s="155"/>
      <c r="W32" s="155"/>
      <c r="X32" s="156"/>
      <c r="Y32" s="156"/>
    </row>
    <row r="33" spans="1:25" s="151" customFormat="1" ht="39" customHeight="1">
      <c r="A33" s="898" t="s">
        <v>249</v>
      </c>
      <c r="B33" s="898"/>
      <c r="C33" s="898"/>
      <c r="D33" s="898"/>
      <c r="E33" s="898"/>
      <c r="F33" s="898"/>
      <c r="G33" s="898"/>
      <c r="H33" s="588"/>
      <c r="I33" s="588"/>
      <c r="J33" s="588"/>
      <c r="K33" s="153"/>
      <c r="L33" s="153"/>
      <c r="M33" s="153"/>
      <c r="N33" s="153"/>
      <c r="O33" s="153"/>
      <c r="P33" s="153"/>
      <c r="Q33" s="153"/>
      <c r="R33" s="154"/>
      <c r="S33" s="154"/>
      <c r="T33" s="154"/>
      <c r="U33" s="155"/>
      <c r="V33" s="155"/>
      <c r="W33" s="155"/>
      <c r="X33" s="156"/>
      <c r="Y33" s="156"/>
    </row>
    <row r="34" spans="1:25" s="151" customFormat="1" ht="31.5" customHeight="1" thickBot="1">
      <c r="A34" s="144" t="s">
        <v>250</v>
      </c>
      <c r="B34" s="166"/>
      <c r="C34" s="167"/>
      <c r="E34" s="168"/>
      <c r="F34" s="168"/>
      <c r="G34" s="169"/>
      <c r="H34" s="588"/>
      <c r="I34" s="588"/>
      <c r="J34" s="588"/>
      <c r="K34" s="153"/>
      <c r="L34" s="153"/>
      <c r="M34" s="153"/>
      <c r="N34" s="153"/>
      <c r="O34" s="153"/>
      <c r="P34" s="153"/>
      <c r="Q34" s="153"/>
      <c r="R34" s="154"/>
      <c r="S34" s="154"/>
      <c r="T34" s="154"/>
      <c r="U34" s="155"/>
      <c r="V34" s="155"/>
      <c r="W34" s="155"/>
      <c r="X34" s="156"/>
      <c r="Y34" s="156"/>
    </row>
    <row r="35" spans="1:25" s="151" customFormat="1" ht="21" customHeight="1" thickBot="1">
      <c r="A35" s="104" t="s">
        <v>251</v>
      </c>
      <c r="B35" s="166"/>
      <c r="C35" s="167"/>
      <c r="E35" s="168"/>
      <c r="F35" s="168"/>
      <c r="G35" s="169"/>
      <c r="H35" s="589">
        <f>SUM(H15:H26)</f>
        <v>0</v>
      </c>
      <c r="I35" s="590">
        <f>SUM(I15:I26)</f>
        <v>0</v>
      </c>
      <c r="J35" s="591">
        <f>SUM(J15:J26)</f>
        <v>0</v>
      </c>
      <c r="K35" s="392"/>
      <c r="L35" s="153"/>
      <c r="M35" s="153"/>
      <c r="N35" s="153"/>
      <c r="O35" s="153"/>
      <c r="P35" s="153"/>
      <c r="Q35" s="153"/>
      <c r="R35" s="154"/>
      <c r="S35" s="154"/>
      <c r="T35" s="154"/>
      <c r="U35" s="155"/>
      <c r="V35" s="155"/>
      <c r="W35" s="155"/>
      <c r="X35" s="156"/>
      <c r="Y35" s="156"/>
    </row>
    <row r="36" spans="1:25" ht="19.5" customHeight="1" thickBot="1">
      <c r="A36" s="170"/>
      <c r="B36" s="170"/>
      <c r="C36" s="171"/>
      <c r="D36" s="103"/>
      <c r="E36" s="104"/>
      <c r="F36" s="104"/>
      <c r="G36" s="121" t="s">
        <v>252</v>
      </c>
      <c r="H36" s="518">
        <f>IF(J6=0,0,1-(H35/J6))</f>
        <v>0</v>
      </c>
      <c r="I36" s="518">
        <f>IF(J7=0,0,1-(I35/J7))</f>
        <v>0</v>
      </c>
      <c r="J36" s="519">
        <f>IF(J8=0,0,1-(J35/J8))</f>
        <v>0</v>
      </c>
      <c r="K36" s="501" t="s">
        <v>208</v>
      </c>
    </row>
    <row r="37" spans="1:25" ht="19.5" customHeight="1">
      <c r="A37" s="170"/>
      <c r="B37" s="170"/>
      <c r="C37" s="171"/>
      <c r="D37" s="103"/>
      <c r="E37" s="104"/>
      <c r="F37" s="104"/>
      <c r="G37" s="121" t="str">
        <f>"For and on behalf of "</f>
        <v xml:space="preserve">For and on behalf of </v>
      </c>
      <c r="H37" s="136"/>
    </row>
    <row r="38" spans="1:25" ht="19.5" customHeight="1">
      <c r="A38" s="172"/>
      <c r="B38" s="172"/>
      <c r="C38" s="172"/>
      <c r="D38" s="173"/>
      <c r="E38" s="174"/>
      <c r="F38" s="174"/>
      <c r="G38" s="140"/>
      <c r="H38" s="175"/>
    </row>
    <row r="39" spans="1:25" ht="23.25" customHeight="1">
      <c r="A39" s="176" t="s">
        <v>253</v>
      </c>
      <c r="B39" s="176"/>
      <c r="C39" s="538" t="str">
        <f>'Sch-7'!C21:D21</f>
        <v xml:space="preserve">  </v>
      </c>
      <c r="D39" s="173"/>
      <c r="E39" s="174" t="s">
        <v>254</v>
      </c>
      <c r="F39" s="595">
        <f>'Names of Bidder'!C19</f>
        <v>0</v>
      </c>
      <c r="G39" s="596"/>
      <c r="H39" s="386"/>
    </row>
    <row r="40" spans="1:25" ht="23.25" customHeight="1">
      <c r="A40" s="176" t="s">
        <v>255</v>
      </c>
      <c r="B40" s="176"/>
      <c r="C40" s="539" t="str">
        <f>'Sch-7'!C22:D22</f>
        <v/>
      </c>
      <c r="D40" s="177"/>
      <c r="E40" s="174" t="s">
        <v>256</v>
      </c>
      <c r="F40" s="595">
        <f>'Names of Bidder'!C20</f>
        <v>0</v>
      </c>
      <c r="G40" s="596"/>
      <c r="H40" s="136"/>
    </row>
  </sheetData>
  <sheetProtection algorithmName="SHA-512" hashValue="+fUQ1eQCu8PZ7ezDQkObn3YuWVdC2TbGmEX3Dq301a2XrZ7vzPD1eVih6r+Rw0m7HffmPEpae/ERFu2CJ6GNFw==" saltValue="NaZSAHUDCqgL34zdE71Iiw==" spinCount="100000" sheet="1" formatCells="0" formatColumns="0" formatRows="0" selectLockedCells="1"/>
  <customSheetViews>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2"/>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3"/>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4"/>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6"/>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8"/>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9"/>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10"/>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1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12"/>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13"/>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122"/>
    <col min="2" max="2" width="30.6640625" style="104" customWidth="1"/>
    <col min="3" max="3" width="26.109375" style="104" customWidth="1"/>
    <col min="4" max="5" width="17.88671875" style="104" customWidth="1"/>
    <col min="6" max="16384" width="9.109375" style="50"/>
  </cols>
  <sheetData>
    <row r="1" spans="1:6">
      <c r="A1" s="178"/>
      <c r="B1" s="179"/>
      <c r="C1" s="179"/>
      <c r="D1" s="179"/>
      <c r="E1" s="179"/>
    </row>
    <row r="2" spans="1:6" ht="21.9" customHeight="1">
      <c r="A2" s="921" t="s">
        <v>257</v>
      </c>
      <c r="B2" s="921"/>
      <c r="C2" s="921"/>
      <c r="D2" s="921"/>
      <c r="E2" s="50"/>
    </row>
    <row r="3" spans="1:6">
      <c r="A3" s="178"/>
      <c r="B3" s="179"/>
      <c r="C3" s="179"/>
      <c r="D3" s="179"/>
      <c r="E3" s="179"/>
    </row>
    <row r="4" spans="1:6" ht="28.8">
      <c r="A4" s="180" t="s">
        <v>258</v>
      </c>
      <c r="B4" s="181" t="s">
        <v>259</v>
      </c>
      <c r="C4" s="180" t="s">
        <v>260</v>
      </c>
      <c r="D4" s="180" t="s">
        <v>261</v>
      </c>
      <c r="E4" s="180" t="s">
        <v>262</v>
      </c>
    </row>
    <row r="5" spans="1:6" ht="18" customHeight="1">
      <c r="A5" s="182" t="s">
        <v>263</v>
      </c>
      <c r="B5" s="182" t="s">
        <v>264</v>
      </c>
      <c r="C5" s="182" t="s">
        <v>265</v>
      </c>
      <c r="D5" s="182" t="s">
        <v>266</v>
      </c>
      <c r="E5" s="182" t="s">
        <v>267</v>
      </c>
    </row>
    <row r="6" spans="1:6" ht="45" customHeight="1">
      <c r="A6" s="183">
        <v>1</v>
      </c>
      <c r="B6" s="184"/>
      <c r="C6" s="185"/>
      <c r="D6" s="186"/>
      <c r="E6" s="187">
        <f t="shared" ref="E6:E15" si="0">C6*D6</f>
        <v>0</v>
      </c>
    </row>
    <row r="7" spans="1:6" ht="45" customHeight="1">
      <c r="A7" s="183">
        <v>2</v>
      </c>
      <c r="B7" s="184"/>
      <c r="C7" s="185"/>
      <c r="D7" s="186"/>
      <c r="E7" s="187">
        <f t="shared" si="0"/>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66705863-FE19-4351-9628-5A7FC4026A68}" state="hidden" topLeftCell="A4">
      <selection activeCell="D6" sqref="D6"/>
      <pageMargins left="0" right="0" top="0" bottom="0" header="0" footer="0"/>
      <pageSetup orientation="portrait" r:id="rId1"/>
      <headerFooter alignWithMargins="0"/>
    </customSheetView>
    <customSheetView guid="{89CB4E6A-722E-4E39-885D-E2A6D0D08321}" state="hidden" topLeftCell="A4">
      <selection activeCell="D6" sqref="D6"/>
      <pageMargins left="0" right="0" top="0" bottom="0" header="0" footer="0"/>
      <pageSetup orientation="portrait" r:id="rId2"/>
      <headerFooter alignWithMargins="0"/>
    </customSheetView>
    <customSheetView guid="{915C64AD-BD67-44F0-9117-5B9D998BA799}" state="hidden" topLeftCell="A4">
      <selection activeCell="D6" sqref="D6"/>
      <pageMargins left="0" right="0" top="0" bottom="0" header="0" footer="0"/>
      <pageSetup orientation="portrait" r:id="rId3"/>
      <headerFooter alignWithMargins="0"/>
    </customSheetView>
    <customSheetView guid="{18EA11B4-BD82-47BF-99FA-7AB19BF74D0B}" state="hidden" topLeftCell="A4">
      <selection activeCell="D6" sqref="D6"/>
      <pageMargins left="0" right="0" top="0" bottom="0" header="0" footer="0"/>
      <pageSetup orientation="portrait" r:id="rId4"/>
      <headerFooter alignWithMargins="0"/>
    </customSheetView>
    <customSheetView guid="{CCA37BAE-906F-43D5-9FD9-B13563E4B9D7}" state="hidden" topLeftCell="A4">
      <selection activeCell="D6" sqref="D6"/>
      <pageMargins left="0" right="0" top="0" bottom="0" header="0" footer="0"/>
      <pageSetup orientation="portrait" r:id="rId5"/>
      <headerFooter alignWithMargins="0"/>
    </customSheetView>
    <customSheetView guid="{99CA2F10-F926-46DC-8609-4EAE5B9F3585}" state="hidden" topLeftCell="A4">
      <selection activeCell="D6" sqref="D6"/>
      <pageMargins left="0" right="0" top="0" bottom="0" header="0" footer="0"/>
      <pageSetup orientation="portrait" r:id="rId6"/>
      <headerFooter alignWithMargins="0"/>
    </customSheetView>
    <customSheetView guid="{63D51328-7CBC-4A1E-B96D-BAE91416501B}" state="hidden" topLeftCell="A4">
      <selection activeCell="D6" sqref="D6"/>
      <pageMargins left="0" right="0" top="0" bottom="0" header="0" footer="0"/>
      <pageSetup orientation="portrait" r:id="rId7"/>
      <headerFooter alignWithMargins="0"/>
    </customSheetView>
    <customSheetView guid="{3C00DDA0-7DDE-4169-A739-550DAF5DCF8D}" state="hidden" topLeftCell="A4">
      <selection activeCell="D6" sqref="D6"/>
      <pageMargins left="0" right="0" top="0" bottom="0" header="0" footer="0"/>
      <pageSetup orientation="portrait" r:id="rId8"/>
      <headerFooter alignWithMargins="0"/>
    </customSheetView>
    <customSheetView guid="{357C9841-BEC3-434B-AC63-C04FB4321BA3}" state="hidden" topLeftCell="A4">
      <selection activeCell="D6" sqref="D6"/>
      <pageMargins left="0" right="0" top="0" bottom="0" header="0" footer="0"/>
      <pageSetup orientation="portrait" r:id="rId9"/>
      <headerFooter alignWithMargins="0"/>
    </customSheetView>
    <customSheetView guid="{B96E710B-6DD7-4DE1-95AB-C9EE060CD030}" state="hidden" topLeftCell="A4">
      <selection activeCell="D6" sqref="D6"/>
      <pageMargins left="0" right="0" top="0" bottom="0" header="0" footer="0"/>
      <pageSetup orientation="portrait" r:id="rId10"/>
      <headerFooter alignWithMargins="0"/>
    </customSheetView>
    <customSheetView guid="{A58DB4DF-40C7-4BEB-B85E-6BD6F54941CF}" state="hidden" topLeftCell="A4">
      <selection activeCell="D6" sqref="D6"/>
      <pageMargins left="0" right="0" top="0" bottom="0" header="0" footer="0"/>
      <pageSetup orientation="portrait" r:id="rId11"/>
      <headerFooter alignWithMargins="0"/>
    </customSheetView>
    <customSheetView guid="{889C3D82-0A24-4765-A688-A80A782F5056}" state="hidden" topLeftCell="A4">
      <selection activeCell="D6" sqref="D6"/>
      <pageMargins left="0" right="0" top="0" bottom="0" header="0" footer="0"/>
      <pageSetup orientation="portrait" r:id="rId12"/>
      <headerFooter alignWithMargins="0"/>
    </customSheetView>
    <customSheetView guid="{041FB609-8993-4F11-A9EC-5412AED6DDE3}" state="hidden" topLeftCell="A4">
      <selection activeCell="D6" sqref="D6"/>
      <pageMargins left="0" right="0" top="0" bottom="0" header="0" footer="0"/>
      <pageSetup orientation="portrait" r:id="rId13"/>
      <headerFooter alignWithMargins="0"/>
    </customSheetView>
    <customSheetView guid="{C76D6353-631E-41F6-AC5B-54AF1399435E}" state="hidden" topLeftCell="A4">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122"/>
    <col min="2" max="2" width="30.6640625" style="104" customWidth="1"/>
    <col min="3" max="3" width="26.109375" style="104" customWidth="1"/>
    <col min="4" max="5" width="17.88671875" style="104" customWidth="1"/>
    <col min="6" max="16384" width="9.109375" style="50"/>
  </cols>
  <sheetData>
    <row r="1" spans="1:6">
      <c r="A1" s="178"/>
      <c r="B1" s="179"/>
      <c r="C1" s="179"/>
      <c r="D1" s="179"/>
      <c r="E1" s="179"/>
    </row>
    <row r="2" spans="1:6" ht="21.9" customHeight="1">
      <c r="A2" s="921" t="s">
        <v>268</v>
      </c>
      <c r="B2" s="921"/>
      <c r="C2" s="921"/>
      <c r="D2" s="922"/>
      <c r="E2" s="26"/>
    </row>
    <row r="3" spans="1:6">
      <c r="A3" s="178"/>
      <c r="B3" s="179"/>
      <c r="C3" s="179"/>
      <c r="D3" s="179"/>
      <c r="E3" s="179"/>
    </row>
    <row r="4" spans="1:6" ht="28.8">
      <c r="A4" s="180" t="s">
        <v>258</v>
      </c>
      <c r="B4" s="181" t="s">
        <v>259</v>
      </c>
      <c r="C4" s="180" t="s">
        <v>269</v>
      </c>
      <c r="D4" s="180" t="s">
        <v>270</v>
      </c>
      <c r="E4" s="180" t="s">
        <v>271</v>
      </c>
    </row>
    <row r="5" spans="1:6" ht="18" customHeight="1">
      <c r="A5" s="182" t="s">
        <v>263</v>
      </c>
      <c r="B5" s="182" t="s">
        <v>264</v>
      </c>
      <c r="C5" s="182" t="s">
        <v>265</v>
      </c>
      <c r="D5" s="182" t="s">
        <v>266</v>
      </c>
      <c r="E5" s="182" t="s">
        <v>267</v>
      </c>
    </row>
    <row r="6" spans="1:6" ht="45" customHeight="1">
      <c r="A6" s="183">
        <v>1</v>
      </c>
      <c r="B6" s="184"/>
      <c r="C6" s="185"/>
      <c r="D6" s="186"/>
      <c r="E6" s="187">
        <f>C6*D6</f>
        <v>0</v>
      </c>
    </row>
    <row r="7" spans="1:6" ht="45" customHeight="1">
      <c r="A7" s="183">
        <v>2</v>
      </c>
      <c r="B7" s="184"/>
      <c r="C7" s="185"/>
      <c r="D7" s="186"/>
      <c r="E7" s="187">
        <f t="shared" ref="E7:E15" si="0">C7*D7</f>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66705863-FE19-4351-9628-5A7FC4026A68}" state="hidden" topLeftCell="A13">
      <selection activeCell="D6" sqref="D6"/>
      <pageMargins left="0" right="0" top="0" bottom="0" header="0" footer="0"/>
      <pageSetup orientation="portrait" r:id="rId1"/>
      <headerFooter alignWithMargins="0"/>
    </customSheetView>
    <customSheetView guid="{89CB4E6A-722E-4E39-885D-E2A6D0D08321}" state="hidden" topLeftCell="A13">
      <selection activeCell="D6" sqref="D6"/>
      <pageMargins left="0" right="0" top="0" bottom="0" header="0" footer="0"/>
      <pageSetup orientation="portrait" r:id="rId2"/>
      <headerFooter alignWithMargins="0"/>
    </customSheetView>
    <customSheetView guid="{915C64AD-BD67-44F0-9117-5B9D998BA799}" state="hidden" topLeftCell="A13">
      <selection activeCell="D6" sqref="D6"/>
      <pageMargins left="0" right="0" top="0" bottom="0" header="0" footer="0"/>
      <pageSetup orientation="portrait" r:id="rId3"/>
      <headerFooter alignWithMargins="0"/>
    </customSheetView>
    <customSheetView guid="{18EA11B4-BD82-47BF-99FA-7AB19BF74D0B}" state="hidden" topLeftCell="A13">
      <selection activeCell="D6" sqref="D6"/>
      <pageMargins left="0" right="0" top="0" bottom="0" header="0" footer="0"/>
      <pageSetup orientation="portrait" r:id="rId4"/>
      <headerFooter alignWithMargins="0"/>
    </customSheetView>
    <customSheetView guid="{CCA37BAE-906F-43D5-9FD9-B13563E4B9D7}" state="hidden" topLeftCell="A13">
      <selection activeCell="D6" sqref="D6"/>
      <pageMargins left="0" right="0" top="0" bottom="0" header="0" footer="0"/>
      <pageSetup orientation="portrait" r:id="rId5"/>
      <headerFooter alignWithMargins="0"/>
    </customSheetView>
    <customSheetView guid="{99CA2F10-F926-46DC-8609-4EAE5B9F3585}" state="hidden" topLeftCell="A13">
      <selection activeCell="D6" sqref="D6"/>
      <pageMargins left="0" right="0" top="0" bottom="0" header="0" footer="0"/>
      <pageSetup orientation="portrait" r:id="rId6"/>
      <headerFooter alignWithMargins="0"/>
    </customSheetView>
    <customSheetView guid="{63D51328-7CBC-4A1E-B96D-BAE91416501B}" state="hidden" topLeftCell="A13">
      <selection activeCell="D6" sqref="D6"/>
      <pageMargins left="0" right="0" top="0" bottom="0" header="0" footer="0"/>
      <pageSetup orientation="portrait" r:id="rId7"/>
      <headerFooter alignWithMargins="0"/>
    </customSheetView>
    <customSheetView guid="{3C00DDA0-7DDE-4169-A739-550DAF5DCF8D}" state="hidden" topLeftCell="A13">
      <selection activeCell="D6" sqref="D6"/>
      <pageMargins left="0" right="0" top="0" bottom="0" header="0" footer="0"/>
      <pageSetup orientation="portrait" r:id="rId8"/>
      <headerFooter alignWithMargins="0"/>
    </customSheetView>
    <customSheetView guid="{357C9841-BEC3-434B-AC63-C04FB4321BA3}" state="hidden" topLeftCell="A13">
      <selection activeCell="D6" sqref="D6"/>
      <pageMargins left="0" right="0" top="0" bottom="0" header="0" footer="0"/>
      <pageSetup orientation="portrait" r:id="rId9"/>
      <headerFooter alignWithMargins="0"/>
    </customSheetView>
    <customSheetView guid="{B96E710B-6DD7-4DE1-95AB-C9EE060CD030}" state="hidden" topLeftCell="A13">
      <selection activeCell="D6" sqref="D6"/>
      <pageMargins left="0" right="0" top="0" bottom="0" header="0" footer="0"/>
      <pageSetup orientation="portrait" r:id="rId10"/>
      <headerFooter alignWithMargins="0"/>
    </customSheetView>
    <customSheetView guid="{A58DB4DF-40C7-4BEB-B85E-6BD6F54941CF}" state="hidden" topLeftCell="A13">
      <selection activeCell="D6" sqref="D6"/>
      <pageMargins left="0" right="0" top="0" bottom="0" header="0" footer="0"/>
      <pageSetup orientation="portrait" r:id="rId11"/>
      <headerFooter alignWithMargins="0"/>
    </customSheetView>
    <customSheetView guid="{889C3D82-0A24-4765-A688-A80A782F5056}" state="hidden" topLeftCell="A13">
      <selection activeCell="D6" sqref="D6"/>
      <pageMargins left="0" right="0" top="0" bottom="0" header="0" footer="0"/>
      <pageSetup orientation="portrait" r:id="rId12"/>
      <headerFooter alignWithMargins="0"/>
    </customSheetView>
    <customSheetView guid="{041FB609-8993-4F11-A9EC-5412AED6DDE3}" state="hidden" topLeftCell="A13">
      <selection activeCell="D6" sqref="D6"/>
      <pageMargins left="0" right="0" top="0" bottom="0" header="0" footer="0"/>
      <pageSetup orientation="portrait" r:id="rId13"/>
      <headerFooter alignWithMargins="0"/>
    </customSheetView>
    <customSheetView guid="{C76D6353-631E-41F6-AC5B-54AF1399435E}" state="hidden" topLeftCell="A13">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122" customWidth="1"/>
    <col min="2" max="4" width="23.5546875" style="104" customWidth="1"/>
    <col min="5" max="5" width="11" style="104" customWidth="1"/>
    <col min="6" max="6" width="14.44140625" style="104" customWidth="1"/>
    <col min="7" max="16384" width="9.109375" style="50"/>
  </cols>
  <sheetData>
    <row r="1" spans="1:7">
      <c r="A1" s="178"/>
      <c r="B1" s="179"/>
      <c r="C1" s="179"/>
      <c r="D1" s="179"/>
      <c r="E1" s="179"/>
      <c r="F1" s="179"/>
    </row>
    <row r="2" spans="1:7" ht="21.9" customHeight="1">
      <c r="A2" s="921" t="s">
        <v>272</v>
      </c>
      <c r="B2" s="921"/>
      <c r="C2" s="921"/>
      <c r="D2" s="921"/>
      <c r="E2" s="922"/>
      <c r="F2" s="50"/>
    </row>
    <row r="3" spans="1:7">
      <c r="A3" s="178"/>
      <c r="B3" s="179"/>
      <c r="C3" s="179"/>
      <c r="D3" s="179"/>
      <c r="E3" s="179"/>
      <c r="F3" s="179"/>
    </row>
    <row r="4" spans="1:7" ht="43.2">
      <c r="A4" s="180" t="s">
        <v>258</v>
      </c>
      <c r="B4" s="181" t="s">
        <v>259</v>
      </c>
      <c r="C4" s="180" t="s">
        <v>273</v>
      </c>
      <c r="D4" s="180" t="s">
        <v>274</v>
      </c>
      <c r="E4" s="180" t="s">
        <v>275</v>
      </c>
      <c r="F4" s="180" t="s">
        <v>276</v>
      </c>
    </row>
    <row r="5" spans="1:7" ht="18" customHeight="1">
      <c r="A5" s="182" t="s">
        <v>263</v>
      </c>
      <c r="B5" s="182" t="s">
        <v>264</v>
      </c>
      <c r="C5" s="182" t="s">
        <v>265</v>
      </c>
      <c r="D5" s="182" t="s">
        <v>266</v>
      </c>
      <c r="E5" s="191" t="s">
        <v>277</v>
      </c>
      <c r="F5" s="182" t="s">
        <v>278</v>
      </c>
    </row>
    <row r="6" spans="1:7" ht="45" customHeight="1">
      <c r="A6" s="183">
        <v>1</v>
      </c>
      <c r="B6" s="184"/>
      <c r="C6" s="185"/>
      <c r="D6" s="185"/>
      <c r="E6" s="186"/>
      <c r="F6" s="187">
        <f>C6*E6</f>
        <v>0</v>
      </c>
    </row>
    <row r="7" spans="1:7" ht="45" customHeight="1">
      <c r="A7" s="183">
        <v>2</v>
      </c>
      <c r="B7" s="184"/>
      <c r="C7" s="185"/>
      <c r="D7" s="185"/>
      <c r="E7" s="186"/>
      <c r="F7" s="187">
        <f t="shared" ref="F7:F15" si="0">C7*E7</f>
        <v>0</v>
      </c>
    </row>
    <row r="8" spans="1:7" ht="45" customHeight="1">
      <c r="A8" s="183">
        <v>3</v>
      </c>
      <c r="B8" s="184"/>
      <c r="C8" s="185"/>
      <c r="D8" s="185"/>
      <c r="E8" s="186"/>
      <c r="F8" s="187">
        <f t="shared" si="0"/>
        <v>0</v>
      </c>
    </row>
    <row r="9" spans="1:7" ht="45" customHeight="1">
      <c r="A9" s="183">
        <v>4</v>
      </c>
      <c r="B9" s="184"/>
      <c r="C9" s="185"/>
      <c r="D9" s="185"/>
      <c r="E9" s="186"/>
      <c r="F9" s="187">
        <f t="shared" si="0"/>
        <v>0</v>
      </c>
    </row>
    <row r="10" spans="1:7" ht="45" customHeight="1">
      <c r="A10" s="183">
        <v>5</v>
      </c>
      <c r="B10" s="184"/>
      <c r="C10" s="185"/>
      <c r="D10" s="185"/>
      <c r="E10" s="186"/>
      <c r="F10" s="187">
        <f t="shared" si="0"/>
        <v>0</v>
      </c>
    </row>
    <row r="11" spans="1:7" ht="45" customHeight="1">
      <c r="A11" s="183">
        <v>6</v>
      </c>
      <c r="B11" s="184"/>
      <c r="C11" s="185"/>
      <c r="D11" s="185"/>
      <c r="E11" s="186"/>
      <c r="F11" s="187">
        <f t="shared" si="0"/>
        <v>0</v>
      </c>
    </row>
    <row r="12" spans="1:7" ht="45" customHeight="1">
      <c r="A12" s="183">
        <v>7</v>
      </c>
      <c r="B12" s="184"/>
      <c r="C12" s="185"/>
      <c r="D12" s="185"/>
      <c r="E12" s="186"/>
      <c r="F12" s="187">
        <f t="shared" si="0"/>
        <v>0</v>
      </c>
    </row>
    <row r="13" spans="1:7" ht="45" customHeight="1">
      <c r="A13" s="183">
        <v>8</v>
      </c>
      <c r="B13" s="184"/>
      <c r="C13" s="185"/>
      <c r="D13" s="185"/>
      <c r="E13" s="186"/>
      <c r="F13" s="187">
        <f t="shared" si="0"/>
        <v>0</v>
      </c>
    </row>
    <row r="14" spans="1:7" ht="45" customHeight="1">
      <c r="A14" s="183">
        <v>9</v>
      </c>
      <c r="B14" s="184"/>
      <c r="C14" s="185"/>
      <c r="D14" s="185"/>
      <c r="E14" s="186"/>
      <c r="F14" s="187">
        <f t="shared" si="0"/>
        <v>0</v>
      </c>
    </row>
    <row r="15" spans="1:7" ht="45" customHeight="1">
      <c r="A15" s="183">
        <v>10</v>
      </c>
      <c r="B15" s="184"/>
      <c r="C15" s="185"/>
      <c r="D15" s="185"/>
      <c r="E15" s="186"/>
      <c r="F15" s="187">
        <f t="shared" si="0"/>
        <v>0</v>
      </c>
    </row>
    <row r="16" spans="1:7" ht="45" customHeight="1">
      <c r="A16" s="188"/>
      <c r="B16" s="189" t="s">
        <v>230</v>
      </c>
      <c r="C16" s="189"/>
      <c r="D16" s="189"/>
      <c r="E16" s="189"/>
      <c r="F16" s="189">
        <f>SUM(F6:F15)</f>
        <v>0</v>
      </c>
      <c r="G16" s="190"/>
    </row>
    <row r="17" ht="30" customHeight="1"/>
    <row r="18" ht="30" customHeight="1"/>
    <row r="19" ht="30" customHeight="1"/>
    <row r="20" ht="30" customHeight="1"/>
    <row r="21" ht="30" customHeight="1"/>
  </sheetData>
  <customSheetViews>
    <customSheetView guid="{66705863-FE19-4351-9628-5A7FC4026A68}" state="hidden" topLeftCell="A5">
      <selection activeCell="D11" sqref="D11"/>
      <pageMargins left="0" right="0" top="0" bottom="0" header="0" footer="0"/>
      <pageSetup orientation="portrait" r:id="rId1"/>
      <headerFooter alignWithMargins="0"/>
    </customSheetView>
    <customSheetView guid="{89CB4E6A-722E-4E39-885D-E2A6D0D08321}" state="hidden" topLeftCell="A5">
      <selection activeCell="D11" sqref="D11"/>
      <pageMargins left="0" right="0" top="0" bottom="0" header="0" footer="0"/>
      <pageSetup orientation="portrait" r:id="rId2"/>
      <headerFooter alignWithMargins="0"/>
    </customSheetView>
    <customSheetView guid="{915C64AD-BD67-44F0-9117-5B9D998BA799}" state="hidden" topLeftCell="A5">
      <selection activeCell="D11" sqref="D11"/>
      <pageMargins left="0" right="0" top="0" bottom="0" header="0" footer="0"/>
      <pageSetup orientation="portrait" r:id="rId3"/>
      <headerFooter alignWithMargins="0"/>
    </customSheetView>
    <customSheetView guid="{18EA11B4-BD82-47BF-99FA-7AB19BF74D0B}" state="hidden" topLeftCell="A5">
      <selection activeCell="D11" sqref="D11"/>
      <pageMargins left="0" right="0" top="0" bottom="0" header="0" footer="0"/>
      <pageSetup orientation="portrait" r:id="rId4"/>
      <headerFooter alignWithMargins="0"/>
    </customSheetView>
    <customSheetView guid="{CCA37BAE-906F-43D5-9FD9-B13563E4B9D7}" state="hidden" topLeftCell="A5">
      <selection activeCell="D11" sqref="D11"/>
      <pageMargins left="0" right="0" top="0" bottom="0" header="0" footer="0"/>
      <pageSetup orientation="portrait" r:id="rId5"/>
      <headerFooter alignWithMargins="0"/>
    </customSheetView>
    <customSheetView guid="{99CA2F10-F926-46DC-8609-4EAE5B9F3585}" state="hidden" topLeftCell="A5">
      <selection activeCell="D11" sqref="D11"/>
      <pageMargins left="0" right="0" top="0" bottom="0" header="0" footer="0"/>
      <pageSetup orientation="portrait" r:id="rId6"/>
      <headerFooter alignWithMargins="0"/>
    </customSheetView>
    <customSheetView guid="{63D51328-7CBC-4A1E-B96D-BAE91416501B}" state="hidden" topLeftCell="A5">
      <selection activeCell="D11" sqref="D11"/>
      <pageMargins left="0" right="0" top="0" bottom="0" header="0" footer="0"/>
      <pageSetup orientation="portrait" r:id="rId7"/>
      <headerFooter alignWithMargins="0"/>
    </customSheetView>
    <customSheetView guid="{3C00DDA0-7DDE-4169-A739-550DAF5DCF8D}" state="hidden" topLeftCell="A5">
      <selection activeCell="D11" sqref="D11"/>
      <pageMargins left="0" right="0" top="0" bottom="0" header="0" footer="0"/>
      <pageSetup orientation="portrait" r:id="rId8"/>
      <headerFooter alignWithMargins="0"/>
    </customSheetView>
    <customSheetView guid="{357C9841-BEC3-434B-AC63-C04FB4321BA3}" state="hidden" topLeftCell="A5">
      <selection activeCell="D11" sqref="D11"/>
      <pageMargins left="0" right="0" top="0" bottom="0" header="0" footer="0"/>
      <pageSetup orientation="portrait" r:id="rId9"/>
      <headerFooter alignWithMargins="0"/>
    </customSheetView>
    <customSheetView guid="{B96E710B-6DD7-4DE1-95AB-C9EE060CD030}" state="hidden" topLeftCell="A5">
      <selection activeCell="D11" sqref="D11"/>
      <pageMargins left="0" right="0" top="0" bottom="0" header="0" footer="0"/>
      <pageSetup orientation="portrait" r:id="rId10"/>
      <headerFooter alignWithMargins="0"/>
    </customSheetView>
    <customSheetView guid="{A58DB4DF-40C7-4BEB-B85E-6BD6F54941CF}" state="hidden" topLeftCell="A5">
      <selection activeCell="D11" sqref="D11"/>
      <pageMargins left="0" right="0" top="0" bottom="0" header="0" footer="0"/>
      <pageSetup orientation="portrait" r:id="rId11"/>
      <headerFooter alignWithMargins="0"/>
    </customSheetView>
    <customSheetView guid="{889C3D82-0A24-4765-A688-A80A782F5056}" state="hidden" topLeftCell="A5">
      <selection activeCell="D11" sqref="D11"/>
      <pageMargins left="0" right="0" top="0" bottom="0" header="0" footer="0"/>
      <pageSetup orientation="portrait" r:id="rId12"/>
      <headerFooter alignWithMargins="0"/>
    </customSheetView>
    <customSheetView guid="{041FB609-8993-4F11-A9EC-5412AED6DDE3}" state="hidden" topLeftCell="A5">
      <selection activeCell="D11" sqref="D11"/>
      <pageMargins left="0" right="0" top="0" bottom="0" header="0" footer="0"/>
      <pageSetup orientation="portrait" r:id="rId13"/>
      <headerFooter alignWithMargins="0"/>
    </customSheetView>
    <customSheetView guid="{C76D6353-631E-41F6-AC5B-54AF1399435E}" state="hidden" topLeftCell="A5">
      <selection activeCell="D11" sqref="D11"/>
      <pageMargins left="0" right="0" top="0" bottom="0" header="0" footer="0"/>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view="pageBreakPreview" topLeftCell="A6" zoomScaleSheetLayoutView="100" workbookViewId="0">
      <selection activeCell="D51" sqref="D51:F51"/>
    </sheetView>
  </sheetViews>
  <sheetFormatPr defaultColWidth="9.109375" defaultRowHeight="14.4"/>
  <cols>
    <col min="1" max="1" width="10.6640625" style="195" customWidth="1"/>
    <col min="2" max="2" width="15.33203125" style="200" customWidth="1"/>
    <col min="3" max="3" width="16.33203125" style="195" customWidth="1"/>
    <col min="4" max="4" width="20.6640625" style="195" customWidth="1"/>
    <col min="5" max="5" width="12.6640625" style="195" customWidth="1"/>
    <col min="6" max="6" width="45.109375" style="195" customWidth="1"/>
    <col min="7" max="7" width="9.109375" style="195" customWidth="1"/>
    <col min="8" max="8" width="0.33203125" style="195" customWidth="1"/>
    <col min="9" max="9" width="0.33203125" style="196" customWidth="1"/>
    <col min="10" max="10" width="9.109375" style="196" hidden="1" customWidth="1"/>
    <col min="11" max="18" width="9.109375" style="196" customWidth="1"/>
    <col min="19" max="19" width="8" style="196" customWidth="1"/>
    <col min="20" max="20" width="9.109375" style="196" customWidth="1"/>
    <col min="21" max="21" width="7.6640625" style="196" customWidth="1"/>
    <col min="22" max="22" width="9.109375" style="196" customWidth="1"/>
    <col min="23" max="23" width="5.5546875" style="196" customWidth="1"/>
    <col min="24" max="24" width="4.88671875" style="196" customWidth="1"/>
    <col min="25" max="25" width="9.109375" style="196" customWidth="1"/>
    <col min="26" max="26" width="66.6640625" style="196" customWidth="1"/>
    <col min="27" max="27" width="17.5546875" style="196" customWidth="1"/>
    <col min="28" max="28" width="20" style="196" customWidth="1"/>
    <col min="29" max="29" width="13.88671875" style="196" customWidth="1"/>
    <col min="30" max="30" width="9.109375" style="197" customWidth="1"/>
    <col min="31" max="31" width="9.109375" style="198" customWidth="1"/>
    <col min="32" max="32" width="13.6640625" style="198" customWidth="1"/>
    <col min="33" max="35" width="9.109375" style="197" customWidth="1"/>
    <col min="36" max="36" width="10.44140625" style="197" customWidth="1"/>
    <col min="37" max="41" width="9.109375" style="197" customWidth="1"/>
    <col min="42" max="16384" width="9.109375" style="196"/>
  </cols>
  <sheetData>
    <row r="1" spans="1:36" ht="24.75" customHeight="1">
      <c r="A1" s="192" t="str">
        <f>Cover!B3</f>
        <v>Spec No: CC/NT/W-RT/DOM/A10/24/07074</v>
      </c>
      <c r="B1" s="192"/>
      <c r="C1" s="193"/>
      <c r="D1" s="193"/>
      <c r="E1" s="193"/>
      <c r="F1" s="194" t="s">
        <v>279</v>
      </c>
      <c r="Z1" s="196" t="str">
        <f>'[6]Names of Bidder'!D6</f>
        <v>Sole Bidder</v>
      </c>
      <c r="AE1" s="198">
        <v>1</v>
      </c>
      <c r="AF1" s="198" t="s">
        <v>280</v>
      </c>
      <c r="AI1" s="198">
        <v>1</v>
      </c>
      <c r="AJ1" s="197" t="s">
        <v>281</v>
      </c>
    </row>
    <row r="2" spans="1:36">
      <c r="B2" s="195"/>
      <c r="Z2" s="196">
        <f>'[6]Names of Bidder'!AA6</f>
        <v>0</v>
      </c>
      <c r="AE2" s="198">
        <v>2</v>
      </c>
      <c r="AF2" s="198" t="s">
        <v>282</v>
      </c>
      <c r="AI2" s="198">
        <v>2</v>
      </c>
      <c r="AJ2" s="197" t="s">
        <v>283</v>
      </c>
    </row>
    <row r="3" spans="1:36" ht="17.399999999999999">
      <c r="A3" s="941" t="s">
        <v>284</v>
      </c>
      <c r="B3" s="941"/>
      <c r="C3" s="941"/>
      <c r="D3" s="941"/>
      <c r="E3" s="941"/>
      <c r="F3" s="941"/>
      <c r="AE3" s="198">
        <v>3</v>
      </c>
      <c r="AF3" s="198" t="s">
        <v>285</v>
      </c>
      <c r="AI3" s="198">
        <v>3</v>
      </c>
      <c r="AJ3" s="197" t="s">
        <v>286</v>
      </c>
    </row>
    <row r="4" spans="1:36">
      <c r="A4" s="199"/>
      <c r="B4" s="199"/>
      <c r="C4" s="199"/>
      <c r="D4" s="199"/>
      <c r="E4" s="199"/>
      <c r="F4" s="199"/>
      <c r="AE4" s="198">
        <v>4</v>
      </c>
      <c r="AF4" s="198" t="s">
        <v>287</v>
      </c>
      <c r="AI4" s="198">
        <v>4</v>
      </c>
      <c r="AJ4" s="197" t="s">
        <v>288</v>
      </c>
    </row>
    <row r="5" spans="1:36">
      <c r="A5" s="200" t="s">
        <v>289</v>
      </c>
      <c r="C5" s="942"/>
      <c r="D5" s="942"/>
      <c r="E5" s="942"/>
      <c r="F5" s="942"/>
      <c r="AE5" s="198">
        <v>5</v>
      </c>
      <c r="AF5" s="198" t="s">
        <v>287</v>
      </c>
      <c r="AI5" s="198">
        <v>5</v>
      </c>
      <c r="AJ5" s="197" t="s">
        <v>290</v>
      </c>
    </row>
    <row r="6" spans="1:36">
      <c r="A6" s="200" t="s">
        <v>291</v>
      </c>
      <c r="B6" s="931" t="str">
        <f>'Names of Bidder'!C22&amp;'Names of Bidder'!D22&amp;'Names of Bidder'!E22</f>
        <v/>
      </c>
      <c r="C6" s="931"/>
      <c r="AE6" s="198">
        <v>6</v>
      </c>
      <c r="AF6" s="198" t="s">
        <v>287</v>
      </c>
      <c r="AG6" s="201" t="e">
        <f>DAY(B6)</f>
        <v>#VALUE!</v>
      </c>
      <c r="AI6" s="198">
        <v>6</v>
      </c>
      <c r="AJ6" s="197" t="s">
        <v>292</v>
      </c>
    </row>
    <row r="7" spans="1:36">
      <c r="A7" s="200"/>
      <c r="B7" s="202"/>
      <c r="C7" s="202"/>
      <c r="AE7" s="198">
        <v>7</v>
      </c>
      <c r="AF7" s="198" t="s">
        <v>287</v>
      </c>
      <c r="AG7" s="201" t="e">
        <f>MONTH(B6)</f>
        <v>#VALUE!</v>
      </c>
      <c r="AI7" s="198">
        <v>7</v>
      </c>
      <c r="AJ7" s="197" t="s">
        <v>293</v>
      </c>
    </row>
    <row r="8" spans="1:36">
      <c r="A8" s="203" t="s">
        <v>88</v>
      </c>
      <c r="B8" s="204"/>
      <c r="F8" s="205"/>
      <c r="AE8" s="198">
        <v>8</v>
      </c>
      <c r="AF8" s="198" t="s">
        <v>287</v>
      </c>
      <c r="AG8" s="201" t="e">
        <f>LOOKUP(AG7,AI1:AI12,AJ1:AJ12)</f>
        <v>#VALUE!</v>
      </c>
      <c r="AI8" s="198">
        <v>8</v>
      </c>
      <c r="AJ8" s="197" t="s">
        <v>294</v>
      </c>
    </row>
    <row r="9" spans="1:36">
      <c r="A9" s="206">
        <f>'Sch-1'!L8</f>
        <v>0</v>
      </c>
      <c r="B9" s="206"/>
      <c r="F9" s="205"/>
      <c r="AE9" s="198">
        <v>9</v>
      </c>
      <c r="AF9" s="198" t="s">
        <v>287</v>
      </c>
      <c r="AG9" s="201" t="e">
        <f>YEAR(B6)</f>
        <v>#VALUE!</v>
      </c>
      <c r="AI9" s="198">
        <v>9</v>
      </c>
      <c r="AJ9" s="197" t="s">
        <v>295</v>
      </c>
    </row>
    <row r="10" spans="1:36">
      <c r="A10" s="206" t="str">
        <f>'Sch-1'!K9</f>
        <v>Power Grid Corporation of India Ltd.,</v>
      </c>
      <c r="B10" s="206"/>
      <c r="F10" s="205"/>
      <c r="AE10" s="198">
        <v>10</v>
      </c>
      <c r="AF10" s="198" t="s">
        <v>287</v>
      </c>
      <c r="AI10" s="198">
        <v>10</v>
      </c>
      <c r="AJ10" s="197" t="s">
        <v>296</v>
      </c>
    </row>
    <row r="11" spans="1:36">
      <c r="A11" s="206" t="str">
        <f>'Sch-1'!K10</f>
        <v>"Saudamini", Plot No.-2</v>
      </c>
      <c r="B11" s="206"/>
      <c r="F11" s="205"/>
      <c r="AE11" s="198">
        <v>11</v>
      </c>
      <c r="AF11" s="198" t="s">
        <v>287</v>
      </c>
      <c r="AI11" s="198">
        <v>11</v>
      </c>
      <c r="AJ11" s="197" t="s">
        <v>297</v>
      </c>
    </row>
    <row r="12" spans="1:36">
      <c r="A12" s="206" t="str">
        <f>'Sch-1'!K11</f>
        <v xml:space="preserve">Sector-29, </v>
      </c>
      <c r="B12" s="206"/>
      <c r="F12" s="205"/>
      <c r="AE12" s="198">
        <v>12</v>
      </c>
      <c r="AF12" s="198" t="s">
        <v>287</v>
      </c>
      <c r="AI12" s="198">
        <v>12</v>
      </c>
      <c r="AJ12" s="197" t="s">
        <v>298</v>
      </c>
    </row>
    <row r="13" spans="1:36">
      <c r="A13" s="206" t="str">
        <f>'Sch-1'!K12</f>
        <v>Gurugram (Haryana) - 122001</v>
      </c>
      <c r="B13" s="206"/>
      <c r="F13" s="205"/>
      <c r="AE13" s="198">
        <v>13</v>
      </c>
      <c r="AF13" s="198" t="s">
        <v>287</v>
      </c>
    </row>
    <row r="14" spans="1:36" ht="22.5" customHeight="1">
      <c r="A14" s="200"/>
      <c r="F14" s="205"/>
      <c r="AE14" s="198">
        <v>14</v>
      </c>
      <c r="AF14" s="198" t="s">
        <v>287</v>
      </c>
    </row>
    <row r="15" spans="1:36" ht="66.75" customHeight="1">
      <c r="A15" s="492" t="s">
        <v>299</v>
      </c>
      <c r="B15" s="493"/>
      <c r="C15" s="943" t="str">
        <f>Cover!B2</f>
        <v>765kV Reactor Package 7RT-12 for 7x 80 MVAR, 765kV, (1-Ph) Reactor under Bulk Procurement of 765kV &amp; 400kV class Transformers &amp; Reactors of various Capacities (Lot – 7).</v>
      </c>
      <c r="D15" s="943"/>
      <c r="E15" s="943"/>
      <c r="F15" s="943"/>
      <c r="AE15" s="198">
        <v>15</v>
      </c>
      <c r="AF15" s="198" t="s">
        <v>287</v>
      </c>
    </row>
    <row r="16" spans="1:36" ht="27.75" customHeight="1">
      <c r="A16" s="195" t="s">
        <v>300</v>
      </c>
      <c r="B16" s="195"/>
      <c r="C16" s="205"/>
      <c r="D16" s="205"/>
      <c r="E16" s="205"/>
      <c r="F16" s="205"/>
      <c r="AE16" s="198">
        <v>16</v>
      </c>
      <c r="AF16" s="198" t="s">
        <v>287</v>
      </c>
    </row>
    <row r="17" spans="1:41" ht="110.25" customHeight="1">
      <c r="A17" s="208">
        <v>1</v>
      </c>
      <c r="B17" s="939"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39"/>
      <c r="D17" s="939"/>
      <c r="E17" s="939"/>
      <c r="F17" s="939"/>
      <c r="H17" s="570" t="s">
        <v>301</v>
      </c>
      <c r="Z17" s="209"/>
      <c r="AA17" s="210"/>
      <c r="AB17" s="211"/>
      <c r="AC17" s="212"/>
      <c r="AE17" s="198">
        <v>17</v>
      </c>
      <c r="AF17" s="198" t="s">
        <v>287</v>
      </c>
    </row>
    <row r="18" spans="1:41" ht="29.25" customHeight="1">
      <c r="A18" s="208"/>
      <c r="B18" s="939"/>
      <c r="C18" s="939"/>
      <c r="D18" s="939"/>
      <c r="E18" s="939"/>
      <c r="F18" s="939"/>
      <c r="H18" s="211">
        <f>ROUND('Sch-6 (After Discount)'!D28,2)</f>
        <v>0</v>
      </c>
      <c r="I18" s="196" t="s">
        <v>302</v>
      </c>
      <c r="Z18" s="209"/>
      <c r="AA18" s="210"/>
      <c r="AB18" s="211"/>
      <c r="AC18" s="212"/>
    </row>
    <row r="19" spans="1:41" ht="13.5" customHeight="1">
      <c r="A19" s="208"/>
      <c r="B19" s="939"/>
      <c r="C19" s="939"/>
      <c r="D19" s="939"/>
      <c r="E19" s="939"/>
      <c r="F19" s="939"/>
      <c r="H19" s="571" t="str">
        <f>'N-W (Cr.)'!P4</f>
        <v/>
      </c>
      <c r="N19" s="196" t="s">
        <v>303</v>
      </c>
      <c r="Z19" s="209"/>
      <c r="AA19" s="210"/>
      <c r="AB19" s="211"/>
      <c r="AC19" s="212"/>
    </row>
    <row r="20" spans="1:41" ht="39" customHeight="1">
      <c r="B20" s="940" t="s">
        <v>304</v>
      </c>
      <c r="C20" s="940"/>
      <c r="D20" s="940"/>
      <c r="E20" s="940"/>
      <c r="F20" s="940"/>
      <c r="H20" s="659" t="s">
        <v>305</v>
      </c>
      <c r="AE20" s="198">
        <v>18</v>
      </c>
      <c r="AF20" s="198" t="s">
        <v>287</v>
      </c>
    </row>
    <row r="21" spans="1:41" s="195" customFormat="1" ht="27.75" customHeight="1">
      <c r="A21" s="213">
        <v>2</v>
      </c>
      <c r="B21" s="938" t="s">
        <v>306</v>
      </c>
      <c r="C21" s="938"/>
      <c r="D21" s="938"/>
      <c r="E21" s="938"/>
      <c r="F21" s="938"/>
      <c r="AD21" s="214"/>
      <c r="AE21" s="198">
        <v>19</v>
      </c>
      <c r="AF21" s="198" t="s">
        <v>287</v>
      </c>
      <c r="AG21" s="214"/>
      <c r="AH21" s="214"/>
      <c r="AI21" s="214"/>
      <c r="AJ21" s="214"/>
      <c r="AK21" s="214"/>
      <c r="AL21" s="214"/>
      <c r="AM21" s="214"/>
      <c r="AN21" s="214"/>
      <c r="AO21" s="214"/>
    </row>
    <row r="22" spans="1:41" ht="39.75" customHeight="1">
      <c r="A22" s="208">
        <v>2.1</v>
      </c>
      <c r="B22" s="932" t="s">
        <v>307</v>
      </c>
      <c r="C22" s="932"/>
      <c r="D22" s="932"/>
      <c r="E22" s="932"/>
      <c r="F22" s="932"/>
      <c r="AE22" s="198">
        <v>20</v>
      </c>
      <c r="AF22" s="198" t="s">
        <v>287</v>
      </c>
    </row>
    <row r="23" spans="1:41" ht="36.75" customHeight="1">
      <c r="B23" s="936" t="s">
        <v>226</v>
      </c>
      <c r="C23" s="936"/>
      <c r="D23" s="932" t="s">
        <v>308</v>
      </c>
      <c r="E23" s="932"/>
      <c r="F23" s="932"/>
      <c r="AE23" s="198">
        <v>21</v>
      </c>
      <c r="AF23" s="198" t="s">
        <v>280</v>
      </c>
    </row>
    <row r="24" spans="1:41" ht="43.5" customHeight="1">
      <c r="B24" s="936" t="s">
        <v>227</v>
      </c>
      <c r="C24" s="936"/>
      <c r="D24" s="939" t="s">
        <v>309</v>
      </c>
      <c r="E24" s="939"/>
      <c r="F24" s="939"/>
      <c r="AE24" s="198">
        <v>22</v>
      </c>
      <c r="AF24" s="198" t="s">
        <v>287</v>
      </c>
    </row>
    <row r="25" spans="1:41" ht="27.9" customHeight="1">
      <c r="B25" s="936" t="s">
        <v>228</v>
      </c>
      <c r="C25" s="936"/>
      <c r="D25" s="207" t="s">
        <v>310</v>
      </c>
      <c r="E25" s="207"/>
      <c r="F25" s="207"/>
      <c r="H25" s="214" t="str">
        <f>'[6]Names of Bidder'!D6</f>
        <v>Sole Bidder</v>
      </c>
      <c r="AE25" s="198">
        <v>23</v>
      </c>
      <c r="AF25" s="198" t="s">
        <v>287</v>
      </c>
    </row>
    <row r="26" spans="1:41" ht="27.9" customHeight="1">
      <c r="B26" s="936" t="s">
        <v>311</v>
      </c>
      <c r="C26" s="936"/>
      <c r="D26" s="207" t="s">
        <v>312</v>
      </c>
      <c r="E26" s="207"/>
      <c r="F26" s="207"/>
      <c r="AE26" s="198">
        <v>24</v>
      </c>
      <c r="AF26" s="198" t="s">
        <v>287</v>
      </c>
    </row>
    <row r="27" spans="1:41" ht="27.9" customHeight="1">
      <c r="B27" s="936" t="s">
        <v>313</v>
      </c>
      <c r="C27" s="936"/>
      <c r="D27" s="207" t="s">
        <v>314</v>
      </c>
      <c r="E27" s="207"/>
      <c r="F27" s="207"/>
      <c r="AE27" s="198">
        <v>25</v>
      </c>
      <c r="AF27" s="198" t="s">
        <v>287</v>
      </c>
    </row>
    <row r="28" spans="1:41" ht="27.9" customHeight="1">
      <c r="B28" s="936" t="s">
        <v>315</v>
      </c>
      <c r="C28" s="936"/>
      <c r="D28" s="207" t="s">
        <v>316</v>
      </c>
      <c r="E28" s="207"/>
      <c r="F28" s="207"/>
      <c r="AE28" s="198">
        <v>26</v>
      </c>
      <c r="AF28" s="198" t="s">
        <v>287</v>
      </c>
    </row>
    <row r="29" spans="1:41" ht="44.25" customHeight="1">
      <c r="B29" s="936" t="s">
        <v>209</v>
      </c>
      <c r="C29" s="936"/>
      <c r="D29" s="944" t="s">
        <v>317</v>
      </c>
      <c r="E29" s="944"/>
      <c r="F29" s="944"/>
      <c r="AE29" s="198">
        <v>27</v>
      </c>
      <c r="AF29" s="198" t="s">
        <v>287</v>
      </c>
    </row>
    <row r="30" spans="1:41" ht="25.5" customHeight="1">
      <c r="B30" s="937" t="s">
        <v>318</v>
      </c>
      <c r="C30" s="932"/>
      <c r="D30" s="932"/>
      <c r="E30" s="932"/>
      <c r="F30" s="932"/>
    </row>
    <row r="31" spans="1:41" ht="98.25" customHeight="1">
      <c r="A31" s="215">
        <v>2.2000000000000002</v>
      </c>
      <c r="B31" s="932" t="s">
        <v>319</v>
      </c>
      <c r="C31" s="932"/>
      <c r="D31" s="932"/>
      <c r="E31" s="932"/>
      <c r="F31" s="932"/>
      <c r="AE31" s="198">
        <v>28</v>
      </c>
      <c r="AF31" s="198" t="s">
        <v>287</v>
      </c>
    </row>
    <row r="32" spans="1:41" ht="68.25" customHeight="1">
      <c r="A32" s="215">
        <v>2.2999999999999998</v>
      </c>
      <c r="B32" s="932" t="s">
        <v>320</v>
      </c>
      <c r="C32" s="932"/>
      <c r="D32" s="932"/>
      <c r="E32" s="932"/>
      <c r="F32" s="932"/>
      <c r="AE32" s="198">
        <v>29</v>
      </c>
      <c r="AF32" s="198" t="s">
        <v>287</v>
      </c>
    </row>
    <row r="33" spans="1:32" ht="129.75" customHeight="1">
      <c r="A33" s="215">
        <v>2.4</v>
      </c>
      <c r="B33" s="932" t="s">
        <v>321</v>
      </c>
      <c r="C33" s="932"/>
      <c r="D33" s="932"/>
      <c r="E33" s="932"/>
      <c r="F33" s="932"/>
      <c r="AE33" s="198">
        <v>30</v>
      </c>
      <c r="AF33" s="198" t="s">
        <v>287</v>
      </c>
    </row>
    <row r="34" spans="1:32" ht="79.5" customHeight="1">
      <c r="A34" s="215">
        <v>2.5</v>
      </c>
      <c r="B34" s="932" t="s">
        <v>322</v>
      </c>
      <c r="C34" s="932"/>
      <c r="D34" s="932"/>
      <c r="E34" s="932"/>
      <c r="F34" s="932"/>
      <c r="AE34" s="198">
        <v>31</v>
      </c>
      <c r="AF34" s="198" t="s">
        <v>280</v>
      </c>
    </row>
    <row r="35" spans="1:32" ht="81" customHeight="1">
      <c r="A35" s="208">
        <v>3</v>
      </c>
      <c r="B35" s="932" t="s">
        <v>323</v>
      </c>
      <c r="C35" s="932"/>
      <c r="D35" s="932"/>
      <c r="E35" s="932"/>
      <c r="F35" s="932"/>
    </row>
    <row r="36" spans="1:32" ht="63" customHeight="1">
      <c r="A36" s="208">
        <v>3.1</v>
      </c>
      <c r="B36" s="932" t="s">
        <v>324</v>
      </c>
      <c r="C36" s="932"/>
      <c r="D36" s="932"/>
      <c r="E36" s="932"/>
      <c r="F36" s="932"/>
    </row>
    <row r="37" spans="1:32" ht="114" customHeight="1">
      <c r="A37" s="215">
        <v>3.2</v>
      </c>
      <c r="B37" s="932" t="s">
        <v>325</v>
      </c>
      <c r="C37" s="932"/>
      <c r="D37" s="932"/>
      <c r="E37" s="932"/>
      <c r="F37" s="932"/>
    </row>
    <row r="38" spans="1:32" ht="65.25" customHeight="1">
      <c r="A38" s="215">
        <v>3.3</v>
      </c>
      <c r="B38" s="932" t="s">
        <v>326</v>
      </c>
      <c r="C38" s="932"/>
      <c r="D38" s="932"/>
      <c r="E38" s="932"/>
      <c r="F38" s="932"/>
    </row>
    <row r="39" spans="1:32" ht="66" customHeight="1">
      <c r="A39" s="208">
        <v>4</v>
      </c>
      <c r="B39" s="933" t="s">
        <v>327</v>
      </c>
      <c r="C39" s="933"/>
      <c r="D39" s="933"/>
      <c r="E39" s="933"/>
      <c r="F39" s="933"/>
    </row>
    <row r="40" spans="1:32" ht="93" customHeight="1">
      <c r="A40" s="208">
        <v>5</v>
      </c>
      <c r="B40" s="932" t="s">
        <v>328</v>
      </c>
      <c r="C40" s="932"/>
      <c r="D40" s="932"/>
      <c r="E40" s="932"/>
      <c r="F40" s="932"/>
    </row>
    <row r="41" spans="1:32" ht="20.25" customHeight="1">
      <c r="B41" s="75" t="str">
        <f>IF(ISERROR("Dated this " &amp; AG6 &amp; LOOKUP(AG6,AE1:AE34,AF1:AF34) &amp; " day of " &amp; AG8 &amp; " " &amp;AG9), "", "Dated this " &amp; AG6 &amp; LOOKUP(AG6,AE1:AE34,AF1:AF34) &amp; " day of " &amp; AG8 &amp; " " &amp;AG9)</f>
        <v/>
      </c>
      <c r="C41" s="75"/>
      <c r="D41" s="75"/>
      <c r="E41" s="216"/>
      <c r="F41" s="216"/>
    </row>
    <row r="42" spans="1:32" ht="30" customHeight="1">
      <c r="B42" s="75" t="s">
        <v>251</v>
      </c>
      <c r="C42" s="26"/>
      <c r="D42" s="73"/>
      <c r="E42" s="73"/>
      <c r="F42" s="73"/>
    </row>
    <row r="43" spans="1:32" ht="20.25" customHeight="1">
      <c r="B43" s="217"/>
      <c r="C43" s="73"/>
      <c r="D43" s="73"/>
      <c r="E43" s="75"/>
      <c r="F43" s="218" t="s">
        <v>252</v>
      </c>
    </row>
    <row r="44" spans="1:32" ht="18" customHeight="1">
      <c r="B44" s="217"/>
      <c r="C44" s="73"/>
      <c r="D44" s="75"/>
      <c r="E44" s="75"/>
      <c r="F44" s="218" t="str">
        <f>"For and on behalf of " &amp; '[6]Sch-1'!B8</f>
        <v>For and on behalf of test</v>
      </c>
    </row>
    <row r="45" spans="1:32" ht="30" customHeight="1">
      <c r="A45" s="196"/>
      <c r="B45" s="196"/>
      <c r="C45" s="219"/>
      <c r="D45" s="196"/>
      <c r="E45" s="220" t="s">
        <v>329</v>
      </c>
      <c r="F45" s="200"/>
    </row>
    <row r="46" spans="1:32" ht="30" customHeight="1">
      <c r="A46" s="221" t="s">
        <v>253</v>
      </c>
      <c r="B46" s="935" t="str">
        <f>Discount!C39</f>
        <v xml:space="preserve">  </v>
      </c>
      <c r="C46" s="931"/>
      <c r="D46" s="196"/>
      <c r="E46" s="220" t="s">
        <v>254</v>
      </c>
      <c r="F46" s="394">
        <f>Discount!F39</f>
        <v>0</v>
      </c>
    </row>
    <row r="47" spans="1:32" ht="30" customHeight="1">
      <c r="A47" s="221" t="s">
        <v>255</v>
      </c>
      <c r="B47" s="930" t="str">
        <f>Discount!C40</f>
        <v/>
      </c>
      <c r="C47" s="931"/>
      <c r="D47" s="196"/>
      <c r="E47" s="220" t="s">
        <v>256</v>
      </c>
      <c r="F47" s="394">
        <f>Discount!F40</f>
        <v>0</v>
      </c>
    </row>
    <row r="48" spans="1:32" ht="30" customHeight="1">
      <c r="B48" s="195"/>
      <c r="D48" s="196"/>
      <c r="E48" s="220" t="s">
        <v>330</v>
      </c>
    </row>
    <row r="49" spans="1:41" ht="30" customHeight="1">
      <c r="A49" s="934" t="str">
        <f>IF(H25="Sole Bidder", "", "In case of bid from a Joint Venture, name &amp; designation of representative of JV partner is to be provided and Bid Form is also to be signed by him.")</f>
        <v/>
      </c>
      <c r="B49" s="934"/>
      <c r="C49" s="934"/>
      <c r="D49" s="934"/>
      <c r="E49" s="934"/>
      <c r="F49" s="934"/>
    </row>
    <row r="50" spans="1:41" s="195" customFormat="1" ht="33" customHeight="1">
      <c r="A50" s="222" t="s">
        <v>331</v>
      </c>
      <c r="B50" s="223"/>
      <c r="C50" s="224"/>
      <c r="D50" s="75"/>
      <c r="E50" s="218"/>
      <c r="F50" s="75"/>
      <c r="H50" s="200"/>
      <c r="AD50" s="214"/>
      <c r="AE50" s="198"/>
      <c r="AF50" s="198"/>
      <c r="AG50" s="214"/>
      <c r="AH50" s="214"/>
      <c r="AI50" s="214"/>
      <c r="AJ50" s="214"/>
      <c r="AK50" s="214"/>
      <c r="AL50" s="214"/>
      <c r="AM50" s="214"/>
      <c r="AN50" s="214"/>
      <c r="AO50" s="214"/>
    </row>
    <row r="51" spans="1:41" s="195" customFormat="1" ht="33" customHeight="1">
      <c r="A51" s="926" t="s">
        <v>332</v>
      </c>
      <c r="B51" s="926"/>
      <c r="C51" s="926"/>
      <c r="D51" s="925"/>
      <c r="E51" s="925"/>
      <c r="F51" s="925"/>
      <c r="H51" s="200"/>
      <c r="AD51" s="214"/>
      <c r="AE51" s="198"/>
      <c r="AF51" s="198"/>
      <c r="AG51" s="214"/>
      <c r="AH51" s="214"/>
      <c r="AI51" s="214"/>
      <c r="AJ51" s="214"/>
      <c r="AK51" s="214"/>
      <c r="AL51" s="214"/>
      <c r="AM51" s="214"/>
      <c r="AN51" s="214"/>
      <c r="AO51" s="214"/>
    </row>
    <row r="52" spans="1:41" s="195" customFormat="1" ht="33" customHeight="1">
      <c r="A52" s="929"/>
      <c r="B52" s="929"/>
      <c r="C52" s="929"/>
      <c r="D52" s="225"/>
      <c r="E52" s="225"/>
      <c r="F52" s="225"/>
      <c r="H52" s="200"/>
      <c r="AD52" s="214"/>
      <c r="AE52" s="198"/>
      <c r="AF52" s="198"/>
      <c r="AG52" s="214"/>
      <c r="AH52" s="214"/>
      <c r="AI52" s="214"/>
      <c r="AJ52" s="214"/>
      <c r="AK52" s="214"/>
      <c r="AL52" s="214"/>
      <c r="AM52" s="214"/>
      <c r="AN52" s="214"/>
      <c r="AO52" s="214"/>
    </row>
    <row r="53" spans="1:41" s="195" customFormat="1" ht="33" customHeight="1">
      <c r="A53" s="927"/>
      <c r="B53" s="927"/>
      <c r="C53" s="927"/>
      <c r="D53" s="225"/>
      <c r="E53" s="225"/>
      <c r="F53" s="225"/>
      <c r="H53" s="200"/>
      <c r="AD53" s="214"/>
      <c r="AE53" s="198"/>
      <c r="AF53" s="198"/>
      <c r="AG53" s="214"/>
      <c r="AH53" s="214"/>
      <c r="AI53" s="214"/>
      <c r="AJ53" s="214"/>
      <c r="AK53" s="214"/>
      <c r="AL53" s="214"/>
      <c r="AM53" s="214"/>
      <c r="AN53" s="214"/>
      <c r="AO53" s="214"/>
    </row>
    <row r="54" spans="1:41" s="195" customFormat="1" ht="33" customHeight="1">
      <c r="A54" s="923" t="s">
        <v>333</v>
      </c>
      <c r="B54" s="923"/>
      <c r="C54" s="923"/>
      <c r="D54" s="925"/>
      <c r="E54" s="925"/>
      <c r="F54" s="925"/>
      <c r="H54" s="200"/>
      <c r="AD54" s="214"/>
      <c r="AE54" s="198"/>
      <c r="AF54" s="198"/>
      <c r="AG54" s="214"/>
      <c r="AH54" s="214"/>
      <c r="AI54" s="214"/>
      <c r="AJ54" s="214"/>
      <c r="AK54" s="214"/>
      <c r="AL54" s="214"/>
      <c r="AM54" s="214"/>
      <c r="AN54" s="214"/>
      <c r="AO54" s="214"/>
    </row>
    <row r="55" spans="1:41" s="195" customFormat="1" ht="33" customHeight="1">
      <c r="A55" s="923" t="s">
        <v>334</v>
      </c>
      <c r="B55" s="923"/>
      <c r="C55" s="923"/>
      <c r="D55" s="925"/>
      <c r="E55" s="925"/>
      <c r="F55" s="925"/>
      <c r="H55" s="200"/>
      <c r="AD55" s="214"/>
      <c r="AE55" s="198"/>
      <c r="AF55" s="198"/>
      <c r="AG55" s="214"/>
      <c r="AH55" s="214"/>
      <c r="AI55" s="214"/>
      <c r="AJ55" s="214"/>
      <c r="AK55" s="214"/>
      <c r="AL55" s="214"/>
      <c r="AM55" s="214"/>
      <c r="AN55" s="214"/>
      <c r="AO55" s="214"/>
    </row>
    <row r="56" spans="1:41" s="195" customFormat="1" ht="33" customHeight="1">
      <c r="A56" s="923" t="s">
        <v>335</v>
      </c>
      <c r="B56" s="923"/>
      <c r="C56" s="923"/>
      <c r="D56" s="925"/>
      <c r="E56" s="925"/>
      <c r="F56" s="925"/>
      <c r="H56" s="200"/>
      <c r="AD56" s="214"/>
      <c r="AE56" s="198"/>
      <c r="AF56" s="198"/>
      <c r="AG56" s="214"/>
      <c r="AH56" s="214"/>
      <c r="AI56" s="214"/>
      <c r="AJ56" s="214"/>
      <c r="AK56" s="214"/>
      <c r="AL56" s="214"/>
      <c r="AM56" s="214"/>
      <c r="AN56" s="214"/>
      <c r="AO56" s="214"/>
    </row>
    <row r="57" spans="1:41" s="195" customFormat="1" ht="33" customHeight="1">
      <c r="A57" s="926" t="s">
        <v>336</v>
      </c>
      <c r="B57" s="926"/>
      <c r="C57" s="926"/>
      <c r="D57" s="925"/>
      <c r="E57" s="925"/>
      <c r="F57" s="925"/>
      <c r="H57" s="200"/>
      <c r="AD57" s="214"/>
      <c r="AE57" s="198"/>
      <c r="AF57" s="198"/>
      <c r="AG57" s="214"/>
      <c r="AH57" s="214"/>
      <c r="AI57" s="214"/>
      <c r="AJ57" s="214"/>
      <c r="AK57" s="214"/>
      <c r="AL57" s="214"/>
      <c r="AM57" s="214"/>
      <c r="AN57" s="214"/>
      <c r="AO57" s="214"/>
    </row>
    <row r="58" spans="1:41" s="195" customFormat="1" ht="33" customHeight="1">
      <c r="A58" s="929"/>
      <c r="B58" s="929"/>
      <c r="C58" s="929"/>
      <c r="D58" s="225"/>
      <c r="E58" s="225"/>
      <c r="F58" s="225"/>
      <c r="H58" s="200"/>
      <c r="AD58" s="214"/>
      <c r="AE58" s="198"/>
      <c r="AF58" s="198"/>
      <c r="AG58" s="214"/>
      <c r="AH58" s="214"/>
      <c r="AI58" s="214"/>
      <c r="AJ58" s="214"/>
      <c r="AK58" s="214"/>
      <c r="AL58" s="214"/>
      <c r="AM58" s="214"/>
      <c r="AN58" s="214"/>
      <c r="AO58" s="214"/>
    </row>
    <row r="59" spans="1:41" s="195" customFormat="1" ht="33" customHeight="1">
      <c r="A59" s="927"/>
      <c r="B59" s="927"/>
      <c r="C59" s="927"/>
      <c r="D59" s="225"/>
      <c r="E59" s="225"/>
      <c r="F59" s="225"/>
      <c r="H59" s="200"/>
      <c r="AD59" s="214"/>
      <c r="AE59" s="198"/>
      <c r="AF59" s="198"/>
      <c r="AG59" s="214"/>
      <c r="AH59" s="214"/>
      <c r="AI59" s="214"/>
      <c r="AJ59" s="214"/>
      <c r="AK59" s="214"/>
      <c r="AL59" s="214"/>
      <c r="AM59" s="214"/>
      <c r="AN59" s="214"/>
      <c r="AO59" s="214"/>
    </row>
    <row r="60" spans="1:41" s="195" customFormat="1" ht="60.75" customHeight="1">
      <c r="A60" s="92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28"/>
      <c r="C60" s="928"/>
      <c r="D60" s="928"/>
      <c r="E60" s="928"/>
      <c r="F60" s="928"/>
      <c r="H60" s="200"/>
      <c r="AD60" s="214"/>
      <c r="AE60" s="198"/>
      <c r="AF60" s="198"/>
      <c r="AG60" s="214"/>
      <c r="AH60" s="214"/>
      <c r="AI60" s="214"/>
      <c r="AJ60" s="214"/>
      <c r="AK60" s="214"/>
      <c r="AL60" s="214"/>
      <c r="AM60" s="214"/>
      <c r="AN60" s="214"/>
      <c r="AO60" s="214"/>
    </row>
    <row r="61" spans="1:41" s="195" customFormat="1" ht="33" customHeight="1">
      <c r="A61" s="924" t="s">
        <v>71</v>
      </c>
      <c r="B61" s="924"/>
      <c r="C61" s="924"/>
      <c r="D61" s="924"/>
      <c r="E61" s="924"/>
      <c r="F61" s="924"/>
      <c r="H61" s="200"/>
      <c r="AD61" s="214"/>
      <c r="AE61" s="198"/>
      <c r="AF61" s="198"/>
      <c r="AG61" s="214"/>
      <c r="AH61" s="214"/>
      <c r="AI61" s="214"/>
      <c r="AJ61" s="214"/>
      <c r="AK61" s="214"/>
      <c r="AL61" s="214"/>
      <c r="AM61" s="214"/>
      <c r="AN61" s="214"/>
      <c r="AO61" s="214"/>
    </row>
    <row r="62" spans="1:41">
      <c r="A62" s="200"/>
    </row>
    <row r="63" spans="1:41">
      <c r="A63" s="200"/>
    </row>
    <row r="64" spans="1:41">
      <c r="A64" s="200"/>
    </row>
    <row r="65" spans="1:1">
      <c r="A65" s="200"/>
    </row>
    <row r="66" spans="1:1">
      <c r="A66" s="200"/>
    </row>
    <row r="67" spans="1:1">
      <c r="A67" s="200"/>
    </row>
    <row r="68" spans="1:1">
      <c r="A68" s="200"/>
    </row>
    <row r="69" spans="1:1">
      <c r="A69" s="200"/>
    </row>
    <row r="70" spans="1:1">
      <c r="A70" s="200"/>
    </row>
    <row r="71" spans="1:1">
      <c r="A71" s="200"/>
    </row>
    <row r="72" spans="1:1">
      <c r="A72" s="200"/>
    </row>
    <row r="73" spans="1:1">
      <c r="A73" s="200"/>
    </row>
  </sheetData>
  <sheetProtection algorithmName="SHA-512" hashValue="xie0x+XBBCoFIKd6Fa3Ot++Pa7G6/3wefGd1yvw93huPswOIR7Et4oIfW8HLXxKrEfDz+bkeSAWj+lk8WweY3A==" saltValue="mhXsJQjqnEYcMbHUbxFiBA==" spinCount="100000" sheet="1" formatCells="0" formatColumns="0" formatRows="0" selectLockedCells="1"/>
  <customSheetViews>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4"/>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8"/>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10"/>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1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12"/>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s>
  <mergeCells count="48">
    <mergeCell ref="B25:C25"/>
    <mergeCell ref="D23:F23"/>
    <mergeCell ref="B27:C27"/>
    <mergeCell ref="B28:C28"/>
    <mergeCell ref="D29:F29"/>
    <mergeCell ref="B23:C23"/>
    <mergeCell ref="B24:C24"/>
    <mergeCell ref="D24:F24"/>
    <mergeCell ref="B21:F21"/>
    <mergeCell ref="B22:F22"/>
    <mergeCell ref="B17:F19"/>
    <mergeCell ref="B20:F20"/>
    <mergeCell ref="A3:F3"/>
    <mergeCell ref="C5:F5"/>
    <mergeCell ref="B6:C6"/>
    <mergeCell ref="C15:F15"/>
    <mergeCell ref="B37:F37"/>
    <mergeCell ref="B38:F38"/>
    <mergeCell ref="B26:C26"/>
    <mergeCell ref="B29:C29"/>
    <mergeCell ref="B31:F31"/>
    <mergeCell ref="B30:F30"/>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A55:C55"/>
    <mergeCell ref="A61:F61"/>
    <mergeCell ref="A56:C56"/>
    <mergeCell ref="D56:F56"/>
    <mergeCell ref="A57:C57"/>
    <mergeCell ref="D57:F57"/>
    <mergeCell ref="A59:C59"/>
    <mergeCell ref="A60:F60"/>
    <mergeCell ref="A58:C58"/>
    <mergeCell ref="D55:F55"/>
  </mergeCells>
  <pageMargins left="0.75" right="0.77" top="0.62" bottom="0.61" header="0.39" footer="0.32"/>
  <pageSetup scale="73" fitToHeight="3" orientation="portrait" r:id="rId15"/>
  <headerFooter alignWithMargins="0">
    <oddFooter>&amp;R&amp;"Book Antiqua,Bold"&amp;8Bid Form (1st Envelope)  / Page &amp;P of &amp;N</oddFooter>
  </headerFooter>
  <rowBreaks count="1" manualBreakCount="1">
    <brk id="49"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B2" sqref="B2:E2"/>
    </sheetView>
  </sheetViews>
  <sheetFormatPr defaultColWidth="9.109375" defaultRowHeight="13.8"/>
  <cols>
    <col min="1" max="1" width="9.88671875" style="47" customWidth="1"/>
    <col min="2" max="2" width="9" style="47" customWidth="1"/>
    <col min="3" max="4" width="44.109375" style="47" customWidth="1"/>
    <col min="5" max="5" width="14.109375" style="47" customWidth="1"/>
    <col min="6" max="6" width="9.88671875" style="35" customWidth="1"/>
    <col min="7" max="7" width="9.109375" style="35" customWidth="1"/>
    <col min="8" max="8" width="23.109375" style="35" customWidth="1"/>
    <col min="9" max="9" width="9.109375" style="35" customWidth="1"/>
    <col min="10" max="16384" width="9.109375" style="32"/>
  </cols>
  <sheetData>
    <row r="1" spans="1:10" ht="30.75" customHeight="1">
      <c r="A1" s="28"/>
      <c r="B1" s="711"/>
      <c r="C1" s="712"/>
      <c r="D1" s="712"/>
      <c r="E1" s="713"/>
      <c r="F1" s="29"/>
      <c r="G1" s="605" t="s">
        <v>5</v>
      </c>
      <c r="H1" s="606"/>
      <c r="I1" s="30"/>
      <c r="J1" s="31"/>
    </row>
    <row r="2" spans="1:10" ht="69" customHeight="1">
      <c r="A2" s="714" t="s">
        <v>6</v>
      </c>
      <c r="B2" s="717" t="str">
        <f>Basic!B1</f>
        <v>765kV Reactor Package 7RT-12 for 7x 80 MVAR, 765kV, (1-Ph) Reactor under Bulk Procurement of 765kV &amp; 400kV class Transformers &amp; Reactors of various Capacities (Lot – 7).</v>
      </c>
      <c r="C2" s="718"/>
      <c r="D2" s="718"/>
      <c r="E2" s="719"/>
      <c r="F2" s="720" t="str">
        <f>Basic!B7</f>
        <v>765kV Class Reactor Package 7RT-12-BULK</v>
      </c>
      <c r="G2" s="30"/>
      <c r="H2" s="30"/>
      <c r="I2" s="30"/>
      <c r="J2" s="31"/>
    </row>
    <row r="3" spans="1:10" ht="23.25" customHeight="1">
      <c r="A3" s="715"/>
      <c r="B3" s="723" t="str">
        <f>Basic!B5</f>
        <v>Spec No: CC/NT/W-RT/DOM/A10/24/07074</v>
      </c>
      <c r="C3" s="724"/>
      <c r="D3" s="724"/>
      <c r="E3" s="725"/>
      <c r="F3" s="721"/>
      <c r="G3" s="30"/>
      <c r="H3" s="30"/>
      <c r="I3" s="30"/>
      <c r="J3" s="31"/>
    </row>
    <row r="4" spans="1:10" ht="34.5" customHeight="1">
      <c r="A4" s="715"/>
      <c r="B4" s="700">
        <v>1</v>
      </c>
      <c r="C4" s="726" t="s">
        <v>476</v>
      </c>
      <c r="D4" s="726"/>
      <c r="E4" s="727"/>
      <c r="F4" s="721"/>
      <c r="G4" s="33"/>
      <c r="H4" s="34" t="s">
        <v>7</v>
      </c>
      <c r="I4" s="30"/>
      <c r="J4" s="31"/>
    </row>
    <row r="5" spans="1:10" ht="33.75" customHeight="1">
      <c r="A5" s="715"/>
      <c r="B5" s="700">
        <v>2</v>
      </c>
      <c r="C5" s="726" t="s">
        <v>477</v>
      </c>
      <c r="D5" s="726"/>
      <c r="E5" s="727"/>
      <c r="F5" s="721"/>
      <c r="G5" s="30"/>
      <c r="H5" s="30"/>
      <c r="I5" s="30"/>
      <c r="J5" s="31"/>
    </row>
    <row r="6" spans="1:10" s="35" customFormat="1" ht="33.75" customHeight="1">
      <c r="A6" s="715"/>
      <c r="B6" s="700">
        <v>3</v>
      </c>
      <c r="C6" s="726" t="s">
        <v>478</v>
      </c>
      <c r="D6" s="726"/>
      <c r="E6" s="727"/>
      <c r="F6" s="721"/>
      <c r="G6" s="30"/>
      <c r="H6" s="30"/>
      <c r="I6" s="30"/>
      <c r="J6" s="30"/>
    </row>
    <row r="7" spans="1:10" ht="31.5" customHeight="1">
      <c r="A7" s="715"/>
      <c r="B7" s="700">
        <v>4</v>
      </c>
      <c r="C7" s="726" t="s">
        <v>8</v>
      </c>
      <c r="D7" s="726"/>
      <c r="E7" s="727"/>
      <c r="F7" s="721"/>
      <c r="G7" s="30"/>
      <c r="H7" s="30"/>
      <c r="I7" s="30"/>
      <c r="J7" s="31"/>
    </row>
    <row r="8" spans="1:10" ht="9.75" customHeight="1">
      <c r="A8" s="715"/>
      <c r="B8" s="36"/>
      <c r="C8" s="37"/>
      <c r="D8" s="37"/>
      <c r="E8" s="38"/>
      <c r="F8" s="721"/>
      <c r="G8" s="30"/>
      <c r="H8" s="30"/>
      <c r="I8" s="30"/>
      <c r="J8" s="31"/>
    </row>
    <row r="9" spans="1:10" ht="23.25" customHeight="1">
      <c r="A9" s="715"/>
      <c r="B9" s="728"/>
      <c r="C9" s="729"/>
      <c r="D9" s="729"/>
      <c r="E9" s="730"/>
      <c r="F9" s="721"/>
      <c r="G9" s="30"/>
      <c r="H9" s="30"/>
      <c r="I9" s="30"/>
      <c r="J9" s="31"/>
    </row>
    <row r="10" spans="1:10" ht="10.5" customHeight="1">
      <c r="A10" s="715"/>
      <c r="B10" s="39"/>
      <c r="C10" s="40"/>
      <c r="D10" s="40"/>
      <c r="E10" s="41"/>
      <c r="F10" s="721"/>
      <c r="G10" s="30"/>
      <c r="H10" s="30"/>
      <c r="I10" s="30"/>
      <c r="J10" s="31"/>
    </row>
    <row r="11" spans="1:10" ht="24" customHeight="1">
      <c r="A11" s="715"/>
      <c r="B11" s="731" t="s">
        <v>9</v>
      </c>
      <c r="C11" s="732"/>
      <c r="D11" s="732"/>
      <c r="E11" s="42"/>
      <c r="F11" s="721"/>
    </row>
    <row r="12" spans="1:10" ht="15.9" customHeight="1">
      <c r="A12" s="716"/>
      <c r="B12" s="733" t="s">
        <v>10</v>
      </c>
      <c r="C12" s="734"/>
      <c r="D12" s="734"/>
      <c r="E12" s="43"/>
      <c r="F12" s="722"/>
      <c r="G12" s="30"/>
      <c r="H12" s="30"/>
      <c r="I12" s="30"/>
      <c r="J12" s="31"/>
    </row>
    <row r="13" spans="1:10" ht="24" customHeight="1">
      <c r="A13" s="705"/>
      <c r="B13" s="706" t="s">
        <v>11</v>
      </c>
      <c r="C13" s="707"/>
      <c r="D13" s="707"/>
      <c r="E13" s="42"/>
      <c r="F13" s="708"/>
      <c r="G13" s="44"/>
      <c r="H13" s="44"/>
      <c r="I13" s="44"/>
      <c r="J13" s="44"/>
    </row>
    <row r="14" spans="1:10" ht="15.9" customHeight="1">
      <c r="A14" s="705"/>
      <c r="B14" s="709" t="s">
        <v>12</v>
      </c>
      <c r="C14" s="710"/>
      <c r="D14" s="710"/>
      <c r="E14" s="45"/>
      <c r="F14" s="708"/>
      <c r="G14" s="44"/>
      <c r="H14" s="44"/>
      <c r="I14" s="44"/>
      <c r="J14" s="44"/>
    </row>
    <row r="15" spans="1:10" ht="15.6">
      <c r="A15" s="37"/>
      <c r="B15" s="46"/>
      <c r="C15" s="46"/>
      <c r="D15" s="46"/>
      <c r="E15" s="46"/>
      <c r="F15" s="30"/>
      <c r="G15" s="30"/>
      <c r="H15" s="30"/>
      <c r="I15" s="30"/>
      <c r="J15" s="31"/>
    </row>
    <row r="16" spans="1:10" ht="15.6">
      <c r="A16" s="37"/>
      <c r="B16" s="37"/>
      <c r="C16" s="37"/>
      <c r="D16" s="37"/>
      <c r="E16" s="37"/>
      <c r="F16" s="30"/>
      <c r="G16" s="30"/>
      <c r="H16" s="30"/>
      <c r="I16" s="30"/>
      <c r="J16" s="31"/>
    </row>
    <row r="17" spans="1:10" ht="15.6">
      <c r="A17" s="37"/>
      <c r="B17" s="37"/>
      <c r="C17" s="37"/>
      <c r="D17" s="37"/>
      <c r="E17" s="37"/>
      <c r="F17" s="30"/>
      <c r="G17" s="30"/>
      <c r="H17" s="30"/>
      <c r="I17" s="30"/>
      <c r="J17" s="31"/>
    </row>
  </sheetData>
  <sheetProtection algorithmName="SHA-512" hashValue="krDX/G0+Uz9XvI2K2VfaWSFgA+D+Q4vk3Iqlkl+1ixv4dVFBGPKsFYR7JbZLNDvaM8DJcG5aNMvQRkivWxY7tA==" saltValue="sx2ILGDRf5NpfKyAyUDofQ==" spinCount="100000" sheet="1" selectLockedCells="1"/>
  <customSheetViews>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2"/>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3"/>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4"/>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5"/>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6"/>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7"/>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8"/>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9"/>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10"/>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11"/>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12"/>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13"/>
      <headerFooter alignWithMargins="0"/>
    </customSheetView>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337</v>
      </c>
    </row>
    <row r="2" spans="1:9" ht="15.6">
      <c r="A2" s="297"/>
      <c r="B2" s="298"/>
      <c r="C2" s="299"/>
      <c r="D2" s="300"/>
      <c r="E2" s="301"/>
      <c r="F2" s="344"/>
      <c r="G2" s="344"/>
      <c r="H2" s="282"/>
      <c r="I2" s="302"/>
    </row>
    <row r="3" spans="1:9" ht="15.6">
      <c r="A3" s="271"/>
      <c r="B3" s="272" t="s">
        <v>338</v>
      </c>
      <c r="C3" s="273"/>
      <c r="D3" s="274"/>
      <c r="E3" s="303"/>
      <c r="F3" s="344"/>
      <c r="G3" s="344"/>
      <c r="H3" s="304">
        <f>SUMIF(I1:I2,"Direct",H1:H2)</f>
        <v>0</v>
      </c>
      <c r="I3" s="275"/>
    </row>
    <row r="4" spans="1:9" ht="31.2">
      <c r="A4" s="271"/>
      <c r="B4" s="272" t="s">
        <v>339</v>
      </c>
      <c r="C4" s="273"/>
      <c r="D4" s="274"/>
      <c r="E4" s="303"/>
      <c r="F4" s="344"/>
      <c r="G4" s="344"/>
      <c r="H4" s="304">
        <f>SUMIF(J1:J2,"Bought-Out",H1:H2)</f>
        <v>0</v>
      </c>
      <c r="I4" s="275"/>
    </row>
    <row r="5" spans="1:9" ht="15.6">
      <c r="A5" s="276"/>
      <c r="B5" s="272" t="s">
        <v>340</v>
      </c>
      <c r="C5" s="277"/>
      <c r="D5" s="278"/>
      <c r="E5" s="279"/>
      <c r="F5" s="279"/>
      <c r="G5" s="279"/>
      <c r="H5" s="305">
        <f>H3+H4</f>
        <v>0</v>
      </c>
      <c r="I5" s="280"/>
    </row>
    <row r="6" spans="1:9" ht="15.6">
      <c r="A6" s="281"/>
      <c r="B6" s="945" t="s">
        <v>115</v>
      </c>
      <c r="C6" s="945"/>
      <c r="D6" s="945"/>
      <c r="E6" s="282"/>
      <c r="F6" s="344"/>
      <c r="G6" s="344"/>
      <c r="H6" s="304" t="e">
        <f>'Sch-7'!#REF!</f>
        <v>#REF!</v>
      </c>
      <c r="I6" s="283"/>
    </row>
    <row r="7" spans="1:9" ht="16.2" thickBot="1">
      <c r="A7" s="284"/>
      <c r="B7" s="946" t="s">
        <v>341</v>
      </c>
      <c r="C7" s="946"/>
      <c r="D7" s="946"/>
      <c r="E7" s="285"/>
      <c r="F7" s="285"/>
      <c r="G7" s="285"/>
      <c r="H7" s="306" t="e">
        <f>H5+H6</f>
        <v>#REF!</v>
      </c>
      <c r="I7" s="286"/>
    </row>
    <row r="8" spans="1:9" ht="15.6">
      <c r="A8" s="947"/>
      <c r="B8" s="947"/>
      <c r="C8" s="947"/>
      <c r="D8" s="947"/>
      <c r="E8" s="947"/>
      <c r="F8" s="947"/>
      <c r="G8" s="947"/>
    </row>
    <row r="9" spans="1:9" ht="15.6">
      <c r="A9" s="4"/>
      <c r="B9" s="948"/>
      <c r="C9" s="948"/>
      <c r="D9" s="948"/>
      <c r="E9" s="948"/>
      <c r="F9" s="948"/>
      <c r="G9" s="948"/>
    </row>
    <row r="10" spans="1:9" ht="15.6">
      <c r="A10" s="287"/>
      <c r="B10" s="287"/>
      <c r="C10" s="287"/>
      <c r="D10" s="287"/>
      <c r="E10" s="287"/>
      <c r="F10" s="287"/>
      <c r="G10" s="287"/>
    </row>
    <row r="11" spans="1:9" ht="90" customHeight="1">
      <c r="A11" s="288" t="s">
        <v>342</v>
      </c>
      <c r="B11" s="949" t="s">
        <v>343</v>
      </c>
      <c r="C11" s="949"/>
      <c r="D11" s="949"/>
      <c r="E11" s="949"/>
      <c r="F11" s="949"/>
      <c r="G11" s="949"/>
      <c r="H11" s="949"/>
      <c r="I11" s="949"/>
    </row>
    <row r="12" spans="1:9" ht="116.25" customHeight="1">
      <c r="A12" s="289" t="s">
        <v>344</v>
      </c>
      <c r="B12" s="950" t="s">
        <v>345</v>
      </c>
      <c r="C12" s="950"/>
      <c r="D12" s="950"/>
      <c r="E12" s="950"/>
      <c r="F12" s="950"/>
      <c r="G12" s="950"/>
      <c r="H12" s="950"/>
      <c r="I12" s="950"/>
    </row>
    <row r="13" spans="1:9" ht="15.6">
      <c r="A13" s="289"/>
      <c r="B13" s="950"/>
      <c r="C13" s="950"/>
      <c r="D13" s="950"/>
      <c r="E13" s="950"/>
      <c r="F13" s="950"/>
      <c r="G13" s="950"/>
    </row>
    <row r="14" spans="1:9" ht="15.6">
      <c r="A14" s="290" t="s">
        <v>200</v>
      </c>
      <c r="B14" s="291" t="str">
        <f>'Names of Bidder'!C$22&amp;"-"&amp; 'Names of Bidder'!D$22&amp;"-" &amp;'Names of Bidder'!E$22</f>
        <v>--</v>
      </c>
      <c r="C14" s="292"/>
      <c r="D14" s="293"/>
      <c r="E14" s="3"/>
      <c r="F14" s="3"/>
      <c r="G14" s="294"/>
    </row>
    <row r="15" spans="1:9" ht="15.6">
      <c r="A15" s="290" t="s">
        <v>201</v>
      </c>
      <c r="B15" s="291" t="str">
        <f>IF('Names of Bidder'!C$23=0, "", 'Names of Bidder'!C$23)</f>
        <v/>
      </c>
      <c r="C15" s="3"/>
      <c r="D15" s="293" t="s">
        <v>177</v>
      </c>
      <c r="E15" s="294" t="str">
        <f>IF('Names of Bidder'!C$19=0, "", 'Names of Bidder'!C$19)</f>
        <v/>
      </c>
      <c r="F15" s="3"/>
      <c r="G15" s="291" t="str">
        <f>'[6]Names of Bidder'!I14&amp;"-"&amp; '[6]Names of Bidder'!J14&amp;"-" &amp;'[6]Names of Bidder'!K14</f>
        <v>--</v>
      </c>
    </row>
    <row r="16" spans="1:9" ht="15.6">
      <c r="A16" s="295"/>
      <c r="B16" s="296"/>
      <c r="C16" s="7"/>
      <c r="D16" s="293" t="s">
        <v>179</v>
      </c>
      <c r="E16" s="294" t="str">
        <f>IF('Names of Bidder'!C$20=0, "", 'Names of Bidder'!C$20)</f>
        <v/>
      </c>
      <c r="F16" s="7"/>
      <c r="G16" s="7"/>
    </row>
    <row r="18" spans="1:11">
      <c r="A18" t="s">
        <v>346</v>
      </c>
    </row>
    <row r="20" spans="1:11" ht="16.2" thickBot="1">
      <c r="A20" s="307"/>
      <c r="B20" s="308" t="s">
        <v>347</v>
      </c>
      <c r="C20" s="309"/>
      <c r="D20" s="308"/>
      <c r="E20" s="285"/>
      <c r="F20" s="285"/>
      <c r="G20" s="285"/>
      <c r="H20" s="310" t="s">
        <v>348</v>
      </c>
    </row>
    <row r="21" spans="1:11" ht="16.2" thickBot="1">
      <c r="A21" s="311"/>
      <c r="B21" s="951"/>
      <c r="C21" s="951"/>
      <c r="D21" s="951"/>
      <c r="E21" s="951"/>
      <c r="F21" s="951"/>
    </row>
    <row r="22" spans="1:11" ht="15.6">
      <c r="A22" s="312"/>
      <c r="B22" s="952"/>
      <c r="C22" s="952"/>
      <c r="D22" s="952"/>
      <c r="E22" s="952"/>
      <c r="F22" s="952"/>
    </row>
    <row r="23" spans="1:11" ht="15.6">
      <c r="A23" s="290" t="s">
        <v>200</v>
      </c>
      <c r="B23" s="291" t="s">
        <v>349</v>
      </c>
      <c r="C23" s="313"/>
      <c r="D23" s="293"/>
      <c r="E23" s="3"/>
      <c r="F23" s="3"/>
    </row>
    <row r="24" spans="1:11" ht="15.6">
      <c r="A24" s="290" t="s">
        <v>201</v>
      </c>
      <c r="B24" s="291" t="s">
        <v>350</v>
      </c>
      <c r="C24" s="4"/>
      <c r="D24" s="293" t="s">
        <v>177</v>
      </c>
      <c r="E24" s="294" t="s">
        <v>351</v>
      </c>
      <c r="F24" s="3"/>
    </row>
    <row r="25" spans="1:11" ht="15.6">
      <c r="A25" s="295"/>
      <c r="B25" s="296"/>
      <c r="C25" s="295"/>
      <c r="D25" s="293" t="s">
        <v>179</v>
      </c>
      <c r="E25" s="294" t="s">
        <v>352</v>
      </c>
      <c r="F25" s="7"/>
    </row>
    <row r="27" spans="1:11">
      <c r="A27" t="s">
        <v>353</v>
      </c>
    </row>
    <row r="29" spans="1:11" ht="15.6">
      <c r="A29" s="314"/>
      <c r="B29" s="315" t="s">
        <v>354</v>
      </c>
      <c r="C29" s="315"/>
      <c r="D29" s="315"/>
      <c r="E29" s="316"/>
      <c r="F29" s="316"/>
      <c r="G29" s="316"/>
      <c r="H29" s="316"/>
      <c r="I29" s="316"/>
      <c r="J29" s="316"/>
      <c r="K29" s="317" t="e">
        <f>SUM(#REF!)</f>
        <v>#REF!</v>
      </c>
    </row>
    <row r="30" spans="1:11" ht="15.6">
      <c r="A30" s="312"/>
      <c r="B30" s="953"/>
      <c r="C30" s="948"/>
      <c r="D30" s="948"/>
      <c r="E30" s="948"/>
      <c r="F30" s="948"/>
      <c r="G30" s="948"/>
    </row>
    <row r="31" spans="1:11" ht="15.6">
      <c r="A31" s="318" t="s">
        <v>200</v>
      </c>
      <c r="B31" s="319" t="s">
        <v>349</v>
      </c>
      <c r="C31" s="320"/>
      <c r="D31" s="321"/>
      <c r="E31" s="322"/>
      <c r="F31" s="322"/>
      <c r="G31" s="7"/>
    </row>
    <row r="32" spans="1:11" ht="15.6">
      <c r="A32" s="318" t="s">
        <v>201</v>
      </c>
      <c r="B32" s="319" t="s">
        <v>350</v>
      </c>
      <c r="C32" s="322"/>
      <c r="D32" s="321" t="s">
        <v>177</v>
      </c>
      <c r="E32" s="323" t="s">
        <v>351</v>
      </c>
      <c r="F32" s="322"/>
      <c r="G32" s="7"/>
    </row>
    <row r="33" spans="1:8" ht="15.6">
      <c r="A33" s="324"/>
      <c r="B33" s="325"/>
      <c r="C33" s="326"/>
      <c r="D33" s="321" t="s">
        <v>179</v>
      </c>
      <c r="E33" s="323" t="s">
        <v>352</v>
      </c>
      <c r="F33" s="326"/>
      <c r="G33" s="7"/>
    </row>
    <row r="35" spans="1:8">
      <c r="A35" t="s">
        <v>355</v>
      </c>
    </row>
    <row r="37" spans="1:8">
      <c r="A37" s="327" t="s">
        <v>200</v>
      </c>
      <c r="B37" s="328" t="s">
        <v>356</v>
      </c>
      <c r="C37" s="329"/>
      <c r="D37" s="885" t="s">
        <v>357</v>
      </c>
      <c r="E37" s="885"/>
      <c r="F37" s="954"/>
    </row>
    <row r="38" spans="1:8">
      <c r="A38" s="327" t="s">
        <v>201</v>
      </c>
      <c r="B38" s="328" t="s">
        <v>358</v>
      </c>
      <c r="C38" s="17"/>
      <c r="D38" s="885" t="s">
        <v>359</v>
      </c>
      <c r="E38" s="885"/>
      <c r="F38" s="954"/>
    </row>
    <row r="40" spans="1:8">
      <c r="A40" t="s">
        <v>360</v>
      </c>
    </row>
    <row r="42" spans="1:8" ht="15.6">
      <c r="A42" s="330"/>
      <c r="B42" s="331" t="s">
        <v>361</v>
      </c>
      <c r="C42" s="331"/>
      <c r="D42" s="331"/>
      <c r="E42" s="331"/>
      <c r="F42" s="331"/>
      <c r="G42" s="331"/>
      <c r="H42" s="332" t="s">
        <v>362</v>
      </c>
    </row>
    <row r="43" spans="1:8">
      <c r="A43" s="333"/>
      <c r="B43" s="334"/>
      <c r="C43" s="334"/>
      <c r="D43" s="334"/>
      <c r="E43" s="334"/>
      <c r="F43" s="334"/>
      <c r="G43" s="335"/>
    </row>
    <row r="44" spans="1:8">
      <c r="A44" s="334"/>
      <c r="B44" s="334"/>
      <c r="C44" s="334"/>
      <c r="D44" s="334"/>
      <c r="E44" s="334"/>
      <c r="F44" s="334"/>
      <c r="G44" s="336"/>
    </row>
    <row r="45" spans="1:8">
      <c r="A45" s="884"/>
      <c r="B45" s="884"/>
      <c r="C45" s="884"/>
      <c r="D45" s="884"/>
      <c r="E45" s="884"/>
      <c r="F45" s="884"/>
      <c r="G45" s="884"/>
    </row>
    <row r="46" spans="1:8">
      <c r="A46" s="337"/>
      <c r="B46" s="337"/>
      <c r="C46" s="885"/>
      <c r="D46" s="885"/>
      <c r="E46" s="885"/>
      <c r="F46" s="885"/>
      <c r="G46" s="885"/>
    </row>
    <row r="47" spans="1:8">
      <c r="A47" s="338" t="s">
        <v>200</v>
      </c>
      <c r="B47" s="339" t="s">
        <v>349</v>
      </c>
      <c r="C47" s="885" t="s">
        <v>363</v>
      </c>
      <c r="D47" s="885"/>
      <c r="E47" s="885"/>
      <c r="F47" s="885"/>
      <c r="G47" s="885"/>
    </row>
    <row r="48" spans="1:8">
      <c r="A48" s="338" t="s">
        <v>201</v>
      </c>
      <c r="B48" s="340" t="s">
        <v>350</v>
      </c>
      <c r="C48" s="885" t="s">
        <v>364</v>
      </c>
      <c r="D48" s="885"/>
      <c r="E48" s="885"/>
      <c r="F48" s="885"/>
      <c r="G48" s="885"/>
    </row>
    <row r="49" spans="1:7">
      <c r="A49" s="16"/>
      <c r="B49" s="15"/>
      <c r="C49" s="885"/>
      <c r="D49" s="885"/>
      <c r="E49" s="885"/>
      <c r="F49" s="885"/>
      <c r="G49" s="885"/>
    </row>
    <row r="50" spans="1:7">
      <c r="A50" s="16"/>
      <c r="B50" s="15"/>
      <c r="C50" s="334"/>
      <c r="D50" s="334"/>
      <c r="E50" s="334"/>
      <c r="F50" s="334"/>
      <c r="G50" s="334"/>
    </row>
    <row r="51" spans="1:7">
      <c r="A51" s="341" t="s">
        <v>365</v>
      </c>
      <c r="B51" s="887" t="s">
        <v>366</v>
      </c>
      <c r="C51" s="887"/>
      <c r="D51" s="887"/>
      <c r="E51" s="887"/>
      <c r="F51" s="887"/>
      <c r="G51" s="342"/>
    </row>
    <row r="52" spans="1:7">
      <c r="A52" s="343"/>
      <c r="B52" s="19"/>
      <c r="C52" s="19"/>
      <c r="D52" s="19"/>
      <c r="E52" s="19"/>
      <c r="F52" s="19"/>
      <c r="G52" s="19"/>
    </row>
    <row r="60" spans="1:7">
      <c r="B60" t="s">
        <v>1</v>
      </c>
    </row>
    <row r="61" spans="1:7">
      <c r="B61" t="s">
        <v>3</v>
      </c>
    </row>
  </sheetData>
  <customSheetViews>
    <customSheetView guid="{66705863-FE19-4351-9628-5A7FC4026A68}"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C76D6353-631E-41F6-AC5B-54AF1399435E}" state="hidden">
      <selection activeCell="H42" sqref="H42"/>
      <pageMargins left="0" right="0" top="0" bottom="0" header="0" footer="0"/>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66705863-FE19-4351-9628-5A7FC4026A68}" state="hidden">
      <pageMargins left="0" right="0" top="0" bottom="0" header="0" footer="0"/>
    </customSheetView>
    <customSheetView guid="{89CB4E6A-722E-4E39-885D-E2A6D0D08321}" state="hidden">
      <pageMargins left="0" right="0" top="0" bottom="0" header="0" footer="0"/>
    </customSheetView>
    <customSheetView guid="{915C64AD-BD67-44F0-9117-5B9D998BA799}" state="hidden">
      <pageMargins left="0" right="0" top="0" bottom="0" header="0" footer="0"/>
    </customSheetView>
    <customSheetView guid="{18EA11B4-BD82-47BF-99FA-7AB19BF74D0B}" state="hidden">
      <pageMargins left="0" right="0" top="0" bottom="0" header="0" footer="0"/>
    </customSheetView>
    <customSheetView guid="{CCA37BAE-906F-43D5-9FD9-B13563E4B9D7}" state="hidden">
      <pageMargins left="0" right="0" top="0" bottom="0" header="0" footer="0"/>
    </customSheetView>
    <customSheetView guid="{99CA2F10-F926-46DC-8609-4EAE5B9F3585}" state="hidden">
      <pageMargins left="0" right="0" top="0" bottom="0" header="0" footer="0"/>
    </customSheetView>
    <customSheetView guid="{63D51328-7CBC-4A1E-B96D-BAE91416501B}" state="hidden">
      <pageMargins left="0" right="0" top="0" bottom="0" header="0" footer="0"/>
    </customSheetView>
    <customSheetView guid="{3C00DDA0-7DDE-4169-A739-550DAF5DCF8D}" state="hidden">
      <pageMargins left="0" right="0" top="0" bottom="0" header="0" footer="0"/>
    </customSheetView>
    <customSheetView guid="{357C9841-BEC3-434B-AC63-C04FB4321BA3}" state="hidden">
      <pageMargins left="0" right="0" top="0" bottom="0" header="0" footer="0"/>
    </customSheetView>
    <customSheetView guid="{B96E710B-6DD7-4DE1-95AB-C9EE060CD030}" state="hidden">
      <pageMargins left="0" right="0" top="0" bottom="0" header="0" footer="0"/>
    </customSheetView>
    <customSheetView guid="{A58DB4DF-40C7-4BEB-B85E-6BD6F54941CF}" state="hidden">
      <pageMargins left="0" right="0" top="0" bottom="0" header="0" footer="0"/>
    </customSheetView>
    <customSheetView guid="{889C3D82-0A24-4765-A688-A80A782F5056}" state="hidden">
      <pageMargins left="0" right="0" top="0" bottom="0" header="0" footer="0"/>
    </customSheetView>
    <customSheetView guid="{041FB609-8993-4F11-A9EC-5412AED6DDE3}" state="hidden">
      <pageMargins left="0" right="0" top="0" bottom="0" header="0" footer="0"/>
    </customSheetView>
    <customSheetView guid="{C76D6353-631E-41F6-AC5B-54AF1399435E}"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561" hidden="1" customWidth="1"/>
    <col min="2" max="2" width="13.33203125" style="561" hidden="1" customWidth="1"/>
    <col min="3" max="3" width="0" style="561" hidden="1" customWidth="1"/>
    <col min="4" max="4" width="10.33203125" style="561" hidden="1" customWidth="1"/>
    <col min="5" max="5" width="3.44140625" style="561" hidden="1" customWidth="1"/>
    <col min="6" max="6" width="5.5546875" style="561" hidden="1" customWidth="1"/>
    <col min="7" max="7" width="11.44140625" style="561" hidden="1" customWidth="1"/>
    <col min="8" max="8" width="0" style="561" hidden="1" customWidth="1"/>
    <col min="9" max="9" width="10" style="561" hidden="1" customWidth="1"/>
    <col min="10" max="10" width="3.33203125" style="561" hidden="1" customWidth="1"/>
    <col min="11" max="11" width="5" style="561" hidden="1" customWidth="1"/>
    <col min="12" max="12" width="11.33203125" style="561" hidden="1" customWidth="1"/>
    <col min="13" max="13" width="0" style="561" hidden="1" customWidth="1"/>
    <col min="14" max="14" width="10.33203125" style="561" hidden="1" customWidth="1"/>
    <col min="15" max="15" width="3.6640625" style="561" hidden="1" customWidth="1"/>
    <col min="16" max="16" width="6.44140625" style="561" customWidth="1"/>
    <col min="17" max="17" width="14.88671875" style="561" customWidth="1"/>
    <col min="18" max="18" width="9.109375" style="561" customWidth="1"/>
    <col min="19" max="19" width="12" style="561" customWidth="1"/>
    <col min="20" max="20" width="3.33203125" style="561" hidden="1" customWidth="1"/>
    <col min="21" max="21" width="6.109375" style="561" hidden="1" customWidth="1"/>
    <col min="22" max="22" width="8.5546875" style="561" hidden="1" customWidth="1"/>
    <col min="23" max="23" width="8.44140625" style="561" hidden="1" customWidth="1"/>
    <col min="24" max="24" width="8.88671875" style="561" hidden="1" customWidth="1"/>
    <col min="25" max="116" width="0" style="561" hidden="1" customWidth="1"/>
    <col min="117" max="16384" width="9.109375" style="561"/>
  </cols>
  <sheetData>
    <row r="1" spans="1:27" ht="13.8" thickBot="1">
      <c r="A1" s="966" t="e">
        <v>#REF!</v>
      </c>
      <c r="B1" s="967"/>
      <c r="C1" s="542"/>
      <c r="D1" s="543"/>
      <c r="E1" s="542"/>
      <c r="F1" s="966">
        <v>0</v>
      </c>
      <c r="G1" s="967"/>
      <c r="H1" s="542"/>
      <c r="I1" s="543"/>
      <c r="K1" s="966" t="e">
        <v>#REF!</v>
      </c>
      <c r="L1" s="967"/>
      <c r="M1" s="542"/>
      <c r="N1" s="543"/>
      <c r="P1" s="966">
        <f>'Sch-6 (After Discount)'!D28</f>
        <v>0</v>
      </c>
      <c r="Q1" s="967"/>
      <c r="R1" s="542"/>
      <c r="S1" s="543"/>
      <c r="U1" s="564" t="e">
        <v>#REF!</v>
      </c>
    </row>
    <row r="2" spans="1:27">
      <c r="A2" s="961"/>
      <c r="B2" s="962"/>
      <c r="C2" s="542"/>
      <c r="D2" s="543"/>
      <c r="E2" s="542"/>
      <c r="F2" s="544"/>
      <c r="G2" s="542"/>
      <c r="H2" s="542"/>
      <c r="I2" s="543"/>
      <c r="K2" s="544"/>
      <c r="L2" s="542"/>
      <c r="M2" s="542"/>
      <c r="N2" s="543"/>
      <c r="P2" s="544"/>
      <c r="Q2" s="542"/>
      <c r="R2" s="542"/>
      <c r="S2" s="543"/>
      <c r="U2" s="564" t="e">
        <v>#REF!</v>
      </c>
    </row>
    <row r="3" spans="1:27">
      <c r="A3" s="544"/>
      <c r="B3" s="545"/>
      <c r="C3" s="545"/>
      <c r="D3" s="546"/>
      <c r="E3" s="545"/>
      <c r="F3" s="544"/>
      <c r="G3" s="545"/>
      <c r="H3" s="545"/>
      <c r="I3" s="546"/>
      <c r="K3" s="544"/>
      <c r="L3" s="545"/>
      <c r="M3" s="545"/>
      <c r="N3" s="546"/>
      <c r="P3" s="544"/>
      <c r="Q3" s="545"/>
      <c r="R3" s="545"/>
      <c r="S3" s="546"/>
      <c r="U3" s="564" t="s">
        <v>367</v>
      </c>
    </row>
    <row r="4" spans="1:27" ht="66.75" customHeight="1" thickBot="1">
      <c r="A4" s="963" t="e">
        <f>IF(OR((A1&gt;9999999999),(A1&lt;0)),"Invalid Entry - More than 1000 crore OR -ve value",IF(A1=0, "",+CONCATENATE(#REF!,B11,D11,B10,D10,B9,D9,B8,D8,B7,D7,B6," Only")))</f>
        <v>#REF!</v>
      </c>
      <c r="B4" s="964"/>
      <c r="C4" s="964"/>
      <c r="D4" s="965"/>
      <c r="E4" s="542"/>
      <c r="F4" s="963" t="str">
        <f>IF(OR((F1&gt;9999999999),(F1&lt;0)),"Invalid Entry - More than 1000 crore OR -ve value",IF(F1=0, "",+CONCATENATE(U1, G11,I11,G10,I10,G9,I9,G8,I8,G7,I7,G6," Only")))</f>
        <v/>
      </c>
      <c r="G4" s="964"/>
      <c r="H4" s="964"/>
      <c r="I4" s="965"/>
      <c r="J4" s="542"/>
      <c r="K4" s="963" t="e">
        <f>IF(OR((K1&gt;9999999999),(K1&lt;0)),"Invalid Entry - More than 1000 crore OR -ve value",IF(K1=0, "",+CONCATENATE(U2, L11,N11,L10,N10,L9,N9,L8,N8,L7,N7,L6," Only")))</f>
        <v>#REF!</v>
      </c>
      <c r="L4" s="964"/>
      <c r="M4" s="964"/>
      <c r="N4" s="965"/>
      <c r="P4" s="963" t="str">
        <f>IF(OR((P1&gt;9999999999),(P1&lt;0)),"Invalid Entry - More than 1000 crore OR -ve value",IF(P1=0, "",+CONCATENATE(U3, Q11,S11,Q10,S10,Q9,S9,Q8,S8,Q7,S7,Q6," Only")))</f>
        <v/>
      </c>
      <c r="Q4" s="964"/>
      <c r="R4" s="964"/>
      <c r="S4" s="965"/>
      <c r="U4" s="955" t="e">
        <f>VLOOKUP(1,T28:Y43,6,FALSE)</f>
        <v>#N/A</v>
      </c>
      <c r="V4" s="955"/>
      <c r="W4" s="955"/>
      <c r="X4" s="955"/>
      <c r="Y4" s="955"/>
      <c r="Z4" s="955"/>
      <c r="AA4" s="955"/>
    </row>
    <row r="5" spans="1:27" ht="18.75" customHeight="1" thickBot="1">
      <c r="A5" s="544"/>
      <c r="B5" s="545"/>
      <c r="C5" s="545"/>
      <c r="D5" s="546"/>
      <c r="E5" s="545"/>
      <c r="F5" s="544"/>
      <c r="G5" s="545"/>
      <c r="H5" s="545"/>
      <c r="I5" s="546"/>
      <c r="K5" s="544"/>
      <c r="L5" s="545"/>
      <c r="M5" s="545"/>
      <c r="N5" s="546"/>
      <c r="P5" s="544"/>
      <c r="Q5" s="545"/>
      <c r="R5" s="545"/>
      <c r="S5" s="546"/>
      <c r="U5" s="956" t="e">
        <f>VLOOKUP(1,T8:Y23,6,FALSE)</f>
        <v>#N/A</v>
      </c>
      <c r="V5" s="957"/>
      <c r="W5" s="957"/>
      <c r="X5" s="957"/>
      <c r="Y5" s="957"/>
      <c r="Z5" s="957"/>
      <c r="AA5" s="958"/>
    </row>
    <row r="6" spans="1:27">
      <c r="A6" s="547" t="e">
        <f>-INT(A1/100)*100+ROUND(A1,0)</f>
        <v>#REF!</v>
      </c>
      <c r="B6" s="545" t="e">
        <f t="shared" ref="B6:B11" si="0">IF(A6=0,"",LOOKUP(A6,$A$13:$A$112,$B$13:$B$112))</f>
        <v>#REF!</v>
      </c>
      <c r="C6" s="545"/>
      <c r="D6" s="548"/>
      <c r="E6" s="545"/>
      <c r="F6" s="547">
        <f>-INT(F1/100)*100+ROUND(F1,0)</f>
        <v>0</v>
      </c>
      <c r="G6" s="545" t="str">
        <f t="shared" ref="G6:G11" si="1">IF(F6=0,"",LOOKUP(F6,$A$13:$A$112,$B$13:$B$112))</f>
        <v/>
      </c>
      <c r="H6" s="545"/>
      <c r="I6" s="548"/>
      <c r="K6" s="547" t="e">
        <f>-INT(K1/100)*100+ROUND(K1,0)</f>
        <v>#REF!</v>
      </c>
      <c r="L6" s="545" t="e">
        <f t="shared" ref="L6:L11" si="2">IF(K6=0,"",LOOKUP(K6,$A$13:$A$112,$B$13:$B$112))</f>
        <v>#REF!</v>
      </c>
      <c r="M6" s="545"/>
      <c r="N6" s="548"/>
      <c r="P6" s="547">
        <f>-INT(P1/100)*100+ROUND(P1,0)</f>
        <v>0</v>
      </c>
      <c r="Q6" s="545" t="str">
        <f t="shared" ref="Q6:Q11" si="3">IF(P6=0,"",LOOKUP(P6,$A$13:$A$112,$B$13:$B$112))</f>
        <v/>
      </c>
      <c r="R6" s="545"/>
      <c r="S6" s="548"/>
    </row>
    <row r="7" spans="1:27">
      <c r="A7" s="547" t="e">
        <f>-INT(A1/1000)*10+INT(A1/100)</f>
        <v>#REF!</v>
      </c>
      <c r="B7" s="545" t="e">
        <f t="shared" si="0"/>
        <v>#REF!</v>
      </c>
      <c r="C7" s="545"/>
      <c r="D7" s="548" t="e">
        <f>+IF(B7="",""," Hundred ")</f>
        <v>#REF!</v>
      </c>
      <c r="E7" s="545"/>
      <c r="F7" s="547">
        <f>-INT(F1/1000)*10+INT(F1/100)</f>
        <v>0</v>
      </c>
      <c r="G7" s="545" t="str">
        <f t="shared" si="1"/>
        <v/>
      </c>
      <c r="H7" s="545"/>
      <c r="I7" s="548" t="str">
        <f>+IF(G7="",""," Hundred ")</f>
        <v/>
      </c>
      <c r="K7" s="547" t="e">
        <f>-INT(K1/1000)*10+INT(K1/100)</f>
        <v>#REF!</v>
      </c>
      <c r="L7" s="545" t="e">
        <f t="shared" si="2"/>
        <v>#REF!</v>
      </c>
      <c r="M7" s="545"/>
      <c r="N7" s="548" t="e">
        <f>+IF(L7="",""," Hundred ")</f>
        <v>#REF!</v>
      </c>
      <c r="P7" s="547">
        <f>-INT(P1/1000)*10+INT(P1/100)</f>
        <v>0</v>
      </c>
      <c r="Q7" s="545" t="str">
        <f t="shared" si="3"/>
        <v/>
      </c>
      <c r="R7" s="545"/>
      <c r="S7" s="548" t="str">
        <f>+IF(Q7="",""," Hundred ")</f>
        <v/>
      </c>
    </row>
    <row r="8" spans="1:27">
      <c r="A8" s="547" t="e">
        <f>-INT(A1/100000)*100+INT(A1/1000)</f>
        <v>#REF!</v>
      </c>
      <c r="B8" s="545" t="e">
        <f t="shared" si="0"/>
        <v>#REF!</v>
      </c>
      <c r="C8" s="545"/>
      <c r="D8" s="548" t="e">
        <f>IF((B8=""),IF(C8="",""," Thousand ")," Thousand ")</f>
        <v>#REF!</v>
      </c>
      <c r="E8" s="545"/>
      <c r="F8" s="547">
        <f>-INT(F1/100000)*100+INT(F1/1000)</f>
        <v>0</v>
      </c>
      <c r="G8" s="545" t="str">
        <f t="shared" si="1"/>
        <v/>
      </c>
      <c r="H8" s="545"/>
      <c r="I8" s="548" t="str">
        <f>IF((G8=""),IF(H8="",""," Thousand ")," Thousand ")</f>
        <v/>
      </c>
      <c r="K8" s="547" t="e">
        <f>-INT(K1/100000)*100+INT(K1/1000)</f>
        <v>#REF!</v>
      </c>
      <c r="L8" s="545" t="e">
        <f t="shared" si="2"/>
        <v>#REF!</v>
      </c>
      <c r="M8" s="545"/>
      <c r="N8" s="548" t="e">
        <f>IF((L8=""),IF(M8="",""," Thousand ")," Thousand ")</f>
        <v>#REF!</v>
      </c>
      <c r="P8" s="547">
        <f>-INT(P1/100000)*100+INT(P1/1000)</f>
        <v>0</v>
      </c>
      <c r="Q8" s="545" t="str">
        <f t="shared" si="3"/>
        <v/>
      </c>
      <c r="R8" s="545"/>
      <c r="S8" s="548" t="str">
        <f>IF((Q8=""),IF(R8="",""," Thousand ")," Thousand ")</f>
        <v/>
      </c>
      <c r="T8" s="565" t="e">
        <f>IF(Y8="",0, 1)</f>
        <v>#REF!</v>
      </c>
      <c r="U8" s="561">
        <v>0</v>
      </c>
      <c r="V8" s="561">
        <v>0</v>
      </c>
      <c r="W8" s="561">
        <v>0</v>
      </c>
      <c r="X8" s="561">
        <v>0</v>
      </c>
      <c r="Y8" s="566" t="e">
        <f>IF(AND($A$1=0,$F$1=0,$K$1=0,$P$1=0)," Zero only", "")</f>
        <v>#REF!</v>
      </c>
      <c r="AA8" s="561" t="s">
        <v>368</v>
      </c>
    </row>
    <row r="9" spans="1:27">
      <c r="A9" s="547" t="e">
        <f>-INT(A1/10000000)*100+INT(A1/100000)</f>
        <v>#REF!</v>
      </c>
      <c r="B9" s="545" t="e">
        <f t="shared" si="0"/>
        <v>#REF!</v>
      </c>
      <c r="C9" s="545"/>
      <c r="D9" s="548" t="e">
        <f>IF((B9=""),IF(C9="",""," Lac ")," Lac ")</f>
        <v>#REF!</v>
      </c>
      <c r="E9" s="545"/>
      <c r="F9" s="547">
        <f>-INT(F1/10000000)*100+INT(F1/100000)</f>
        <v>0</v>
      </c>
      <c r="G9" s="545" t="str">
        <f t="shared" si="1"/>
        <v/>
      </c>
      <c r="H9" s="545"/>
      <c r="I9" s="548" t="str">
        <f>IF((G9=""),IF(H9="",""," Lac ")," Lac ")</f>
        <v/>
      </c>
      <c r="K9" s="547" t="e">
        <f>-INT(K1/10000000)*100+INT(K1/100000)</f>
        <v>#REF!</v>
      </c>
      <c r="L9" s="545" t="e">
        <f t="shared" si="2"/>
        <v>#REF!</v>
      </c>
      <c r="M9" s="545"/>
      <c r="N9" s="548" t="e">
        <f>IF((L9=""),IF(M9="",""," Lac ")," Lac ")</f>
        <v>#REF!</v>
      </c>
      <c r="P9" s="547">
        <f>-INT(P1/10000000)*100+INT(P1/100000)</f>
        <v>0</v>
      </c>
      <c r="Q9" s="545" t="str">
        <f t="shared" si="3"/>
        <v/>
      </c>
      <c r="R9" s="545"/>
      <c r="S9" s="548" t="str">
        <f>IF((Q9=""),IF(R9="",""," Lac ")," Lac ")</f>
        <v/>
      </c>
      <c r="T9" s="565" t="e">
        <f t="shared" ref="T9:T23" si="4">IF(Y9="",0, 1)</f>
        <v>#REF!</v>
      </c>
      <c r="U9" s="561">
        <v>0</v>
      </c>
      <c r="V9" s="561">
        <v>0</v>
      </c>
      <c r="W9" s="561">
        <v>0</v>
      </c>
      <c r="X9" s="561">
        <v>1</v>
      </c>
      <c r="Y9" s="567" t="e">
        <f>IF(AND($A$1=0,$F$1=0,$K$1=0,$P$1&gt;0),$P$4, "")</f>
        <v>#REF!</v>
      </c>
    </row>
    <row r="10" spans="1:27">
      <c r="A10" s="547" t="e">
        <f>-INT(A1/1000000000)*100+INT(A1/10000000)</f>
        <v>#REF!</v>
      </c>
      <c r="B10" s="549" t="e">
        <f t="shared" si="0"/>
        <v>#REF!</v>
      </c>
      <c r="C10" s="545"/>
      <c r="D10" s="548" t="e">
        <f>IF((B10=""),IF(C10="",""," Crore ")," Crore ")</f>
        <v>#REF!</v>
      </c>
      <c r="E10" s="545"/>
      <c r="F10" s="547">
        <f>-INT(F1/1000000000)*100+INT(F1/10000000)</f>
        <v>0</v>
      </c>
      <c r="G10" s="549" t="str">
        <f t="shared" si="1"/>
        <v/>
      </c>
      <c r="H10" s="545"/>
      <c r="I10" s="548" t="str">
        <f>IF((G10=""),IF(H10="",""," Crore ")," Crore ")</f>
        <v/>
      </c>
      <c r="K10" s="547" t="e">
        <f>-INT(K1/1000000000)*100+INT(K1/10000000)</f>
        <v>#REF!</v>
      </c>
      <c r="L10" s="549" t="e">
        <f t="shared" si="2"/>
        <v>#REF!</v>
      </c>
      <c r="M10" s="545"/>
      <c r="N10" s="548" t="e">
        <f>IF((L10=""),IF(M10="",""," Crore ")," Crore ")</f>
        <v>#REF!</v>
      </c>
      <c r="P10" s="547">
        <f>-INT(P1/1000000000)*100+INT(P1/10000000)</f>
        <v>0</v>
      </c>
      <c r="Q10" s="549" t="str">
        <f t="shared" si="3"/>
        <v/>
      </c>
      <c r="R10" s="545"/>
      <c r="S10" s="548" t="str">
        <f>IF((Q10=""),IF(R10="",""," Crore ")," Crore ")</f>
        <v/>
      </c>
      <c r="T10" s="565" t="e">
        <f t="shared" si="4"/>
        <v>#REF!</v>
      </c>
      <c r="U10" s="561">
        <v>0</v>
      </c>
      <c r="V10" s="561">
        <v>0</v>
      </c>
      <c r="W10" s="561">
        <v>1</v>
      </c>
      <c r="X10" s="561">
        <v>0</v>
      </c>
      <c r="Y10" s="567" t="e">
        <f>IF(AND($A$1=0,$F$1=0,$K$1&gt;0,$P$1=0),$K$4, "")</f>
        <v>#REF!</v>
      </c>
    </row>
    <row r="11" spans="1:27">
      <c r="A11" s="550" t="e">
        <f>-INT(A1/10000000000)*1000+INT(A1/1000000000)</f>
        <v>#REF!</v>
      </c>
      <c r="B11" s="549" t="e">
        <f t="shared" si="0"/>
        <v>#REF!</v>
      </c>
      <c r="C11" s="545"/>
      <c r="D11" s="548" t="e">
        <f>IF((B11=""),IF(C11="",""," Hundred ")," Hundred ")</f>
        <v>#REF!</v>
      </c>
      <c r="E11" s="545"/>
      <c r="F11" s="550">
        <f>-INT(F1/10000000000)*1000+INT(F1/1000000000)</f>
        <v>0</v>
      </c>
      <c r="G11" s="549" t="str">
        <f t="shared" si="1"/>
        <v/>
      </c>
      <c r="H11" s="545"/>
      <c r="I11" s="548" t="str">
        <f>IF((G11=""),IF(H11="",""," Hundred ")," Hundred ")</f>
        <v/>
      </c>
      <c r="K11" s="550" t="e">
        <f>-INT(K1/10000000000)*1000+INT(K1/1000000000)</f>
        <v>#REF!</v>
      </c>
      <c r="L11" s="549" t="e">
        <f t="shared" si="2"/>
        <v>#REF!</v>
      </c>
      <c r="M11" s="545"/>
      <c r="N11" s="548" t="e">
        <f>IF((L11=""),IF(M11="",""," Hundred ")," Hundred ")</f>
        <v>#REF!</v>
      </c>
      <c r="P11" s="550">
        <f>-INT(P1/10000000000)*1000+INT(P1/1000000000)</f>
        <v>0</v>
      </c>
      <c r="Q11" s="549" t="str">
        <f t="shared" si="3"/>
        <v/>
      </c>
      <c r="R11" s="545"/>
      <c r="S11" s="548" t="str">
        <f>IF((Q11=""),IF(R11="",""," Hundred ")," Hundred ")</f>
        <v/>
      </c>
      <c r="T11" s="565" t="e">
        <f t="shared" si="4"/>
        <v>#REF!</v>
      </c>
      <c r="U11" s="561">
        <v>0</v>
      </c>
      <c r="V11" s="561">
        <v>0</v>
      </c>
      <c r="W11" s="561">
        <v>1</v>
      </c>
      <c r="X11" s="561">
        <v>1</v>
      </c>
      <c r="Y11" s="567" t="e">
        <f>IF(AND($A$1=0,$F$1=0,$K$1&gt;0,$P$1&gt;0),$K$4&amp;$AA$8&amp;$P$4, "")</f>
        <v>#REF!</v>
      </c>
    </row>
    <row r="12" spans="1:27">
      <c r="A12" s="551"/>
      <c r="B12" s="545"/>
      <c r="C12" s="545"/>
      <c r="D12" s="546"/>
      <c r="E12" s="545"/>
      <c r="F12" s="551"/>
      <c r="G12" s="545"/>
      <c r="H12" s="545"/>
      <c r="I12" s="546"/>
      <c r="K12" s="551"/>
      <c r="L12" s="545"/>
      <c r="M12" s="545"/>
      <c r="N12" s="546"/>
      <c r="P12" s="551"/>
      <c r="Q12" s="545"/>
      <c r="R12" s="545"/>
      <c r="S12" s="546"/>
      <c r="T12" s="565" t="e">
        <f t="shared" si="4"/>
        <v>#REF!</v>
      </c>
      <c r="U12" s="561">
        <v>0</v>
      </c>
      <c r="V12" s="561">
        <v>1</v>
      </c>
      <c r="W12" s="561">
        <v>0</v>
      </c>
      <c r="X12" s="561">
        <v>0</v>
      </c>
      <c r="Y12" s="567" t="e">
        <f>IF(AND($A$1=0,$F$1&gt;0,$K$1=0,$P$1=0),$F$4, "")</f>
        <v>#REF!</v>
      </c>
    </row>
    <row r="13" spans="1:27">
      <c r="A13" s="552">
        <v>1</v>
      </c>
      <c r="B13" s="553" t="s">
        <v>369</v>
      </c>
      <c r="C13" s="545"/>
      <c r="D13" s="546"/>
      <c r="E13" s="545"/>
      <c r="F13" s="552">
        <v>1</v>
      </c>
      <c r="G13" s="553" t="s">
        <v>369</v>
      </c>
      <c r="H13" s="545"/>
      <c r="I13" s="546"/>
      <c r="K13" s="552">
        <v>1</v>
      </c>
      <c r="L13" s="553" t="s">
        <v>369</v>
      </c>
      <c r="M13" s="545"/>
      <c r="N13" s="546"/>
      <c r="P13" s="552">
        <v>1</v>
      </c>
      <c r="Q13" s="553" t="s">
        <v>369</v>
      </c>
      <c r="R13" s="545"/>
      <c r="S13" s="546"/>
      <c r="T13" s="565" t="e">
        <f t="shared" si="4"/>
        <v>#REF!</v>
      </c>
      <c r="U13" s="561">
        <v>0</v>
      </c>
      <c r="V13" s="561">
        <v>1</v>
      </c>
      <c r="W13" s="561">
        <v>0</v>
      </c>
      <c r="X13" s="561">
        <v>1</v>
      </c>
      <c r="Y13" s="567" t="e">
        <f>IF(AND($A$1=0,$F$1&gt;0,$K$1=0,$P$1&gt;0),$F$4&amp;$AA$8&amp;$P$4, "")</f>
        <v>#REF!</v>
      </c>
    </row>
    <row r="14" spans="1:27">
      <c r="A14" s="552">
        <v>2</v>
      </c>
      <c r="B14" s="553" t="s">
        <v>370</v>
      </c>
      <c r="C14" s="545"/>
      <c r="D14" s="546"/>
      <c r="E14" s="545"/>
      <c r="F14" s="552">
        <v>2</v>
      </c>
      <c r="G14" s="553" t="s">
        <v>370</v>
      </c>
      <c r="H14" s="545"/>
      <c r="I14" s="546"/>
      <c r="K14" s="552">
        <v>2</v>
      </c>
      <c r="L14" s="553" t="s">
        <v>370</v>
      </c>
      <c r="M14" s="545"/>
      <c r="N14" s="546"/>
      <c r="P14" s="552">
        <v>2</v>
      </c>
      <c r="Q14" s="553" t="s">
        <v>370</v>
      </c>
      <c r="R14" s="545"/>
      <c r="S14" s="546"/>
      <c r="T14" s="565" t="e">
        <f t="shared" si="4"/>
        <v>#REF!</v>
      </c>
      <c r="U14" s="561">
        <v>0</v>
      </c>
      <c r="V14" s="561">
        <v>1</v>
      </c>
      <c r="W14" s="561">
        <v>1</v>
      </c>
      <c r="X14" s="561">
        <v>0</v>
      </c>
      <c r="Y14" s="567" t="e">
        <f>IF(AND($A$1=0,$F$1&gt;0,$K$1&gt;0,$P$1=0),$F$4&amp;$AA$8&amp;$K$4, "")</f>
        <v>#REF!</v>
      </c>
    </row>
    <row r="15" spans="1:27">
      <c r="A15" s="552">
        <v>3</v>
      </c>
      <c r="B15" s="553" t="s">
        <v>371</v>
      </c>
      <c r="C15" s="545"/>
      <c r="D15" s="546"/>
      <c r="E15" s="545"/>
      <c r="F15" s="552">
        <v>3</v>
      </c>
      <c r="G15" s="553" t="s">
        <v>371</v>
      </c>
      <c r="H15" s="545"/>
      <c r="I15" s="546"/>
      <c r="K15" s="552">
        <v>3</v>
      </c>
      <c r="L15" s="553" t="s">
        <v>371</v>
      </c>
      <c r="M15" s="545"/>
      <c r="N15" s="546"/>
      <c r="P15" s="552">
        <v>3</v>
      </c>
      <c r="Q15" s="553" t="s">
        <v>371</v>
      </c>
      <c r="R15" s="545"/>
      <c r="S15" s="546"/>
      <c r="T15" s="565" t="e">
        <f t="shared" si="4"/>
        <v>#REF!</v>
      </c>
      <c r="U15" s="561">
        <v>0</v>
      </c>
      <c r="V15" s="561">
        <v>1</v>
      </c>
      <c r="W15" s="561">
        <v>1</v>
      </c>
      <c r="X15" s="561">
        <v>1</v>
      </c>
      <c r="Y15" s="568" t="e">
        <f>IF(AND($A$1=0,$F$1&gt;0,$K$1&gt;0,$P$1&gt;0),$F$4&amp;$AA$8&amp;$K$4&amp;$AA$8&amp;$P$4, "")</f>
        <v>#REF!</v>
      </c>
    </row>
    <row r="16" spans="1:27">
      <c r="A16" s="552">
        <v>4</v>
      </c>
      <c r="B16" s="553" t="s">
        <v>372</v>
      </c>
      <c r="C16" s="545"/>
      <c r="D16" s="546"/>
      <c r="E16" s="545"/>
      <c r="F16" s="552">
        <v>4</v>
      </c>
      <c r="G16" s="553" t="s">
        <v>372</v>
      </c>
      <c r="H16" s="545"/>
      <c r="I16" s="546"/>
      <c r="K16" s="552">
        <v>4</v>
      </c>
      <c r="L16" s="553" t="s">
        <v>372</v>
      </c>
      <c r="M16" s="545"/>
      <c r="N16" s="546"/>
      <c r="P16" s="552">
        <v>4</v>
      </c>
      <c r="Q16" s="553" t="s">
        <v>372</v>
      </c>
      <c r="R16" s="545"/>
      <c r="S16" s="546"/>
      <c r="T16" s="565" t="e">
        <f t="shared" si="4"/>
        <v>#REF!</v>
      </c>
      <c r="U16" s="561">
        <v>1</v>
      </c>
      <c r="V16" s="561">
        <v>0</v>
      </c>
      <c r="W16" s="561">
        <v>0</v>
      </c>
      <c r="X16" s="561">
        <v>0</v>
      </c>
      <c r="Y16" s="566" t="e">
        <f>IF(AND($A$1&gt;0,$F$1=0,$K$1=0,$P$1=0), $A$4, "")</f>
        <v>#REF!</v>
      </c>
    </row>
    <row r="17" spans="1:27">
      <c r="A17" s="552">
        <v>5</v>
      </c>
      <c r="B17" s="553" t="s">
        <v>373</v>
      </c>
      <c r="C17" s="545"/>
      <c r="D17" s="546"/>
      <c r="E17" s="545"/>
      <c r="F17" s="552">
        <v>5</v>
      </c>
      <c r="G17" s="553" t="s">
        <v>373</v>
      </c>
      <c r="H17" s="545"/>
      <c r="I17" s="546"/>
      <c r="K17" s="552">
        <v>5</v>
      </c>
      <c r="L17" s="553" t="s">
        <v>373</v>
      </c>
      <c r="M17" s="545"/>
      <c r="N17" s="546"/>
      <c r="P17" s="552">
        <v>5</v>
      </c>
      <c r="Q17" s="553" t="s">
        <v>373</v>
      </c>
      <c r="R17" s="545"/>
      <c r="S17" s="546"/>
      <c r="T17" s="565" t="e">
        <f t="shared" si="4"/>
        <v>#REF!</v>
      </c>
      <c r="U17" s="561">
        <v>1</v>
      </c>
      <c r="V17" s="561">
        <v>0</v>
      </c>
      <c r="W17" s="561">
        <v>0</v>
      </c>
      <c r="X17" s="561">
        <v>1</v>
      </c>
      <c r="Y17" s="567" t="e">
        <f>IF(AND($A$1&gt;0,$F$1=0,$K$1=0,$P$1&gt;0),$A$4&amp;$AA$8&amp;$P$4, "")</f>
        <v>#REF!</v>
      </c>
    </row>
    <row r="18" spans="1:27">
      <c r="A18" s="552">
        <v>6</v>
      </c>
      <c r="B18" s="553" t="s">
        <v>374</v>
      </c>
      <c r="C18" s="545"/>
      <c r="D18" s="546"/>
      <c r="E18" s="545"/>
      <c r="F18" s="552">
        <v>6</v>
      </c>
      <c r="G18" s="553" t="s">
        <v>374</v>
      </c>
      <c r="H18" s="545"/>
      <c r="I18" s="546"/>
      <c r="K18" s="552">
        <v>6</v>
      </c>
      <c r="L18" s="553" t="s">
        <v>374</v>
      </c>
      <c r="M18" s="545"/>
      <c r="N18" s="546"/>
      <c r="P18" s="552">
        <v>6</v>
      </c>
      <c r="Q18" s="553" t="s">
        <v>374</v>
      </c>
      <c r="R18" s="545"/>
      <c r="S18" s="546"/>
      <c r="T18" s="565" t="e">
        <f t="shared" si="4"/>
        <v>#REF!</v>
      </c>
      <c r="U18" s="561">
        <v>1</v>
      </c>
      <c r="V18" s="561">
        <v>0</v>
      </c>
      <c r="W18" s="561">
        <v>1</v>
      </c>
      <c r="X18" s="561">
        <v>0</v>
      </c>
      <c r="Y18" s="567" t="e">
        <f>IF(AND($A$1&gt;0,$F$1=0,$K$1&gt;0,$P$1=0),$A$4&amp;$AA$8&amp;$K$4, "")</f>
        <v>#REF!</v>
      </c>
    </row>
    <row r="19" spans="1:27">
      <c r="A19" s="552">
        <v>7</v>
      </c>
      <c r="B19" s="553" t="s">
        <v>375</v>
      </c>
      <c r="C19" s="545"/>
      <c r="D19" s="546"/>
      <c r="E19" s="545"/>
      <c r="F19" s="552">
        <v>7</v>
      </c>
      <c r="G19" s="553" t="s">
        <v>375</v>
      </c>
      <c r="H19" s="545"/>
      <c r="I19" s="546"/>
      <c r="K19" s="552">
        <v>7</v>
      </c>
      <c r="L19" s="553" t="s">
        <v>375</v>
      </c>
      <c r="M19" s="545"/>
      <c r="N19" s="546"/>
      <c r="P19" s="552">
        <v>7</v>
      </c>
      <c r="Q19" s="553" t="s">
        <v>375</v>
      </c>
      <c r="R19" s="545"/>
      <c r="S19" s="546"/>
      <c r="T19" s="565" t="e">
        <f t="shared" si="4"/>
        <v>#REF!</v>
      </c>
      <c r="U19" s="561">
        <v>1</v>
      </c>
      <c r="V19" s="561">
        <v>0</v>
      </c>
      <c r="W19" s="561">
        <v>1</v>
      </c>
      <c r="X19" s="561">
        <v>1</v>
      </c>
      <c r="Y19" s="567" t="e">
        <f>IF(AND($A$1&gt;0,$F$1=0,$K$1&gt;0,$P$1&gt;0),$A$4&amp;$AA$8&amp;$K$4&amp;$AA$8&amp;$P$4, "")</f>
        <v>#REF!</v>
      </c>
    </row>
    <row r="20" spans="1:27">
      <c r="A20" s="552">
        <v>8</v>
      </c>
      <c r="B20" s="553" t="s">
        <v>376</v>
      </c>
      <c r="C20" s="545"/>
      <c r="D20" s="546"/>
      <c r="E20" s="545"/>
      <c r="F20" s="552">
        <v>8</v>
      </c>
      <c r="G20" s="553" t="s">
        <v>376</v>
      </c>
      <c r="H20" s="545"/>
      <c r="I20" s="546"/>
      <c r="K20" s="552">
        <v>8</v>
      </c>
      <c r="L20" s="553" t="s">
        <v>376</v>
      </c>
      <c r="M20" s="545"/>
      <c r="N20" s="546"/>
      <c r="P20" s="552">
        <v>8</v>
      </c>
      <c r="Q20" s="553" t="s">
        <v>376</v>
      </c>
      <c r="R20" s="545"/>
      <c r="S20" s="546"/>
      <c r="T20" s="565" t="e">
        <f t="shared" si="4"/>
        <v>#REF!</v>
      </c>
      <c r="U20" s="561">
        <v>1</v>
      </c>
      <c r="V20" s="561">
        <v>1</v>
      </c>
      <c r="W20" s="561">
        <v>0</v>
      </c>
      <c r="X20" s="561">
        <v>0</v>
      </c>
      <c r="Y20" s="567" t="e">
        <f>IF(AND($A$1&gt;0,$F$1&gt;0,$K$1=0,$P$1=0),$A$4&amp;$AA$8&amp;$F$4, "")</f>
        <v>#REF!</v>
      </c>
    </row>
    <row r="21" spans="1:27">
      <c r="A21" s="552">
        <v>9</v>
      </c>
      <c r="B21" s="553" t="s">
        <v>377</v>
      </c>
      <c r="C21" s="545"/>
      <c r="D21" s="546"/>
      <c r="E21" s="545"/>
      <c r="F21" s="552">
        <v>9</v>
      </c>
      <c r="G21" s="553" t="s">
        <v>377</v>
      </c>
      <c r="H21" s="545"/>
      <c r="I21" s="546"/>
      <c r="K21" s="552">
        <v>9</v>
      </c>
      <c r="L21" s="553" t="s">
        <v>377</v>
      </c>
      <c r="M21" s="545"/>
      <c r="N21" s="546"/>
      <c r="P21" s="552">
        <v>9</v>
      </c>
      <c r="Q21" s="553" t="s">
        <v>377</v>
      </c>
      <c r="R21" s="545"/>
      <c r="S21" s="546"/>
      <c r="T21" s="565" t="e">
        <f t="shared" si="4"/>
        <v>#REF!</v>
      </c>
      <c r="U21" s="561">
        <v>1</v>
      </c>
      <c r="V21" s="561">
        <v>1</v>
      </c>
      <c r="W21" s="561">
        <v>0</v>
      </c>
      <c r="X21" s="561">
        <v>1</v>
      </c>
      <c r="Y21" s="567" t="e">
        <f>IF(AND($A$1&gt;0,$F$1&gt;0,$K$1=0,$P$1&gt;0),$A$4&amp;$AA$8&amp;$F$4&amp;$AA$8&amp;$P$4, "")</f>
        <v>#REF!</v>
      </c>
    </row>
    <row r="22" spans="1:27">
      <c r="A22" s="552">
        <v>10</v>
      </c>
      <c r="B22" s="553" t="s">
        <v>378</v>
      </c>
      <c r="C22" s="545"/>
      <c r="D22" s="546"/>
      <c r="E22" s="545"/>
      <c r="F22" s="552">
        <v>10</v>
      </c>
      <c r="G22" s="553" t="s">
        <v>378</v>
      </c>
      <c r="H22" s="545"/>
      <c r="I22" s="546"/>
      <c r="K22" s="552">
        <v>10</v>
      </c>
      <c r="L22" s="553" t="s">
        <v>378</v>
      </c>
      <c r="M22" s="545"/>
      <c r="N22" s="546"/>
      <c r="P22" s="552">
        <v>10</v>
      </c>
      <c r="Q22" s="553" t="s">
        <v>378</v>
      </c>
      <c r="R22" s="545"/>
      <c r="S22" s="546"/>
      <c r="T22" s="565" t="e">
        <f t="shared" si="4"/>
        <v>#REF!</v>
      </c>
      <c r="U22" s="561">
        <v>1</v>
      </c>
      <c r="V22" s="561">
        <v>1</v>
      </c>
      <c r="W22" s="561">
        <v>1</v>
      </c>
      <c r="X22" s="561">
        <v>0</v>
      </c>
      <c r="Y22" s="567" t="e">
        <f>IF(AND($A$1&gt;0,$F$1&gt;0,$K$1&gt;0,$P$1=0),$A$4&amp;$AA$8&amp;$F$4&amp;$AA$8&amp;$K$4, "")</f>
        <v>#REF!</v>
      </c>
    </row>
    <row r="23" spans="1:27">
      <c r="A23" s="552">
        <v>11</v>
      </c>
      <c r="B23" s="553" t="s">
        <v>379</v>
      </c>
      <c r="C23" s="545"/>
      <c r="D23" s="546"/>
      <c r="E23" s="545"/>
      <c r="F23" s="552">
        <v>11</v>
      </c>
      <c r="G23" s="553" t="s">
        <v>379</v>
      </c>
      <c r="H23" s="545"/>
      <c r="I23" s="546"/>
      <c r="K23" s="552">
        <v>11</v>
      </c>
      <c r="L23" s="553" t="s">
        <v>379</v>
      </c>
      <c r="M23" s="545"/>
      <c r="N23" s="546"/>
      <c r="P23" s="552">
        <v>11</v>
      </c>
      <c r="Q23" s="553" t="s">
        <v>379</v>
      </c>
      <c r="R23" s="545"/>
      <c r="S23" s="546"/>
      <c r="T23" s="565" t="e">
        <f t="shared" si="4"/>
        <v>#REF!</v>
      </c>
      <c r="U23" s="561">
        <v>1</v>
      </c>
      <c r="V23" s="561">
        <v>1</v>
      </c>
      <c r="W23" s="561">
        <v>1</v>
      </c>
      <c r="X23" s="561">
        <v>1</v>
      </c>
      <c r="Y23" s="568" t="e">
        <f>IF(AND($A$1&gt;0,$F$1&gt;0,$K$1&gt;0,$P$1&gt;0),$A$4&amp;$AA$8&amp;$F$4&amp;$AA$8&amp;$K$4&amp;$AA$8&amp;$P$4, "")</f>
        <v>#REF!</v>
      </c>
    </row>
    <row r="24" spans="1:27">
      <c r="A24" s="552">
        <v>12</v>
      </c>
      <c r="B24" s="553" t="s">
        <v>380</v>
      </c>
      <c r="C24" s="545"/>
      <c r="D24" s="546"/>
      <c r="E24" s="545"/>
      <c r="F24" s="552">
        <v>12</v>
      </c>
      <c r="G24" s="553" t="s">
        <v>380</v>
      </c>
      <c r="H24" s="545"/>
      <c r="I24" s="546"/>
      <c r="K24" s="552">
        <v>12</v>
      </c>
      <c r="L24" s="553" t="s">
        <v>380</v>
      </c>
      <c r="M24" s="545"/>
      <c r="N24" s="546"/>
      <c r="P24" s="552">
        <v>12</v>
      </c>
      <c r="Q24" s="553" t="s">
        <v>380</v>
      </c>
      <c r="R24" s="545"/>
      <c r="S24" s="546"/>
    </row>
    <row r="25" spans="1:27">
      <c r="A25" s="552">
        <v>13</v>
      </c>
      <c r="B25" s="553" t="s">
        <v>381</v>
      </c>
      <c r="C25" s="545"/>
      <c r="D25" s="546"/>
      <c r="E25" s="545"/>
      <c r="F25" s="552">
        <v>13</v>
      </c>
      <c r="G25" s="553" t="s">
        <v>381</v>
      </c>
      <c r="H25" s="545"/>
      <c r="I25" s="546"/>
      <c r="K25" s="552">
        <v>13</v>
      </c>
      <c r="L25" s="553" t="s">
        <v>381</v>
      </c>
      <c r="M25" s="545"/>
      <c r="N25" s="546"/>
      <c r="P25" s="552">
        <v>13</v>
      </c>
      <c r="Q25" s="553" t="s">
        <v>381</v>
      </c>
      <c r="R25" s="545"/>
      <c r="S25" s="546"/>
    </row>
    <row r="26" spans="1:27">
      <c r="A26" s="552">
        <v>14</v>
      </c>
      <c r="B26" s="553" t="s">
        <v>382</v>
      </c>
      <c r="C26" s="545"/>
      <c r="D26" s="546"/>
      <c r="E26" s="545"/>
      <c r="F26" s="552">
        <v>14</v>
      </c>
      <c r="G26" s="553" t="s">
        <v>382</v>
      </c>
      <c r="H26" s="545"/>
      <c r="I26" s="546"/>
      <c r="K26" s="552">
        <v>14</v>
      </c>
      <c r="L26" s="553" t="s">
        <v>382</v>
      </c>
      <c r="M26" s="545"/>
      <c r="N26" s="546"/>
      <c r="P26" s="552">
        <v>14</v>
      </c>
      <c r="Q26" s="553" t="s">
        <v>382</v>
      </c>
      <c r="R26" s="545"/>
      <c r="S26" s="546"/>
    </row>
    <row r="27" spans="1:27">
      <c r="A27" s="552">
        <v>15</v>
      </c>
      <c r="B27" s="553" t="s">
        <v>383</v>
      </c>
      <c r="C27" s="545"/>
      <c r="D27" s="546"/>
      <c r="E27" s="545"/>
      <c r="F27" s="552">
        <v>15</v>
      </c>
      <c r="G27" s="553" t="s">
        <v>383</v>
      </c>
      <c r="H27" s="545"/>
      <c r="I27" s="546"/>
      <c r="K27" s="552">
        <v>15</v>
      </c>
      <c r="L27" s="553" t="s">
        <v>383</v>
      </c>
      <c r="M27" s="545"/>
      <c r="N27" s="546"/>
      <c r="P27" s="552">
        <v>15</v>
      </c>
      <c r="Q27" s="553" t="s">
        <v>383</v>
      </c>
      <c r="R27" s="545"/>
      <c r="S27" s="546"/>
    </row>
    <row r="28" spans="1:27">
      <c r="A28" s="552">
        <v>16</v>
      </c>
      <c r="B28" s="553" t="s">
        <v>384</v>
      </c>
      <c r="C28" s="545"/>
      <c r="D28" s="546"/>
      <c r="E28" s="545"/>
      <c r="F28" s="552">
        <v>16</v>
      </c>
      <c r="G28" s="553" t="s">
        <v>384</v>
      </c>
      <c r="H28" s="545"/>
      <c r="I28" s="546"/>
      <c r="K28" s="552">
        <v>16</v>
      </c>
      <c r="L28" s="553" t="s">
        <v>384</v>
      </c>
      <c r="M28" s="545"/>
      <c r="N28" s="546"/>
      <c r="P28" s="552">
        <v>16</v>
      </c>
      <c r="Q28" s="553" t="s">
        <v>384</v>
      </c>
      <c r="R28" s="545"/>
      <c r="S28" s="546"/>
      <c r="T28" s="565" t="e">
        <f>IF(Y28="",0, 1)</f>
        <v>#REF!</v>
      </c>
      <c r="U28" s="561">
        <v>0</v>
      </c>
      <c r="V28" s="561">
        <v>0</v>
      </c>
      <c r="W28" s="561">
        <v>0</v>
      </c>
      <c r="X28" s="561">
        <v>0</v>
      </c>
      <c r="Y28" s="566" t="e">
        <f>IF(AND($A$1=0,$F$1=0,$K$1=0,$P$1=0)," 0/-", "")</f>
        <v>#REF!</v>
      </c>
      <c r="AA28" s="561" t="s">
        <v>385</v>
      </c>
    </row>
    <row r="29" spans="1:27">
      <c r="A29" s="552">
        <v>17</v>
      </c>
      <c r="B29" s="553" t="s">
        <v>386</v>
      </c>
      <c r="C29" s="545"/>
      <c r="D29" s="546"/>
      <c r="E29" s="545"/>
      <c r="F29" s="552">
        <v>17</v>
      </c>
      <c r="G29" s="553" t="s">
        <v>386</v>
      </c>
      <c r="H29" s="545"/>
      <c r="I29" s="546"/>
      <c r="K29" s="552">
        <v>17</v>
      </c>
      <c r="L29" s="553" t="s">
        <v>386</v>
      </c>
      <c r="M29" s="545"/>
      <c r="N29" s="546"/>
      <c r="P29" s="552">
        <v>17</v>
      </c>
      <c r="Q29" s="553" t="s">
        <v>386</v>
      </c>
      <c r="R29" s="545"/>
      <c r="S29" s="546"/>
      <c r="T29" s="565" t="e">
        <f t="shared" ref="T29:T43" si="5">IF(Y29="",0, 1)</f>
        <v>#REF!</v>
      </c>
      <c r="U29" s="561">
        <v>0</v>
      </c>
      <c r="V29" s="561">
        <v>0</v>
      </c>
      <c r="W29" s="561">
        <v>0</v>
      </c>
      <c r="X29" s="561">
        <v>1</v>
      </c>
      <c r="Y29" s="567" t="e">
        <f>IF(AND($A$1=0,$F$1=0,$K$1=0,$P$1&gt;0),$U$3&amp;$P$1&amp;$AA$30, "")</f>
        <v>#REF!</v>
      </c>
      <c r="AA29" s="561" t="s">
        <v>387</v>
      </c>
    </row>
    <row r="30" spans="1:27">
      <c r="A30" s="552">
        <v>18</v>
      </c>
      <c r="B30" s="553" t="s">
        <v>388</v>
      </c>
      <c r="C30" s="545"/>
      <c r="D30" s="546"/>
      <c r="E30" s="545"/>
      <c r="F30" s="552">
        <v>18</v>
      </c>
      <c r="G30" s="553" t="s">
        <v>388</v>
      </c>
      <c r="H30" s="545"/>
      <c r="I30" s="546"/>
      <c r="K30" s="552">
        <v>18</v>
      </c>
      <c r="L30" s="553" t="s">
        <v>388</v>
      </c>
      <c r="M30" s="545"/>
      <c r="N30" s="546"/>
      <c r="P30" s="552">
        <v>18</v>
      </c>
      <c r="Q30" s="553" t="s">
        <v>388</v>
      </c>
      <c r="R30" s="545"/>
      <c r="S30" s="546"/>
      <c r="T30" s="565" t="e">
        <f t="shared" si="5"/>
        <v>#REF!</v>
      </c>
      <c r="U30" s="561">
        <v>0</v>
      </c>
      <c r="V30" s="561">
        <v>0</v>
      </c>
      <c r="W30" s="561">
        <v>1</v>
      </c>
      <c r="X30" s="561">
        <v>0</v>
      </c>
      <c r="Y30" s="567" t="e">
        <f>IF(AND($A$1=0,$F$1=0,$K$1&gt;0,$P$1=0),$U$2&amp;$K$1&amp;$AA$30, "")</f>
        <v>#REF!</v>
      </c>
      <c r="AA30" s="561" t="s">
        <v>389</v>
      </c>
    </row>
    <row r="31" spans="1:27">
      <c r="A31" s="552">
        <v>19</v>
      </c>
      <c r="B31" s="553" t="s">
        <v>390</v>
      </c>
      <c r="C31" s="545"/>
      <c r="D31" s="546"/>
      <c r="E31" s="545"/>
      <c r="F31" s="552">
        <v>19</v>
      </c>
      <c r="G31" s="553" t="s">
        <v>390</v>
      </c>
      <c r="H31" s="545"/>
      <c r="I31" s="546"/>
      <c r="K31" s="552">
        <v>19</v>
      </c>
      <c r="L31" s="553" t="s">
        <v>390</v>
      </c>
      <c r="M31" s="545"/>
      <c r="N31" s="546"/>
      <c r="P31" s="552">
        <v>19</v>
      </c>
      <c r="Q31" s="553" t="s">
        <v>390</v>
      </c>
      <c r="R31" s="545"/>
      <c r="S31" s="546"/>
      <c r="T31" s="565" t="e">
        <f t="shared" si="5"/>
        <v>#REF!</v>
      </c>
      <c r="U31" s="561">
        <v>0</v>
      </c>
      <c r="V31" s="561">
        <v>0</v>
      </c>
      <c r="W31" s="561">
        <v>1</v>
      </c>
      <c r="X31" s="561">
        <v>1</v>
      </c>
      <c r="Y31" s="567" t="e">
        <f>IF(AND($A$1=0,$F$1=0,$K$1&gt;0,$P$1&gt;0),$U$2&amp;$K$1&amp;$AA$29&amp;$U$3&amp;$P$1&amp;$AA$30, "")</f>
        <v>#REF!</v>
      </c>
    </row>
    <row r="32" spans="1:27">
      <c r="A32" s="552">
        <v>20</v>
      </c>
      <c r="B32" s="553" t="s">
        <v>391</v>
      </c>
      <c r="C32" s="545"/>
      <c r="D32" s="546"/>
      <c r="E32" s="545"/>
      <c r="F32" s="552">
        <v>20</v>
      </c>
      <c r="G32" s="553" t="s">
        <v>391</v>
      </c>
      <c r="H32" s="545"/>
      <c r="I32" s="546"/>
      <c r="K32" s="552">
        <v>20</v>
      </c>
      <c r="L32" s="553" t="s">
        <v>391</v>
      </c>
      <c r="M32" s="545"/>
      <c r="N32" s="546"/>
      <c r="P32" s="552">
        <v>20</v>
      </c>
      <c r="Q32" s="553" t="s">
        <v>391</v>
      </c>
      <c r="R32" s="545"/>
      <c r="S32" s="546"/>
      <c r="T32" s="565" t="e">
        <f t="shared" si="5"/>
        <v>#REF!</v>
      </c>
      <c r="U32" s="561">
        <v>0</v>
      </c>
      <c r="V32" s="561">
        <v>1</v>
      </c>
      <c r="W32" s="561">
        <v>0</v>
      </c>
      <c r="X32" s="561">
        <v>0</v>
      </c>
      <c r="Y32" s="567" t="e">
        <f>IF(AND($A$1=0,$F$1&gt;0,$K$1=0,$P$1=0),$U$1&amp;$F$1&amp;$AA$30, "")</f>
        <v>#REF!</v>
      </c>
    </row>
    <row r="33" spans="1:25">
      <c r="A33" s="552">
        <v>21</v>
      </c>
      <c r="B33" s="553" t="s">
        <v>392</v>
      </c>
      <c r="C33" s="545"/>
      <c r="D33" s="546"/>
      <c r="E33" s="545"/>
      <c r="F33" s="552">
        <v>21</v>
      </c>
      <c r="G33" s="553" t="s">
        <v>392</v>
      </c>
      <c r="H33" s="545"/>
      <c r="I33" s="546"/>
      <c r="K33" s="552">
        <v>21</v>
      </c>
      <c r="L33" s="553" t="s">
        <v>392</v>
      </c>
      <c r="M33" s="545"/>
      <c r="N33" s="546"/>
      <c r="P33" s="552">
        <v>21</v>
      </c>
      <c r="Q33" s="553" t="s">
        <v>392</v>
      </c>
      <c r="R33" s="545"/>
      <c r="S33" s="546"/>
      <c r="T33" s="565" t="e">
        <f t="shared" si="5"/>
        <v>#REF!</v>
      </c>
      <c r="U33" s="561">
        <v>0</v>
      </c>
      <c r="V33" s="561">
        <v>1</v>
      </c>
      <c r="W33" s="561">
        <v>0</v>
      </c>
      <c r="X33" s="561">
        <v>1</v>
      </c>
      <c r="Y33" s="567" t="e">
        <f>IF(AND($A$1=0,$F$1&gt;0,$K$1=0,$P$1&gt;0),$U$1&amp;$F$1&amp;$AA$29&amp;$U$3&amp;$P$1&amp;$AA$30, "")</f>
        <v>#REF!</v>
      </c>
    </row>
    <row r="34" spans="1:25">
      <c r="A34" s="552">
        <v>22</v>
      </c>
      <c r="B34" s="553" t="s">
        <v>393</v>
      </c>
      <c r="C34" s="545"/>
      <c r="D34" s="546"/>
      <c r="E34" s="545"/>
      <c r="F34" s="552">
        <v>22</v>
      </c>
      <c r="G34" s="553" t="s">
        <v>393</v>
      </c>
      <c r="H34" s="545"/>
      <c r="I34" s="546"/>
      <c r="K34" s="552">
        <v>22</v>
      </c>
      <c r="L34" s="553" t="s">
        <v>393</v>
      </c>
      <c r="M34" s="545"/>
      <c r="N34" s="546"/>
      <c r="P34" s="552">
        <v>22</v>
      </c>
      <c r="Q34" s="553" t="s">
        <v>393</v>
      </c>
      <c r="R34" s="545"/>
      <c r="S34" s="546"/>
      <c r="T34" s="565" t="e">
        <f t="shared" si="5"/>
        <v>#REF!</v>
      </c>
      <c r="U34" s="561">
        <v>0</v>
      </c>
      <c r="V34" s="561">
        <v>1</v>
      </c>
      <c r="W34" s="561">
        <v>1</v>
      </c>
      <c r="X34" s="561">
        <v>0</v>
      </c>
      <c r="Y34" s="567" t="e">
        <f>IF(AND($A$1=0,$F$1&gt;0,$K$1&gt;0,$P$1=0),$U$1&amp;$F$1&amp;$AA$29&amp;$U$2&amp;$K$1, "")</f>
        <v>#REF!</v>
      </c>
    </row>
    <row r="35" spans="1:25">
      <c r="A35" s="552">
        <v>23</v>
      </c>
      <c r="B35" s="553" t="s">
        <v>394</v>
      </c>
      <c r="C35" s="545"/>
      <c r="D35" s="546"/>
      <c r="E35" s="545"/>
      <c r="F35" s="552">
        <v>23</v>
      </c>
      <c r="G35" s="553" t="s">
        <v>394</v>
      </c>
      <c r="H35" s="545"/>
      <c r="I35" s="546"/>
      <c r="K35" s="552">
        <v>23</v>
      </c>
      <c r="L35" s="553" t="s">
        <v>394</v>
      </c>
      <c r="M35" s="545"/>
      <c r="N35" s="546"/>
      <c r="P35" s="552">
        <v>23</v>
      </c>
      <c r="Q35" s="553" t="s">
        <v>394</v>
      </c>
      <c r="R35" s="545"/>
      <c r="S35" s="546"/>
      <c r="T35" s="565" t="e">
        <f t="shared" si="5"/>
        <v>#REF!</v>
      </c>
      <c r="U35" s="561">
        <v>0</v>
      </c>
      <c r="V35" s="561">
        <v>1</v>
      </c>
      <c r="W35" s="561">
        <v>1</v>
      </c>
      <c r="X35" s="561">
        <v>1</v>
      </c>
      <c r="Y35" s="568" t="e">
        <f>IF(AND($A$1=0,$F$1&gt;0,$K$1&gt;0,$P$1&gt;0),$U$1&amp;$F$1&amp;$AA$29&amp;$U$2&amp;$K$1&amp;$AA$29&amp;$U$3&amp;$P$1&amp;$AA$30, "")</f>
        <v>#REF!</v>
      </c>
    </row>
    <row r="36" spans="1:25">
      <c r="A36" s="552">
        <v>24</v>
      </c>
      <c r="B36" s="553" t="s">
        <v>395</v>
      </c>
      <c r="C36" s="545"/>
      <c r="D36" s="546"/>
      <c r="E36" s="545"/>
      <c r="F36" s="552">
        <v>24</v>
      </c>
      <c r="G36" s="553" t="s">
        <v>395</v>
      </c>
      <c r="H36" s="545"/>
      <c r="I36" s="546"/>
      <c r="K36" s="552">
        <v>24</v>
      </c>
      <c r="L36" s="553" t="s">
        <v>395</v>
      </c>
      <c r="M36" s="545"/>
      <c r="N36" s="546"/>
      <c r="P36" s="552">
        <v>24</v>
      </c>
      <c r="Q36" s="553" t="s">
        <v>395</v>
      </c>
      <c r="R36" s="545"/>
      <c r="S36" s="546"/>
      <c r="T36" s="565" t="e">
        <f t="shared" si="5"/>
        <v>#REF!</v>
      </c>
      <c r="U36" s="561">
        <v>1</v>
      </c>
      <c r="V36" s="561">
        <v>0</v>
      </c>
      <c r="W36" s="561">
        <v>0</v>
      </c>
      <c r="X36" s="561">
        <v>0</v>
      </c>
      <c r="Y36" s="566" t="e">
        <f>IF(AND($A$1&gt;0,$F$1=0,$K$1=0,$P$1=0),#REF!&amp; $A$1&amp;$AA$30, "")</f>
        <v>#REF!</v>
      </c>
    </row>
    <row r="37" spans="1:25">
      <c r="A37" s="552">
        <v>25</v>
      </c>
      <c r="B37" s="553" t="s">
        <v>396</v>
      </c>
      <c r="C37" s="545"/>
      <c r="D37" s="546"/>
      <c r="E37" s="545"/>
      <c r="F37" s="552">
        <v>25</v>
      </c>
      <c r="G37" s="553" t="s">
        <v>396</v>
      </c>
      <c r="H37" s="545"/>
      <c r="I37" s="546"/>
      <c r="K37" s="552">
        <v>25</v>
      </c>
      <c r="L37" s="553" t="s">
        <v>396</v>
      </c>
      <c r="M37" s="545"/>
      <c r="N37" s="546"/>
      <c r="P37" s="552">
        <v>25</v>
      </c>
      <c r="Q37" s="553" t="s">
        <v>396</v>
      </c>
      <c r="R37" s="545"/>
      <c r="S37" s="546"/>
      <c r="T37" s="565" t="e">
        <f t="shared" si="5"/>
        <v>#REF!</v>
      </c>
      <c r="U37" s="561">
        <v>1</v>
      </c>
      <c r="V37" s="561">
        <v>0</v>
      </c>
      <c r="W37" s="561">
        <v>0</v>
      </c>
      <c r="X37" s="561">
        <v>1</v>
      </c>
      <c r="Y37" s="567" t="e">
        <f>IF(AND($A$1&gt;0,$F$1=0,$K$1=0,$P$1&gt;0),#REF!&amp;$A$1&amp;$AA$29&amp;$U$3&amp;$P$1&amp;$AA$30, "")</f>
        <v>#REF!</v>
      </c>
    </row>
    <row r="38" spans="1:25">
      <c r="A38" s="552">
        <v>26</v>
      </c>
      <c r="B38" s="553" t="s">
        <v>397</v>
      </c>
      <c r="C38" s="545"/>
      <c r="D38" s="546"/>
      <c r="E38" s="545"/>
      <c r="F38" s="552">
        <v>26</v>
      </c>
      <c r="G38" s="553" t="s">
        <v>397</v>
      </c>
      <c r="H38" s="545"/>
      <c r="I38" s="546"/>
      <c r="K38" s="552">
        <v>26</v>
      </c>
      <c r="L38" s="553" t="s">
        <v>397</v>
      </c>
      <c r="M38" s="545"/>
      <c r="N38" s="546"/>
      <c r="P38" s="552">
        <v>26</v>
      </c>
      <c r="Q38" s="553" t="s">
        <v>397</v>
      </c>
      <c r="R38" s="545"/>
      <c r="S38" s="546"/>
      <c r="T38" s="565" t="e">
        <f t="shared" si="5"/>
        <v>#REF!</v>
      </c>
      <c r="U38" s="561">
        <v>1</v>
      </c>
      <c r="V38" s="561">
        <v>0</v>
      </c>
      <c r="W38" s="561">
        <v>1</v>
      </c>
      <c r="X38" s="561">
        <v>0</v>
      </c>
      <c r="Y38" s="567" t="e">
        <f>IF(AND($A$1&gt;0,$F$1=0,$K$1&gt;0,$P$1=0),#REF!&amp;$A$1&amp;$AA$29&amp;$U$2&amp;$K$1, "")</f>
        <v>#REF!</v>
      </c>
    </row>
    <row r="39" spans="1:25">
      <c r="A39" s="552">
        <v>27</v>
      </c>
      <c r="B39" s="553" t="s">
        <v>398</v>
      </c>
      <c r="C39" s="545"/>
      <c r="D39" s="546"/>
      <c r="E39" s="545"/>
      <c r="F39" s="552">
        <v>27</v>
      </c>
      <c r="G39" s="553" t="s">
        <v>398</v>
      </c>
      <c r="H39" s="545"/>
      <c r="I39" s="546"/>
      <c r="K39" s="552">
        <v>27</v>
      </c>
      <c r="L39" s="553" t="s">
        <v>398</v>
      </c>
      <c r="M39" s="545"/>
      <c r="N39" s="546"/>
      <c r="P39" s="552">
        <v>27</v>
      </c>
      <c r="Q39" s="553" t="s">
        <v>398</v>
      </c>
      <c r="R39" s="545"/>
      <c r="S39" s="546"/>
      <c r="T39" s="565" t="e">
        <f t="shared" si="5"/>
        <v>#REF!</v>
      </c>
      <c r="U39" s="561">
        <v>1</v>
      </c>
      <c r="V39" s="561">
        <v>0</v>
      </c>
      <c r="W39" s="561">
        <v>1</v>
      </c>
      <c r="X39" s="561">
        <v>1</v>
      </c>
      <c r="Y39" s="567" t="e">
        <f>IF(AND($A$1&gt;0,$F$1=0,$K$1&gt;0,$P$1&gt;0),#REF!&amp;$A$1&amp;$AA$29&amp;$U$2&amp;$K$1&amp;$AA$29&amp;$U$3&amp;$P$1&amp;$AA$30, "")</f>
        <v>#REF!</v>
      </c>
    </row>
    <row r="40" spans="1:25">
      <c r="A40" s="552">
        <v>28</v>
      </c>
      <c r="B40" s="553" t="s">
        <v>399</v>
      </c>
      <c r="C40" s="545"/>
      <c r="D40" s="546"/>
      <c r="E40" s="545"/>
      <c r="F40" s="552">
        <v>28</v>
      </c>
      <c r="G40" s="553" t="s">
        <v>399</v>
      </c>
      <c r="H40" s="545"/>
      <c r="I40" s="546"/>
      <c r="K40" s="552">
        <v>28</v>
      </c>
      <c r="L40" s="553" t="s">
        <v>399</v>
      </c>
      <c r="M40" s="545"/>
      <c r="N40" s="546"/>
      <c r="P40" s="552">
        <v>28</v>
      </c>
      <c r="Q40" s="553" t="s">
        <v>399</v>
      </c>
      <c r="R40" s="545"/>
      <c r="S40" s="546"/>
      <c r="T40" s="565" t="e">
        <f t="shared" si="5"/>
        <v>#REF!</v>
      </c>
      <c r="U40" s="561">
        <v>1</v>
      </c>
      <c r="V40" s="561">
        <v>1</v>
      </c>
      <c r="W40" s="561">
        <v>0</v>
      </c>
      <c r="X40" s="561">
        <v>0</v>
      </c>
      <c r="Y40" s="567" t="e">
        <f>IF(AND($A$1&gt;0,$F$1&gt;0,$K$1=0,$P$1=0),#REF!&amp;$A$1&amp;$AA$29&amp;$U$1&amp;$F$1, "")</f>
        <v>#REF!</v>
      </c>
    </row>
    <row r="41" spans="1:25">
      <c r="A41" s="552">
        <v>29</v>
      </c>
      <c r="B41" s="553" t="s">
        <v>400</v>
      </c>
      <c r="C41" s="545"/>
      <c r="D41" s="546"/>
      <c r="E41" s="545"/>
      <c r="F41" s="552">
        <v>29</v>
      </c>
      <c r="G41" s="553" t="s">
        <v>400</v>
      </c>
      <c r="H41" s="545"/>
      <c r="I41" s="546"/>
      <c r="K41" s="552">
        <v>29</v>
      </c>
      <c r="L41" s="553" t="s">
        <v>400</v>
      </c>
      <c r="M41" s="545"/>
      <c r="N41" s="546"/>
      <c r="P41" s="552">
        <v>29</v>
      </c>
      <c r="Q41" s="553" t="s">
        <v>400</v>
      </c>
      <c r="R41" s="545"/>
      <c r="S41" s="546"/>
      <c r="T41" s="565" t="e">
        <f t="shared" si="5"/>
        <v>#REF!</v>
      </c>
      <c r="U41" s="561">
        <v>1</v>
      </c>
      <c r="V41" s="561">
        <v>1</v>
      </c>
      <c r="W41" s="561">
        <v>0</v>
      </c>
      <c r="X41" s="561">
        <v>1</v>
      </c>
      <c r="Y41" s="567" t="e">
        <f>IF(AND($A$1&gt;0,$F$1&gt;0,$K$1=0,$P$1&gt;0),#REF!&amp;$A$1&amp;$AA$29&amp;$U$1&amp;$F$1&amp;$AA$29&amp;$U$3&amp;$P$1&amp;$AA$30, "")</f>
        <v>#REF!</v>
      </c>
    </row>
    <row r="42" spans="1:25">
      <c r="A42" s="552">
        <v>30</v>
      </c>
      <c r="B42" s="553" t="s">
        <v>401</v>
      </c>
      <c r="C42" s="545"/>
      <c r="D42" s="546"/>
      <c r="E42" s="545"/>
      <c r="F42" s="552">
        <v>30</v>
      </c>
      <c r="G42" s="553" t="s">
        <v>401</v>
      </c>
      <c r="H42" s="545"/>
      <c r="I42" s="546"/>
      <c r="K42" s="552">
        <v>30</v>
      </c>
      <c r="L42" s="553" t="s">
        <v>401</v>
      </c>
      <c r="M42" s="545"/>
      <c r="N42" s="546"/>
      <c r="P42" s="552">
        <v>30</v>
      </c>
      <c r="Q42" s="553" t="s">
        <v>401</v>
      </c>
      <c r="R42" s="545"/>
      <c r="S42" s="546"/>
      <c r="T42" s="565" t="e">
        <f t="shared" si="5"/>
        <v>#REF!</v>
      </c>
      <c r="U42" s="561">
        <v>1</v>
      </c>
      <c r="V42" s="561">
        <v>1</v>
      </c>
      <c r="W42" s="561">
        <v>1</v>
      </c>
      <c r="X42" s="561">
        <v>0</v>
      </c>
      <c r="Y42" s="567" t="e">
        <f>IF(AND($A$1&gt;0,$F$1&gt;0,$K$1&gt;0,$P$1=0),#REF!&amp;$A$1&amp;$AA$29&amp;$U$1&amp;$F$1&amp;$AA$29&amp;$U$2&amp;$K$1, "")</f>
        <v>#REF!</v>
      </c>
    </row>
    <row r="43" spans="1:25">
      <c r="A43" s="552">
        <v>31</v>
      </c>
      <c r="B43" s="553" t="s">
        <v>402</v>
      </c>
      <c r="C43" s="545"/>
      <c r="D43" s="546"/>
      <c r="E43" s="545"/>
      <c r="F43" s="552">
        <v>31</v>
      </c>
      <c r="G43" s="553" t="s">
        <v>402</v>
      </c>
      <c r="H43" s="545"/>
      <c r="I43" s="546"/>
      <c r="K43" s="552">
        <v>31</v>
      </c>
      <c r="L43" s="553" t="s">
        <v>402</v>
      </c>
      <c r="M43" s="545"/>
      <c r="N43" s="546"/>
      <c r="P43" s="552">
        <v>31</v>
      </c>
      <c r="Q43" s="553" t="s">
        <v>402</v>
      </c>
      <c r="R43" s="545"/>
      <c r="S43" s="546"/>
      <c r="T43" s="565" t="e">
        <f t="shared" si="5"/>
        <v>#REF!</v>
      </c>
      <c r="U43" s="561">
        <v>1</v>
      </c>
      <c r="V43" s="561">
        <v>1</v>
      </c>
      <c r="W43" s="561">
        <v>1</v>
      </c>
      <c r="X43" s="561">
        <v>1</v>
      </c>
      <c r="Y43" s="568" t="e">
        <f>IF(AND($A$1&gt;0,$F$1&gt;0,$K$1&gt;0,$P$1&gt;0),#REF!&amp;$A$1&amp;$AA$29&amp;$U$1&amp;$F$1&amp;$AA$29&amp;$U$2&amp;$K$1&amp;$AA$29&amp;$U$3&amp;$P$1&amp;$AA$30, "")</f>
        <v>#REF!</v>
      </c>
    </row>
    <row r="44" spans="1:25">
      <c r="A44" s="552">
        <v>32</v>
      </c>
      <c r="B44" s="553" t="s">
        <v>403</v>
      </c>
      <c r="C44" s="545"/>
      <c r="D44" s="546"/>
      <c r="E44" s="545"/>
      <c r="F44" s="552">
        <v>32</v>
      </c>
      <c r="G44" s="553" t="s">
        <v>403</v>
      </c>
      <c r="H44" s="545"/>
      <c r="I44" s="546"/>
      <c r="K44" s="552">
        <v>32</v>
      </c>
      <c r="L44" s="553" t="s">
        <v>403</v>
      </c>
      <c r="M44" s="545"/>
      <c r="N44" s="546"/>
      <c r="P44" s="552">
        <v>32</v>
      </c>
      <c r="Q44" s="553" t="s">
        <v>403</v>
      </c>
      <c r="R44" s="545"/>
      <c r="S44" s="546"/>
    </row>
    <row r="45" spans="1:25">
      <c r="A45" s="552">
        <v>33</v>
      </c>
      <c r="B45" s="553" t="s">
        <v>404</v>
      </c>
      <c r="C45" s="545"/>
      <c r="D45" s="546"/>
      <c r="E45" s="545"/>
      <c r="F45" s="552">
        <v>33</v>
      </c>
      <c r="G45" s="553" t="s">
        <v>404</v>
      </c>
      <c r="H45" s="545"/>
      <c r="I45" s="546"/>
      <c r="K45" s="552">
        <v>33</v>
      </c>
      <c r="L45" s="553" t="s">
        <v>404</v>
      </c>
      <c r="M45" s="545"/>
      <c r="N45" s="546"/>
      <c r="P45" s="552">
        <v>33</v>
      </c>
      <c r="Q45" s="553" t="s">
        <v>404</v>
      </c>
      <c r="R45" s="545"/>
      <c r="S45" s="546"/>
    </row>
    <row r="46" spans="1:25">
      <c r="A46" s="552">
        <v>34</v>
      </c>
      <c r="B46" s="553" t="s">
        <v>405</v>
      </c>
      <c r="C46" s="545"/>
      <c r="D46" s="546"/>
      <c r="E46" s="545"/>
      <c r="F46" s="552">
        <v>34</v>
      </c>
      <c r="G46" s="553" t="s">
        <v>405</v>
      </c>
      <c r="H46" s="545"/>
      <c r="I46" s="546"/>
      <c r="K46" s="552">
        <v>34</v>
      </c>
      <c r="L46" s="553" t="s">
        <v>405</v>
      </c>
      <c r="M46" s="545"/>
      <c r="N46" s="546"/>
      <c r="P46" s="552">
        <v>34</v>
      </c>
      <c r="Q46" s="553" t="s">
        <v>405</v>
      </c>
      <c r="R46" s="545"/>
      <c r="S46" s="546"/>
    </row>
    <row r="47" spans="1:25">
      <c r="A47" s="552">
        <v>35</v>
      </c>
      <c r="B47" s="553" t="s">
        <v>406</v>
      </c>
      <c r="C47" s="545"/>
      <c r="D47" s="546"/>
      <c r="E47" s="545"/>
      <c r="F47" s="552">
        <v>35</v>
      </c>
      <c r="G47" s="553" t="s">
        <v>406</v>
      </c>
      <c r="H47" s="545"/>
      <c r="I47" s="546"/>
      <c r="K47" s="552">
        <v>35</v>
      </c>
      <c r="L47" s="553" t="s">
        <v>406</v>
      </c>
      <c r="M47" s="545"/>
      <c r="N47" s="546"/>
      <c r="P47" s="552">
        <v>35</v>
      </c>
      <c r="Q47" s="553" t="s">
        <v>406</v>
      </c>
      <c r="R47" s="545"/>
      <c r="S47" s="546"/>
    </row>
    <row r="48" spans="1:25">
      <c r="A48" s="552">
        <v>36</v>
      </c>
      <c r="B48" s="553" t="s">
        <v>407</v>
      </c>
      <c r="C48" s="545"/>
      <c r="D48" s="546"/>
      <c r="E48" s="545"/>
      <c r="F48" s="552">
        <v>36</v>
      </c>
      <c r="G48" s="553" t="s">
        <v>407</v>
      </c>
      <c r="H48" s="545"/>
      <c r="I48" s="546"/>
      <c r="K48" s="552">
        <v>36</v>
      </c>
      <c r="L48" s="553" t="s">
        <v>407</v>
      </c>
      <c r="M48" s="545"/>
      <c r="N48" s="546"/>
      <c r="P48" s="552">
        <v>36</v>
      </c>
      <c r="Q48" s="553" t="s">
        <v>407</v>
      </c>
      <c r="R48" s="545"/>
      <c r="S48" s="546"/>
    </row>
    <row r="49" spans="1:19">
      <c r="A49" s="552">
        <v>37</v>
      </c>
      <c r="B49" s="553" t="s">
        <v>408</v>
      </c>
      <c r="C49" s="545"/>
      <c r="D49" s="546"/>
      <c r="E49" s="545"/>
      <c r="F49" s="552">
        <v>37</v>
      </c>
      <c r="G49" s="553" t="s">
        <v>408</v>
      </c>
      <c r="H49" s="545"/>
      <c r="I49" s="546"/>
      <c r="K49" s="552">
        <v>37</v>
      </c>
      <c r="L49" s="553" t="s">
        <v>408</v>
      </c>
      <c r="M49" s="545"/>
      <c r="N49" s="546"/>
      <c r="P49" s="552">
        <v>37</v>
      </c>
      <c r="Q49" s="553" t="s">
        <v>408</v>
      </c>
      <c r="R49" s="545"/>
      <c r="S49" s="546"/>
    </row>
    <row r="50" spans="1:19">
      <c r="A50" s="552">
        <v>38</v>
      </c>
      <c r="B50" s="553" t="s">
        <v>409</v>
      </c>
      <c r="C50" s="545"/>
      <c r="D50" s="546"/>
      <c r="E50" s="545"/>
      <c r="F50" s="552">
        <v>38</v>
      </c>
      <c r="G50" s="553" t="s">
        <v>409</v>
      </c>
      <c r="H50" s="545"/>
      <c r="I50" s="546"/>
      <c r="K50" s="552">
        <v>38</v>
      </c>
      <c r="L50" s="553" t="s">
        <v>409</v>
      </c>
      <c r="M50" s="545"/>
      <c r="N50" s="546"/>
      <c r="P50" s="552">
        <v>38</v>
      </c>
      <c r="Q50" s="553" t="s">
        <v>409</v>
      </c>
      <c r="R50" s="545"/>
      <c r="S50" s="546"/>
    </row>
    <row r="51" spans="1:19">
      <c r="A51" s="552">
        <v>39</v>
      </c>
      <c r="B51" s="553" t="s">
        <v>410</v>
      </c>
      <c r="C51" s="545"/>
      <c r="D51" s="546"/>
      <c r="E51" s="545"/>
      <c r="F51" s="552">
        <v>39</v>
      </c>
      <c r="G51" s="553" t="s">
        <v>410</v>
      </c>
      <c r="H51" s="545"/>
      <c r="I51" s="546"/>
      <c r="K51" s="552">
        <v>39</v>
      </c>
      <c r="L51" s="553" t="s">
        <v>410</v>
      </c>
      <c r="M51" s="545"/>
      <c r="N51" s="546"/>
      <c r="P51" s="552">
        <v>39</v>
      </c>
      <c r="Q51" s="553" t="s">
        <v>410</v>
      </c>
      <c r="R51" s="545"/>
      <c r="S51" s="546"/>
    </row>
    <row r="52" spans="1:19">
      <c r="A52" s="552">
        <v>40</v>
      </c>
      <c r="B52" s="553" t="s">
        <v>411</v>
      </c>
      <c r="C52" s="545"/>
      <c r="D52" s="546"/>
      <c r="E52" s="545"/>
      <c r="F52" s="552">
        <v>40</v>
      </c>
      <c r="G52" s="553" t="s">
        <v>411</v>
      </c>
      <c r="H52" s="545"/>
      <c r="I52" s="546"/>
      <c r="K52" s="552">
        <v>40</v>
      </c>
      <c r="L52" s="553" t="s">
        <v>411</v>
      </c>
      <c r="M52" s="545"/>
      <c r="N52" s="546"/>
      <c r="P52" s="552">
        <v>40</v>
      </c>
      <c r="Q52" s="553" t="s">
        <v>411</v>
      </c>
      <c r="R52" s="545"/>
      <c r="S52" s="546"/>
    </row>
    <row r="53" spans="1:19">
      <c r="A53" s="552">
        <v>41</v>
      </c>
      <c r="B53" s="553" t="s">
        <v>412</v>
      </c>
      <c r="C53" s="545"/>
      <c r="D53" s="546"/>
      <c r="E53" s="545"/>
      <c r="F53" s="552">
        <v>41</v>
      </c>
      <c r="G53" s="553" t="s">
        <v>412</v>
      </c>
      <c r="H53" s="545"/>
      <c r="I53" s="546"/>
      <c r="K53" s="552">
        <v>41</v>
      </c>
      <c r="L53" s="553" t="s">
        <v>412</v>
      </c>
      <c r="M53" s="545"/>
      <c r="N53" s="546"/>
      <c r="P53" s="552">
        <v>41</v>
      </c>
      <c r="Q53" s="553" t="s">
        <v>412</v>
      </c>
      <c r="R53" s="545"/>
      <c r="S53" s="546"/>
    </row>
    <row r="54" spans="1:19">
      <c r="A54" s="552">
        <v>42</v>
      </c>
      <c r="B54" s="553" t="s">
        <v>413</v>
      </c>
      <c r="C54" s="545"/>
      <c r="D54" s="546"/>
      <c r="E54" s="545"/>
      <c r="F54" s="552">
        <v>42</v>
      </c>
      <c r="G54" s="553" t="s">
        <v>413</v>
      </c>
      <c r="H54" s="545"/>
      <c r="I54" s="546"/>
      <c r="K54" s="552">
        <v>42</v>
      </c>
      <c r="L54" s="553" t="s">
        <v>413</v>
      </c>
      <c r="M54" s="545"/>
      <c r="N54" s="546"/>
      <c r="P54" s="552">
        <v>42</v>
      </c>
      <c r="Q54" s="553" t="s">
        <v>413</v>
      </c>
      <c r="R54" s="545"/>
      <c r="S54" s="546"/>
    </row>
    <row r="55" spans="1:19">
      <c r="A55" s="552">
        <v>43</v>
      </c>
      <c r="B55" s="553" t="s">
        <v>414</v>
      </c>
      <c r="C55" s="545"/>
      <c r="D55" s="546"/>
      <c r="E55" s="545"/>
      <c r="F55" s="552">
        <v>43</v>
      </c>
      <c r="G55" s="553" t="s">
        <v>414</v>
      </c>
      <c r="H55" s="545"/>
      <c r="I55" s="546"/>
      <c r="K55" s="552">
        <v>43</v>
      </c>
      <c r="L55" s="553" t="s">
        <v>414</v>
      </c>
      <c r="M55" s="545"/>
      <c r="N55" s="546"/>
      <c r="P55" s="552">
        <v>43</v>
      </c>
      <c r="Q55" s="553" t="s">
        <v>414</v>
      </c>
      <c r="R55" s="545"/>
      <c r="S55" s="546"/>
    </row>
    <row r="56" spans="1:19">
      <c r="A56" s="552">
        <v>44</v>
      </c>
      <c r="B56" s="553" t="s">
        <v>415</v>
      </c>
      <c r="C56" s="545"/>
      <c r="D56" s="546"/>
      <c r="E56" s="545"/>
      <c r="F56" s="552">
        <v>44</v>
      </c>
      <c r="G56" s="553" t="s">
        <v>415</v>
      </c>
      <c r="H56" s="545"/>
      <c r="I56" s="546"/>
      <c r="K56" s="552">
        <v>44</v>
      </c>
      <c r="L56" s="553" t="s">
        <v>415</v>
      </c>
      <c r="M56" s="545"/>
      <c r="N56" s="546"/>
      <c r="P56" s="552">
        <v>44</v>
      </c>
      <c r="Q56" s="553" t="s">
        <v>415</v>
      </c>
      <c r="R56" s="545"/>
      <c r="S56" s="546"/>
    </row>
    <row r="57" spans="1:19">
      <c r="A57" s="552">
        <v>45</v>
      </c>
      <c r="B57" s="553" t="s">
        <v>416</v>
      </c>
      <c r="C57" s="545"/>
      <c r="D57" s="546"/>
      <c r="E57" s="545"/>
      <c r="F57" s="552">
        <v>45</v>
      </c>
      <c r="G57" s="553" t="s">
        <v>416</v>
      </c>
      <c r="H57" s="545"/>
      <c r="I57" s="546"/>
      <c r="K57" s="552">
        <v>45</v>
      </c>
      <c r="L57" s="553" t="s">
        <v>416</v>
      </c>
      <c r="M57" s="545"/>
      <c r="N57" s="546"/>
      <c r="P57" s="552">
        <v>45</v>
      </c>
      <c r="Q57" s="553" t="s">
        <v>416</v>
      </c>
      <c r="R57" s="545"/>
      <c r="S57" s="546"/>
    </row>
    <row r="58" spans="1:19">
      <c r="A58" s="552">
        <v>46</v>
      </c>
      <c r="B58" s="553" t="s">
        <v>417</v>
      </c>
      <c r="C58" s="545"/>
      <c r="D58" s="546"/>
      <c r="E58" s="545"/>
      <c r="F58" s="552">
        <v>46</v>
      </c>
      <c r="G58" s="553" t="s">
        <v>417</v>
      </c>
      <c r="H58" s="545"/>
      <c r="I58" s="546"/>
      <c r="K58" s="552">
        <v>46</v>
      </c>
      <c r="L58" s="553" t="s">
        <v>417</v>
      </c>
      <c r="M58" s="545"/>
      <c r="N58" s="546"/>
      <c r="P58" s="552">
        <v>46</v>
      </c>
      <c r="Q58" s="553" t="s">
        <v>417</v>
      </c>
      <c r="R58" s="545"/>
      <c r="S58" s="546"/>
    </row>
    <row r="59" spans="1:19">
      <c r="A59" s="552">
        <v>47</v>
      </c>
      <c r="B59" s="553" t="s">
        <v>418</v>
      </c>
      <c r="C59" s="545"/>
      <c r="D59" s="546"/>
      <c r="E59" s="545"/>
      <c r="F59" s="552">
        <v>47</v>
      </c>
      <c r="G59" s="553" t="s">
        <v>418</v>
      </c>
      <c r="H59" s="545"/>
      <c r="I59" s="546"/>
      <c r="K59" s="552">
        <v>47</v>
      </c>
      <c r="L59" s="553" t="s">
        <v>418</v>
      </c>
      <c r="M59" s="545"/>
      <c r="N59" s="546"/>
      <c r="P59" s="552">
        <v>47</v>
      </c>
      <c r="Q59" s="553" t="s">
        <v>418</v>
      </c>
      <c r="R59" s="545"/>
      <c r="S59" s="546"/>
    </row>
    <row r="60" spans="1:19">
      <c r="A60" s="552">
        <v>48</v>
      </c>
      <c r="B60" s="553" t="s">
        <v>419</v>
      </c>
      <c r="C60" s="545"/>
      <c r="D60" s="546"/>
      <c r="E60" s="545"/>
      <c r="F60" s="552">
        <v>48</v>
      </c>
      <c r="G60" s="553" t="s">
        <v>419</v>
      </c>
      <c r="H60" s="545"/>
      <c r="I60" s="546"/>
      <c r="K60" s="552">
        <v>48</v>
      </c>
      <c r="L60" s="553" t="s">
        <v>419</v>
      </c>
      <c r="M60" s="545"/>
      <c r="N60" s="546"/>
      <c r="P60" s="552">
        <v>48</v>
      </c>
      <c r="Q60" s="553" t="s">
        <v>419</v>
      </c>
      <c r="R60" s="545"/>
      <c r="S60" s="546"/>
    </row>
    <row r="61" spans="1:19">
      <c r="A61" s="552">
        <v>49</v>
      </c>
      <c r="B61" s="553" t="s">
        <v>420</v>
      </c>
      <c r="C61" s="545"/>
      <c r="D61" s="546"/>
      <c r="E61" s="545"/>
      <c r="F61" s="552">
        <v>49</v>
      </c>
      <c r="G61" s="553" t="s">
        <v>420</v>
      </c>
      <c r="H61" s="545"/>
      <c r="I61" s="546"/>
      <c r="K61" s="552">
        <v>49</v>
      </c>
      <c r="L61" s="553" t="s">
        <v>420</v>
      </c>
      <c r="M61" s="545"/>
      <c r="N61" s="546"/>
      <c r="P61" s="552">
        <v>49</v>
      </c>
      <c r="Q61" s="553" t="s">
        <v>420</v>
      </c>
      <c r="R61" s="545"/>
      <c r="S61" s="546"/>
    </row>
    <row r="62" spans="1:19">
      <c r="A62" s="552">
        <v>50</v>
      </c>
      <c r="B62" s="553" t="s">
        <v>421</v>
      </c>
      <c r="C62" s="545"/>
      <c r="D62" s="546"/>
      <c r="E62" s="545"/>
      <c r="F62" s="552">
        <v>50</v>
      </c>
      <c r="G62" s="553" t="s">
        <v>421</v>
      </c>
      <c r="H62" s="545"/>
      <c r="I62" s="546"/>
      <c r="K62" s="552">
        <v>50</v>
      </c>
      <c r="L62" s="553" t="s">
        <v>421</v>
      </c>
      <c r="M62" s="545"/>
      <c r="N62" s="546"/>
      <c r="P62" s="552">
        <v>50</v>
      </c>
      <c r="Q62" s="553" t="s">
        <v>421</v>
      </c>
      <c r="R62" s="545"/>
      <c r="S62" s="546"/>
    </row>
    <row r="63" spans="1:19">
      <c r="A63" s="552">
        <v>51</v>
      </c>
      <c r="B63" s="553" t="s">
        <v>422</v>
      </c>
      <c r="C63" s="545"/>
      <c r="D63" s="546"/>
      <c r="E63" s="545"/>
      <c r="F63" s="552">
        <v>51</v>
      </c>
      <c r="G63" s="553" t="s">
        <v>422</v>
      </c>
      <c r="H63" s="545"/>
      <c r="I63" s="546"/>
      <c r="K63" s="552">
        <v>51</v>
      </c>
      <c r="L63" s="553" t="s">
        <v>422</v>
      </c>
      <c r="M63" s="545"/>
      <c r="N63" s="546"/>
      <c r="P63" s="552">
        <v>51</v>
      </c>
      <c r="Q63" s="553" t="s">
        <v>422</v>
      </c>
      <c r="R63" s="545"/>
      <c r="S63" s="546"/>
    </row>
    <row r="64" spans="1:19">
      <c r="A64" s="552">
        <v>52</v>
      </c>
      <c r="B64" s="553" t="s">
        <v>423</v>
      </c>
      <c r="C64" s="545"/>
      <c r="D64" s="546"/>
      <c r="E64" s="545"/>
      <c r="F64" s="552">
        <v>52</v>
      </c>
      <c r="G64" s="553" t="s">
        <v>423</v>
      </c>
      <c r="H64" s="545"/>
      <c r="I64" s="546"/>
      <c r="K64" s="552">
        <v>52</v>
      </c>
      <c r="L64" s="553" t="s">
        <v>423</v>
      </c>
      <c r="M64" s="545"/>
      <c r="N64" s="546"/>
      <c r="P64" s="552">
        <v>52</v>
      </c>
      <c r="Q64" s="553" t="s">
        <v>423</v>
      </c>
      <c r="R64" s="545"/>
      <c r="S64" s="546"/>
    </row>
    <row r="65" spans="1:19">
      <c r="A65" s="552">
        <v>53</v>
      </c>
      <c r="B65" s="553" t="s">
        <v>424</v>
      </c>
      <c r="C65" s="545"/>
      <c r="D65" s="546"/>
      <c r="E65" s="545"/>
      <c r="F65" s="552">
        <v>53</v>
      </c>
      <c r="G65" s="553" t="s">
        <v>424</v>
      </c>
      <c r="H65" s="545"/>
      <c r="I65" s="546"/>
      <c r="K65" s="552">
        <v>53</v>
      </c>
      <c r="L65" s="553" t="s">
        <v>424</v>
      </c>
      <c r="M65" s="545"/>
      <c r="N65" s="546"/>
      <c r="P65" s="552">
        <v>53</v>
      </c>
      <c r="Q65" s="553" t="s">
        <v>424</v>
      </c>
      <c r="R65" s="545"/>
      <c r="S65" s="546"/>
    </row>
    <row r="66" spans="1:19">
      <c r="A66" s="552">
        <v>54</v>
      </c>
      <c r="B66" s="553" t="s">
        <v>425</v>
      </c>
      <c r="C66" s="545"/>
      <c r="D66" s="546"/>
      <c r="E66" s="545"/>
      <c r="F66" s="552">
        <v>54</v>
      </c>
      <c r="G66" s="553" t="s">
        <v>425</v>
      </c>
      <c r="H66" s="545"/>
      <c r="I66" s="546"/>
      <c r="K66" s="552">
        <v>54</v>
      </c>
      <c r="L66" s="553" t="s">
        <v>425</v>
      </c>
      <c r="M66" s="545"/>
      <c r="N66" s="546"/>
      <c r="P66" s="552">
        <v>54</v>
      </c>
      <c r="Q66" s="553" t="s">
        <v>425</v>
      </c>
      <c r="R66" s="545"/>
      <c r="S66" s="546"/>
    </row>
    <row r="67" spans="1:19">
      <c r="A67" s="552">
        <v>55</v>
      </c>
      <c r="B67" s="553" t="s">
        <v>426</v>
      </c>
      <c r="C67" s="545"/>
      <c r="D67" s="546"/>
      <c r="E67" s="545"/>
      <c r="F67" s="552">
        <v>55</v>
      </c>
      <c r="G67" s="553" t="s">
        <v>426</v>
      </c>
      <c r="H67" s="545"/>
      <c r="I67" s="546"/>
      <c r="K67" s="552">
        <v>55</v>
      </c>
      <c r="L67" s="553" t="s">
        <v>426</v>
      </c>
      <c r="M67" s="545"/>
      <c r="N67" s="546"/>
      <c r="P67" s="552">
        <v>55</v>
      </c>
      <c r="Q67" s="553" t="s">
        <v>426</v>
      </c>
      <c r="R67" s="545"/>
      <c r="S67" s="546"/>
    </row>
    <row r="68" spans="1:19">
      <c r="A68" s="552">
        <v>56</v>
      </c>
      <c r="B68" s="553" t="s">
        <v>427</v>
      </c>
      <c r="C68" s="545"/>
      <c r="D68" s="546"/>
      <c r="E68" s="545"/>
      <c r="F68" s="552">
        <v>56</v>
      </c>
      <c r="G68" s="553" t="s">
        <v>427</v>
      </c>
      <c r="H68" s="545"/>
      <c r="I68" s="546"/>
      <c r="K68" s="552">
        <v>56</v>
      </c>
      <c r="L68" s="553" t="s">
        <v>427</v>
      </c>
      <c r="M68" s="545"/>
      <c r="N68" s="546"/>
      <c r="P68" s="552">
        <v>56</v>
      </c>
      <c r="Q68" s="553" t="s">
        <v>427</v>
      </c>
      <c r="R68" s="545"/>
      <c r="S68" s="546"/>
    </row>
    <row r="69" spans="1:19">
      <c r="A69" s="552">
        <v>57</v>
      </c>
      <c r="B69" s="553" t="s">
        <v>428</v>
      </c>
      <c r="C69" s="545"/>
      <c r="D69" s="546"/>
      <c r="E69" s="545"/>
      <c r="F69" s="552">
        <v>57</v>
      </c>
      <c r="G69" s="553" t="s">
        <v>428</v>
      </c>
      <c r="H69" s="545"/>
      <c r="I69" s="546"/>
      <c r="K69" s="552">
        <v>57</v>
      </c>
      <c r="L69" s="553" t="s">
        <v>428</v>
      </c>
      <c r="M69" s="545"/>
      <c r="N69" s="546"/>
      <c r="P69" s="552">
        <v>57</v>
      </c>
      <c r="Q69" s="553" t="s">
        <v>428</v>
      </c>
      <c r="R69" s="545"/>
      <c r="S69" s="546"/>
    </row>
    <row r="70" spans="1:19">
      <c r="A70" s="552">
        <v>58</v>
      </c>
      <c r="B70" s="553" t="s">
        <v>429</v>
      </c>
      <c r="C70" s="545"/>
      <c r="D70" s="546"/>
      <c r="E70" s="545"/>
      <c r="F70" s="552">
        <v>58</v>
      </c>
      <c r="G70" s="553" t="s">
        <v>429</v>
      </c>
      <c r="H70" s="545"/>
      <c r="I70" s="546"/>
      <c r="K70" s="552">
        <v>58</v>
      </c>
      <c r="L70" s="553" t="s">
        <v>429</v>
      </c>
      <c r="M70" s="545"/>
      <c r="N70" s="546"/>
      <c r="P70" s="552">
        <v>58</v>
      </c>
      <c r="Q70" s="553" t="s">
        <v>429</v>
      </c>
      <c r="R70" s="545"/>
      <c r="S70" s="546"/>
    </row>
    <row r="71" spans="1:19">
      <c r="A71" s="552">
        <v>59</v>
      </c>
      <c r="B71" s="553" t="s">
        <v>430</v>
      </c>
      <c r="C71" s="545"/>
      <c r="D71" s="546"/>
      <c r="E71" s="545"/>
      <c r="F71" s="552">
        <v>59</v>
      </c>
      <c r="G71" s="553" t="s">
        <v>430</v>
      </c>
      <c r="H71" s="545"/>
      <c r="I71" s="546"/>
      <c r="K71" s="552">
        <v>59</v>
      </c>
      <c r="L71" s="553" t="s">
        <v>430</v>
      </c>
      <c r="M71" s="545"/>
      <c r="N71" s="546"/>
      <c r="P71" s="552">
        <v>59</v>
      </c>
      <c r="Q71" s="553" t="s">
        <v>430</v>
      </c>
      <c r="R71" s="545"/>
      <c r="S71" s="546"/>
    </row>
    <row r="72" spans="1:19">
      <c r="A72" s="552">
        <v>60</v>
      </c>
      <c r="B72" s="553" t="s">
        <v>431</v>
      </c>
      <c r="C72" s="545"/>
      <c r="D72" s="546"/>
      <c r="E72" s="545"/>
      <c r="F72" s="552">
        <v>60</v>
      </c>
      <c r="G72" s="553" t="s">
        <v>431</v>
      </c>
      <c r="H72" s="545"/>
      <c r="I72" s="546"/>
      <c r="K72" s="552">
        <v>60</v>
      </c>
      <c r="L72" s="553" t="s">
        <v>431</v>
      </c>
      <c r="M72" s="545"/>
      <c r="N72" s="546"/>
      <c r="P72" s="552">
        <v>60</v>
      </c>
      <c r="Q72" s="553" t="s">
        <v>431</v>
      </c>
      <c r="R72" s="545"/>
      <c r="S72" s="546"/>
    </row>
    <row r="73" spans="1:19">
      <c r="A73" s="552">
        <v>61</v>
      </c>
      <c r="B73" s="553" t="s">
        <v>432</v>
      </c>
      <c r="C73" s="545"/>
      <c r="D73" s="546"/>
      <c r="E73" s="545"/>
      <c r="F73" s="552">
        <v>61</v>
      </c>
      <c r="G73" s="553" t="s">
        <v>432</v>
      </c>
      <c r="H73" s="545"/>
      <c r="I73" s="546"/>
      <c r="K73" s="552">
        <v>61</v>
      </c>
      <c r="L73" s="553" t="s">
        <v>432</v>
      </c>
      <c r="M73" s="545"/>
      <c r="N73" s="546"/>
      <c r="P73" s="552">
        <v>61</v>
      </c>
      <c r="Q73" s="553" t="s">
        <v>432</v>
      </c>
      <c r="R73" s="545"/>
      <c r="S73" s="546"/>
    </row>
    <row r="74" spans="1:19">
      <c r="A74" s="552">
        <v>62</v>
      </c>
      <c r="B74" s="553" t="s">
        <v>433</v>
      </c>
      <c r="C74" s="545"/>
      <c r="D74" s="546"/>
      <c r="E74" s="545"/>
      <c r="F74" s="552">
        <v>62</v>
      </c>
      <c r="G74" s="553" t="s">
        <v>433</v>
      </c>
      <c r="H74" s="545"/>
      <c r="I74" s="546"/>
      <c r="K74" s="552">
        <v>62</v>
      </c>
      <c r="L74" s="553" t="s">
        <v>433</v>
      </c>
      <c r="M74" s="545"/>
      <c r="N74" s="546"/>
      <c r="P74" s="552">
        <v>62</v>
      </c>
      <c r="Q74" s="553" t="s">
        <v>433</v>
      </c>
      <c r="R74" s="545"/>
      <c r="S74" s="546"/>
    </row>
    <row r="75" spans="1:19">
      <c r="A75" s="552">
        <v>63</v>
      </c>
      <c r="B75" s="553" t="s">
        <v>434</v>
      </c>
      <c r="C75" s="545"/>
      <c r="D75" s="546"/>
      <c r="E75" s="545"/>
      <c r="F75" s="552">
        <v>63</v>
      </c>
      <c r="G75" s="553" t="s">
        <v>434</v>
      </c>
      <c r="H75" s="545"/>
      <c r="I75" s="546"/>
      <c r="K75" s="552">
        <v>63</v>
      </c>
      <c r="L75" s="553" t="s">
        <v>434</v>
      </c>
      <c r="M75" s="545"/>
      <c r="N75" s="546"/>
      <c r="P75" s="552">
        <v>63</v>
      </c>
      <c r="Q75" s="553" t="s">
        <v>434</v>
      </c>
      <c r="R75" s="545"/>
      <c r="S75" s="546"/>
    </row>
    <row r="76" spans="1:19">
      <c r="A76" s="552">
        <v>64</v>
      </c>
      <c r="B76" s="553" t="s">
        <v>435</v>
      </c>
      <c r="C76" s="545"/>
      <c r="D76" s="546"/>
      <c r="E76" s="545"/>
      <c r="F76" s="552">
        <v>64</v>
      </c>
      <c r="G76" s="553" t="s">
        <v>435</v>
      </c>
      <c r="H76" s="545"/>
      <c r="I76" s="546"/>
      <c r="K76" s="552">
        <v>64</v>
      </c>
      <c r="L76" s="553" t="s">
        <v>435</v>
      </c>
      <c r="M76" s="545"/>
      <c r="N76" s="546"/>
      <c r="P76" s="552">
        <v>64</v>
      </c>
      <c r="Q76" s="553" t="s">
        <v>435</v>
      </c>
      <c r="R76" s="545"/>
      <c r="S76" s="546"/>
    </row>
    <row r="77" spans="1:19">
      <c r="A77" s="552">
        <v>65</v>
      </c>
      <c r="B77" s="553" t="s">
        <v>436</v>
      </c>
      <c r="C77" s="545"/>
      <c r="D77" s="546"/>
      <c r="E77" s="545"/>
      <c r="F77" s="552">
        <v>65</v>
      </c>
      <c r="G77" s="553" t="s">
        <v>436</v>
      </c>
      <c r="H77" s="545"/>
      <c r="I77" s="546"/>
      <c r="K77" s="552">
        <v>65</v>
      </c>
      <c r="L77" s="553" t="s">
        <v>436</v>
      </c>
      <c r="M77" s="545"/>
      <c r="N77" s="546"/>
      <c r="P77" s="552">
        <v>65</v>
      </c>
      <c r="Q77" s="553" t="s">
        <v>436</v>
      </c>
      <c r="R77" s="545"/>
      <c r="S77" s="546"/>
    </row>
    <row r="78" spans="1:19">
      <c r="A78" s="552">
        <v>66</v>
      </c>
      <c r="B78" s="553" t="s">
        <v>437</v>
      </c>
      <c r="C78" s="545"/>
      <c r="D78" s="546"/>
      <c r="E78" s="545"/>
      <c r="F78" s="552">
        <v>66</v>
      </c>
      <c r="G78" s="553" t="s">
        <v>437</v>
      </c>
      <c r="H78" s="545"/>
      <c r="I78" s="546"/>
      <c r="K78" s="552">
        <v>66</v>
      </c>
      <c r="L78" s="553" t="s">
        <v>437</v>
      </c>
      <c r="M78" s="545"/>
      <c r="N78" s="546"/>
      <c r="P78" s="552">
        <v>66</v>
      </c>
      <c r="Q78" s="553" t="s">
        <v>437</v>
      </c>
      <c r="R78" s="545"/>
      <c r="S78" s="546"/>
    </row>
    <row r="79" spans="1:19">
      <c r="A79" s="552">
        <v>67</v>
      </c>
      <c r="B79" s="553" t="s">
        <v>438</v>
      </c>
      <c r="C79" s="545"/>
      <c r="D79" s="546"/>
      <c r="E79" s="545"/>
      <c r="F79" s="552">
        <v>67</v>
      </c>
      <c r="G79" s="553" t="s">
        <v>438</v>
      </c>
      <c r="H79" s="545"/>
      <c r="I79" s="546"/>
      <c r="K79" s="552">
        <v>67</v>
      </c>
      <c r="L79" s="553" t="s">
        <v>438</v>
      </c>
      <c r="M79" s="545"/>
      <c r="N79" s="546"/>
      <c r="P79" s="552">
        <v>67</v>
      </c>
      <c r="Q79" s="553" t="s">
        <v>438</v>
      </c>
      <c r="R79" s="545"/>
      <c r="S79" s="546"/>
    </row>
    <row r="80" spans="1:19">
      <c r="A80" s="552">
        <v>68</v>
      </c>
      <c r="B80" s="553" t="s">
        <v>439</v>
      </c>
      <c r="C80" s="545"/>
      <c r="D80" s="546"/>
      <c r="E80" s="545"/>
      <c r="F80" s="552">
        <v>68</v>
      </c>
      <c r="G80" s="553" t="s">
        <v>439</v>
      </c>
      <c r="H80" s="545"/>
      <c r="I80" s="546"/>
      <c r="K80" s="552">
        <v>68</v>
      </c>
      <c r="L80" s="553" t="s">
        <v>439</v>
      </c>
      <c r="M80" s="545"/>
      <c r="N80" s="546"/>
      <c r="P80" s="552">
        <v>68</v>
      </c>
      <c r="Q80" s="553" t="s">
        <v>439</v>
      </c>
      <c r="R80" s="545"/>
      <c r="S80" s="546"/>
    </row>
    <row r="81" spans="1:19">
      <c r="A81" s="552">
        <v>69</v>
      </c>
      <c r="B81" s="553" t="s">
        <v>440</v>
      </c>
      <c r="C81" s="545"/>
      <c r="D81" s="546"/>
      <c r="E81" s="545"/>
      <c r="F81" s="552">
        <v>69</v>
      </c>
      <c r="G81" s="553" t="s">
        <v>440</v>
      </c>
      <c r="H81" s="545"/>
      <c r="I81" s="546"/>
      <c r="K81" s="552">
        <v>69</v>
      </c>
      <c r="L81" s="553" t="s">
        <v>440</v>
      </c>
      <c r="M81" s="545"/>
      <c r="N81" s="546"/>
      <c r="P81" s="552">
        <v>69</v>
      </c>
      <c r="Q81" s="553" t="s">
        <v>440</v>
      </c>
      <c r="R81" s="545"/>
      <c r="S81" s="546"/>
    </row>
    <row r="82" spans="1:19">
      <c r="A82" s="552">
        <v>70</v>
      </c>
      <c r="B82" s="553" t="s">
        <v>441</v>
      </c>
      <c r="C82" s="545"/>
      <c r="D82" s="546"/>
      <c r="E82" s="545"/>
      <c r="F82" s="552">
        <v>70</v>
      </c>
      <c r="G82" s="553" t="s">
        <v>441</v>
      </c>
      <c r="H82" s="545"/>
      <c r="I82" s="546"/>
      <c r="K82" s="552">
        <v>70</v>
      </c>
      <c r="L82" s="553" t="s">
        <v>441</v>
      </c>
      <c r="M82" s="545"/>
      <c r="N82" s="546"/>
      <c r="P82" s="552">
        <v>70</v>
      </c>
      <c r="Q82" s="553" t="s">
        <v>441</v>
      </c>
      <c r="R82" s="545"/>
      <c r="S82" s="546"/>
    </row>
    <row r="83" spans="1:19">
      <c r="A83" s="552">
        <v>71</v>
      </c>
      <c r="B83" s="553" t="s">
        <v>442</v>
      </c>
      <c r="C83" s="545"/>
      <c r="D83" s="546"/>
      <c r="E83" s="545"/>
      <c r="F83" s="552">
        <v>71</v>
      </c>
      <c r="G83" s="553" t="s">
        <v>442</v>
      </c>
      <c r="H83" s="545"/>
      <c r="I83" s="546"/>
      <c r="K83" s="552">
        <v>71</v>
      </c>
      <c r="L83" s="553" t="s">
        <v>442</v>
      </c>
      <c r="M83" s="545"/>
      <c r="N83" s="546"/>
      <c r="P83" s="552">
        <v>71</v>
      </c>
      <c r="Q83" s="553" t="s">
        <v>442</v>
      </c>
      <c r="R83" s="545"/>
      <c r="S83" s="546"/>
    </row>
    <row r="84" spans="1:19">
      <c r="A84" s="552">
        <v>72</v>
      </c>
      <c r="B84" s="553" t="s">
        <v>443</v>
      </c>
      <c r="C84" s="545"/>
      <c r="D84" s="546"/>
      <c r="E84" s="545"/>
      <c r="F84" s="552">
        <v>72</v>
      </c>
      <c r="G84" s="553" t="s">
        <v>443</v>
      </c>
      <c r="H84" s="545"/>
      <c r="I84" s="546"/>
      <c r="K84" s="552">
        <v>72</v>
      </c>
      <c r="L84" s="553" t="s">
        <v>443</v>
      </c>
      <c r="M84" s="545"/>
      <c r="N84" s="546"/>
      <c r="P84" s="552">
        <v>72</v>
      </c>
      <c r="Q84" s="553" t="s">
        <v>443</v>
      </c>
      <c r="R84" s="545"/>
      <c r="S84" s="546"/>
    </row>
    <row r="85" spans="1:19">
      <c r="A85" s="552">
        <v>73</v>
      </c>
      <c r="B85" s="553" t="s">
        <v>444</v>
      </c>
      <c r="C85" s="545"/>
      <c r="D85" s="546"/>
      <c r="E85" s="545"/>
      <c r="F85" s="552">
        <v>73</v>
      </c>
      <c r="G85" s="553" t="s">
        <v>444</v>
      </c>
      <c r="H85" s="545"/>
      <c r="I85" s="546"/>
      <c r="K85" s="552">
        <v>73</v>
      </c>
      <c r="L85" s="553" t="s">
        <v>444</v>
      </c>
      <c r="M85" s="545"/>
      <c r="N85" s="546"/>
      <c r="P85" s="552">
        <v>73</v>
      </c>
      <c r="Q85" s="553" t="s">
        <v>444</v>
      </c>
      <c r="R85" s="545"/>
      <c r="S85" s="546"/>
    </row>
    <row r="86" spans="1:19">
      <c r="A86" s="552">
        <v>74</v>
      </c>
      <c r="B86" s="553" t="s">
        <v>445</v>
      </c>
      <c r="C86" s="545"/>
      <c r="D86" s="546"/>
      <c r="E86" s="545"/>
      <c r="F86" s="552">
        <v>74</v>
      </c>
      <c r="G86" s="553" t="s">
        <v>445</v>
      </c>
      <c r="H86" s="545"/>
      <c r="I86" s="546"/>
      <c r="K86" s="552">
        <v>74</v>
      </c>
      <c r="L86" s="553" t="s">
        <v>445</v>
      </c>
      <c r="M86" s="545"/>
      <c r="N86" s="546"/>
      <c r="P86" s="552">
        <v>74</v>
      </c>
      <c r="Q86" s="553" t="s">
        <v>445</v>
      </c>
      <c r="R86" s="545"/>
      <c r="S86" s="546"/>
    </row>
    <row r="87" spans="1:19">
      <c r="A87" s="552">
        <v>75</v>
      </c>
      <c r="B87" s="553" t="s">
        <v>446</v>
      </c>
      <c r="C87" s="545"/>
      <c r="D87" s="546"/>
      <c r="E87" s="545"/>
      <c r="F87" s="552">
        <v>75</v>
      </c>
      <c r="G87" s="553" t="s">
        <v>446</v>
      </c>
      <c r="H87" s="545"/>
      <c r="I87" s="546"/>
      <c r="K87" s="552">
        <v>75</v>
      </c>
      <c r="L87" s="553" t="s">
        <v>446</v>
      </c>
      <c r="M87" s="545"/>
      <c r="N87" s="546"/>
      <c r="P87" s="552">
        <v>75</v>
      </c>
      <c r="Q87" s="553" t="s">
        <v>446</v>
      </c>
      <c r="R87" s="545"/>
      <c r="S87" s="546"/>
    </row>
    <row r="88" spans="1:19">
      <c r="A88" s="552">
        <v>76</v>
      </c>
      <c r="B88" s="553" t="s">
        <v>447</v>
      </c>
      <c r="C88" s="545"/>
      <c r="D88" s="546"/>
      <c r="E88" s="545"/>
      <c r="F88" s="552">
        <v>76</v>
      </c>
      <c r="G88" s="553" t="s">
        <v>447</v>
      </c>
      <c r="H88" s="545"/>
      <c r="I88" s="546"/>
      <c r="K88" s="552">
        <v>76</v>
      </c>
      <c r="L88" s="553" t="s">
        <v>447</v>
      </c>
      <c r="M88" s="545"/>
      <c r="N88" s="546"/>
      <c r="P88" s="552">
        <v>76</v>
      </c>
      <c r="Q88" s="553" t="s">
        <v>447</v>
      </c>
      <c r="R88" s="545"/>
      <c r="S88" s="546"/>
    </row>
    <row r="89" spans="1:19">
      <c r="A89" s="552">
        <v>77</v>
      </c>
      <c r="B89" s="553" t="s">
        <v>448</v>
      </c>
      <c r="C89" s="545"/>
      <c r="D89" s="546"/>
      <c r="E89" s="545"/>
      <c r="F89" s="552">
        <v>77</v>
      </c>
      <c r="G89" s="553" t="s">
        <v>448</v>
      </c>
      <c r="H89" s="545"/>
      <c r="I89" s="546"/>
      <c r="K89" s="552">
        <v>77</v>
      </c>
      <c r="L89" s="553" t="s">
        <v>448</v>
      </c>
      <c r="M89" s="545"/>
      <c r="N89" s="546"/>
      <c r="P89" s="552">
        <v>77</v>
      </c>
      <c r="Q89" s="553" t="s">
        <v>448</v>
      </c>
      <c r="R89" s="545"/>
      <c r="S89" s="546"/>
    </row>
    <row r="90" spans="1:19">
      <c r="A90" s="552">
        <v>78</v>
      </c>
      <c r="B90" s="553" t="s">
        <v>449</v>
      </c>
      <c r="C90" s="545"/>
      <c r="D90" s="546"/>
      <c r="E90" s="545"/>
      <c r="F90" s="552">
        <v>78</v>
      </c>
      <c r="G90" s="553" t="s">
        <v>449</v>
      </c>
      <c r="H90" s="545"/>
      <c r="I90" s="546"/>
      <c r="K90" s="552">
        <v>78</v>
      </c>
      <c r="L90" s="553" t="s">
        <v>449</v>
      </c>
      <c r="M90" s="545"/>
      <c r="N90" s="546"/>
      <c r="P90" s="552">
        <v>78</v>
      </c>
      <c r="Q90" s="553" t="s">
        <v>449</v>
      </c>
      <c r="R90" s="545"/>
      <c r="S90" s="546"/>
    </row>
    <row r="91" spans="1:19">
      <c r="A91" s="552">
        <v>79</v>
      </c>
      <c r="B91" s="553" t="s">
        <v>450</v>
      </c>
      <c r="C91" s="545"/>
      <c r="D91" s="546"/>
      <c r="E91" s="545"/>
      <c r="F91" s="552">
        <v>79</v>
      </c>
      <c r="G91" s="553" t="s">
        <v>450</v>
      </c>
      <c r="H91" s="545"/>
      <c r="I91" s="546"/>
      <c r="K91" s="552">
        <v>79</v>
      </c>
      <c r="L91" s="553" t="s">
        <v>450</v>
      </c>
      <c r="M91" s="545"/>
      <c r="N91" s="546"/>
      <c r="P91" s="552">
        <v>79</v>
      </c>
      <c r="Q91" s="553" t="s">
        <v>450</v>
      </c>
      <c r="R91" s="545"/>
      <c r="S91" s="546"/>
    </row>
    <row r="92" spans="1:19">
      <c r="A92" s="552">
        <v>80</v>
      </c>
      <c r="B92" s="553" t="s">
        <v>451</v>
      </c>
      <c r="C92" s="545"/>
      <c r="D92" s="546"/>
      <c r="E92" s="545"/>
      <c r="F92" s="552">
        <v>80</v>
      </c>
      <c r="G92" s="553" t="s">
        <v>451</v>
      </c>
      <c r="H92" s="545"/>
      <c r="I92" s="546"/>
      <c r="K92" s="552">
        <v>80</v>
      </c>
      <c r="L92" s="553" t="s">
        <v>451</v>
      </c>
      <c r="M92" s="545"/>
      <c r="N92" s="546"/>
      <c r="P92" s="552">
        <v>80</v>
      </c>
      <c r="Q92" s="553" t="s">
        <v>451</v>
      </c>
      <c r="R92" s="545"/>
      <c r="S92" s="546"/>
    </row>
    <row r="93" spans="1:19">
      <c r="A93" s="552">
        <v>81</v>
      </c>
      <c r="B93" s="553" t="s">
        <v>452</v>
      </c>
      <c r="C93" s="545"/>
      <c r="D93" s="546"/>
      <c r="E93" s="545"/>
      <c r="F93" s="552">
        <v>81</v>
      </c>
      <c r="G93" s="553" t="s">
        <v>452</v>
      </c>
      <c r="H93" s="545"/>
      <c r="I93" s="546"/>
      <c r="K93" s="552">
        <v>81</v>
      </c>
      <c r="L93" s="553" t="s">
        <v>452</v>
      </c>
      <c r="M93" s="545"/>
      <c r="N93" s="546"/>
      <c r="P93" s="552">
        <v>81</v>
      </c>
      <c r="Q93" s="553" t="s">
        <v>452</v>
      </c>
      <c r="R93" s="545"/>
      <c r="S93" s="546"/>
    </row>
    <row r="94" spans="1:19">
      <c r="A94" s="552">
        <v>82</v>
      </c>
      <c r="B94" s="553" t="s">
        <v>453</v>
      </c>
      <c r="C94" s="545"/>
      <c r="D94" s="546"/>
      <c r="E94" s="545"/>
      <c r="F94" s="552">
        <v>82</v>
      </c>
      <c r="G94" s="553" t="s">
        <v>453</v>
      </c>
      <c r="H94" s="545"/>
      <c r="I94" s="546"/>
      <c r="K94" s="552">
        <v>82</v>
      </c>
      <c r="L94" s="553" t="s">
        <v>453</v>
      </c>
      <c r="M94" s="545"/>
      <c r="N94" s="546"/>
      <c r="P94" s="552">
        <v>82</v>
      </c>
      <c r="Q94" s="553" t="s">
        <v>453</v>
      </c>
      <c r="R94" s="545"/>
      <c r="S94" s="546"/>
    </row>
    <row r="95" spans="1:19">
      <c r="A95" s="552">
        <v>83</v>
      </c>
      <c r="B95" s="553" t="s">
        <v>454</v>
      </c>
      <c r="C95" s="545"/>
      <c r="D95" s="546"/>
      <c r="E95" s="545"/>
      <c r="F95" s="552">
        <v>83</v>
      </c>
      <c r="G95" s="553" t="s">
        <v>454</v>
      </c>
      <c r="H95" s="545"/>
      <c r="I95" s="546"/>
      <c r="K95" s="552">
        <v>83</v>
      </c>
      <c r="L95" s="553" t="s">
        <v>454</v>
      </c>
      <c r="M95" s="545"/>
      <c r="N95" s="546"/>
      <c r="P95" s="552">
        <v>83</v>
      </c>
      <c r="Q95" s="553" t="s">
        <v>454</v>
      </c>
      <c r="R95" s="545"/>
      <c r="S95" s="546"/>
    </row>
    <row r="96" spans="1:19">
      <c r="A96" s="552">
        <v>84</v>
      </c>
      <c r="B96" s="553" t="s">
        <v>455</v>
      </c>
      <c r="C96" s="545"/>
      <c r="D96" s="546"/>
      <c r="E96" s="545"/>
      <c r="F96" s="552">
        <v>84</v>
      </c>
      <c r="G96" s="553" t="s">
        <v>455</v>
      </c>
      <c r="H96" s="545"/>
      <c r="I96" s="546"/>
      <c r="K96" s="552">
        <v>84</v>
      </c>
      <c r="L96" s="553" t="s">
        <v>455</v>
      </c>
      <c r="M96" s="545"/>
      <c r="N96" s="546"/>
      <c r="P96" s="552">
        <v>84</v>
      </c>
      <c r="Q96" s="553" t="s">
        <v>455</v>
      </c>
      <c r="R96" s="545"/>
      <c r="S96" s="546"/>
    </row>
    <row r="97" spans="1:19">
      <c r="A97" s="552">
        <v>85</v>
      </c>
      <c r="B97" s="553" t="s">
        <v>456</v>
      </c>
      <c r="C97" s="545"/>
      <c r="D97" s="546"/>
      <c r="E97" s="545"/>
      <c r="F97" s="552">
        <v>85</v>
      </c>
      <c r="G97" s="553" t="s">
        <v>456</v>
      </c>
      <c r="H97" s="545"/>
      <c r="I97" s="546"/>
      <c r="K97" s="552">
        <v>85</v>
      </c>
      <c r="L97" s="553" t="s">
        <v>456</v>
      </c>
      <c r="M97" s="545"/>
      <c r="N97" s="546"/>
      <c r="P97" s="552">
        <v>85</v>
      </c>
      <c r="Q97" s="553" t="s">
        <v>456</v>
      </c>
      <c r="R97" s="545"/>
      <c r="S97" s="546"/>
    </row>
    <row r="98" spans="1:19">
      <c r="A98" s="552">
        <v>86</v>
      </c>
      <c r="B98" s="553" t="s">
        <v>457</v>
      </c>
      <c r="C98" s="545"/>
      <c r="D98" s="546"/>
      <c r="E98" s="545"/>
      <c r="F98" s="552">
        <v>86</v>
      </c>
      <c r="G98" s="553" t="s">
        <v>457</v>
      </c>
      <c r="H98" s="545"/>
      <c r="I98" s="546"/>
      <c r="K98" s="552">
        <v>86</v>
      </c>
      <c r="L98" s="553" t="s">
        <v>457</v>
      </c>
      <c r="M98" s="545"/>
      <c r="N98" s="546"/>
      <c r="P98" s="552">
        <v>86</v>
      </c>
      <c r="Q98" s="553" t="s">
        <v>457</v>
      </c>
      <c r="R98" s="545"/>
      <c r="S98" s="546"/>
    </row>
    <row r="99" spans="1:19">
      <c r="A99" s="552">
        <v>87</v>
      </c>
      <c r="B99" s="553" t="s">
        <v>458</v>
      </c>
      <c r="C99" s="545"/>
      <c r="D99" s="546"/>
      <c r="E99" s="545"/>
      <c r="F99" s="552">
        <v>87</v>
      </c>
      <c r="G99" s="553" t="s">
        <v>458</v>
      </c>
      <c r="H99" s="545"/>
      <c r="I99" s="546"/>
      <c r="K99" s="552">
        <v>87</v>
      </c>
      <c r="L99" s="553" t="s">
        <v>458</v>
      </c>
      <c r="M99" s="545"/>
      <c r="N99" s="546"/>
      <c r="P99" s="552">
        <v>87</v>
      </c>
      <c r="Q99" s="553" t="s">
        <v>458</v>
      </c>
      <c r="R99" s="545"/>
      <c r="S99" s="546"/>
    </row>
    <row r="100" spans="1:19">
      <c r="A100" s="552">
        <v>88</v>
      </c>
      <c r="B100" s="553" t="s">
        <v>459</v>
      </c>
      <c r="C100" s="545"/>
      <c r="D100" s="546"/>
      <c r="E100" s="545"/>
      <c r="F100" s="552">
        <v>88</v>
      </c>
      <c r="G100" s="553" t="s">
        <v>459</v>
      </c>
      <c r="H100" s="545"/>
      <c r="I100" s="546"/>
      <c r="K100" s="552">
        <v>88</v>
      </c>
      <c r="L100" s="553" t="s">
        <v>459</v>
      </c>
      <c r="M100" s="545"/>
      <c r="N100" s="546"/>
      <c r="P100" s="552">
        <v>88</v>
      </c>
      <c r="Q100" s="553" t="s">
        <v>459</v>
      </c>
      <c r="R100" s="545"/>
      <c r="S100" s="546"/>
    </row>
    <row r="101" spans="1:19">
      <c r="A101" s="552">
        <v>89</v>
      </c>
      <c r="B101" s="553" t="s">
        <v>460</v>
      </c>
      <c r="C101" s="545"/>
      <c r="D101" s="546"/>
      <c r="E101" s="545"/>
      <c r="F101" s="552">
        <v>89</v>
      </c>
      <c r="G101" s="553" t="s">
        <v>460</v>
      </c>
      <c r="H101" s="545"/>
      <c r="I101" s="546"/>
      <c r="K101" s="552">
        <v>89</v>
      </c>
      <c r="L101" s="553" t="s">
        <v>460</v>
      </c>
      <c r="M101" s="545"/>
      <c r="N101" s="546"/>
      <c r="P101" s="552">
        <v>89</v>
      </c>
      <c r="Q101" s="553" t="s">
        <v>460</v>
      </c>
      <c r="R101" s="545"/>
      <c r="S101" s="546"/>
    </row>
    <row r="102" spans="1:19">
      <c r="A102" s="552">
        <v>90</v>
      </c>
      <c r="B102" s="553" t="s">
        <v>461</v>
      </c>
      <c r="C102" s="545"/>
      <c r="D102" s="546"/>
      <c r="E102" s="545"/>
      <c r="F102" s="552">
        <v>90</v>
      </c>
      <c r="G102" s="553" t="s">
        <v>461</v>
      </c>
      <c r="H102" s="545"/>
      <c r="I102" s="546"/>
      <c r="K102" s="552">
        <v>90</v>
      </c>
      <c r="L102" s="553" t="s">
        <v>461</v>
      </c>
      <c r="M102" s="545"/>
      <c r="N102" s="546"/>
      <c r="P102" s="552">
        <v>90</v>
      </c>
      <c r="Q102" s="553" t="s">
        <v>461</v>
      </c>
      <c r="R102" s="545"/>
      <c r="S102" s="546"/>
    </row>
    <row r="103" spans="1:19">
      <c r="A103" s="552">
        <v>91</v>
      </c>
      <c r="B103" s="553" t="s">
        <v>462</v>
      </c>
      <c r="C103" s="545"/>
      <c r="D103" s="546"/>
      <c r="E103" s="545"/>
      <c r="F103" s="552">
        <v>91</v>
      </c>
      <c r="G103" s="553" t="s">
        <v>462</v>
      </c>
      <c r="H103" s="545"/>
      <c r="I103" s="546"/>
      <c r="K103" s="552">
        <v>91</v>
      </c>
      <c r="L103" s="553" t="s">
        <v>462</v>
      </c>
      <c r="M103" s="545"/>
      <c r="N103" s="546"/>
      <c r="P103" s="552">
        <v>91</v>
      </c>
      <c r="Q103" s="553" t="s">
        <v>462</v>
      </c>
      <c r="R103" s="545"/>
      <c r="S103" s="546"/>
    </row>
    <row r="104" spans="1:19">
      <c r="A104" s="552">
        <v>92</v>
      </c>
      <c r="B104" s="553" t="s">
        <v>463</v>
      </c>
      <c r="C104" s="545"/>
      <c r="D104" s="546"/>
      <c r="E104" s="545"/>
      <c r="F104" s="552">
        <v>92</v>
      </c>
      <c r="G104" s="553" t="s">
        <v>463</v>
      </c>
      <c r="H104" s="545"/>
      <c r="I104" s="546"/>
      <c r="K104" s="552">
        <v>92</v>
      </c>
      <c r="L104" s="553" t="s">
        <v>463</v>
      </c>
      <c r="M104" s="545"/>
      <c r="N104" s="546"/>
      <c r="P104" s="552">
        <v>92</v>
      </c>
      <c r="Q104" s="553" t="s">
        <v>463</v>
      </c>
      <c r="R104" s="545"/>
      <c r="S104" s="546"/>
    </row>
    <row r="105" spans="1:19">
      <c r="A105" s="552">
        <v>93</v>
      </c>
      <c r="B105" s="553" t="s">
        <v>464</v>
      </c>
      <c r="C105" s="545"/>
      <c r="D105" s="546"/>
      <c r="E105" s="545"/>
      <c r="F105" s="552">
        <v>93</v>
      </c>
      <c r="G105" s="553" t="s">
        <v>464</v>
      </c>
      <c r="H105" s="545"/>
      <c r="I105" s="546"/>
      <c r="K105" s="552">
        <v>93</v>
      </c>
      <c r="L105" s="553" t="s">
        <v>464</v>
      </c>
      <c r="M105" s="545"/>
      <c r="N105" s="546"/>
      <c r="P105" s="552">
        <v>93</v>
      </c>
      <c r="Q105" s="553" t="s">
        <v>464</v>
      </c>
      <c r="R105" s="545"/>
      <c r="S105" s="546"/>
    </row>
    <row r="106" spans="1:19">
      <c r="A106" s="552">
        <v>94</v>
      </c>
      <c r="B106" s="553" t="s">
        <v>465</v>
      </c>
      <c r="C106" s="545"/>
      <c r="D106" s="546"/>
      <c r="E106" s="545"/>
      <c r="F106" s="552">
        <v>94</v>
      </c>
      <c r="G106" s="553" t="s">
        <v>465</v>
      </c>
      <c r="H106" s="545"/>
      <c r="I106" s="546"/>
      <c r="K106" s="552">
        <v>94</v>
      </c>
      <c r="L106" s="553" t="s">
        <v>465</v>
      </c>
      <c r="M106" s="545"/>
      <c r="N106" s="546"/>
      <c r="P106" s="552">
        <v>94</v>
      </c>
      <c r="Q106" s="553" t="s">
        <v>465</v>
      </c>
      <c r="R106" s="545"/>
      <c r="S106" s="546"/>
    </row>
    <row r="107" spans="1:19">
      <c r="A107" s="552">
        <v>95</v>
      </c>
      <c r="B107" s="553" t="s">
        <v>466</v>
      </c>
      <c r="C107" s="545"/>
      <c r="D107" s="546"/>
      <c r="E107" s="545"/>
      <c r="F107" s="552">
        <v>95</v>
      </c>
      <c r="G107" s="553" t="s">
        <v>466</v>
      </c>
      <c r="H107" s="545"/>
      <c r="I107" s="546"/>
      <c r="K107" s="552">
        <v>95</v>
      </c>
      <c r="L107" s="553" t="s">
        <v>466</v>
      </c>
      <c r="M107" s="545"/>
      <c r="N107" s="546"/>
      <c r="P107" s="552">
        <v>95</v>
      </c>
      <c r="Q107" s="553" t="s">
        <v>466</v>
      </c>
      <c r="R107" s="545"/>
      <c r="S107" s="546"/>
    </row>
    <row r="108" spans="1:19">
      <c r="A108" s="552">
        <v>96</v>
      </c>
      <c r="B108" s="553" t="s">
        <v>467</v>
      </c>
      <c r="C108" s="545"/>
      <c r="D108" s="546"/>
      <c r="E108" s="545"/>
      <c r="F108" s="552">
        <v>96</v>
      </c>
      <c r="G108" s="553" t="s">
        <v>467</v>
      </c>
      <c r="H108" s="545"/>
      <c r="I108" s="546"/>
      <c r="K108" s="552">
        <v>96</v>
      </c>
      <c r="L108" s="553" t="s">
        <v>467</v>
      </c>
      <c r="M108" s="545"/>
      <c r="N108" s="546"/>
      <c r="P108" s="552">
        <v>96</v>
      </c>
      <c r="Q108" s="553" t="s">
        <v>467</v>
      </c>
      <c r="R108" s="545"/>
      <c r="S108" s="546"/>
    </row>
    <row r="109" spans="1:19">
      <c r="A109" s="552">
        <v>97</v>
      </c>
      <c r="B109" s="553" t="s">
        <v>468</v>
      </c>
      <c r="C109" s="545"/>
      <c r="D109" s="546"/>
      <c r="E109" s="545"/>
      <c r="F109" s="552">
        <v>97</v>
      </c>
      <c r="G109" s="553" t="s">
        <v>468</v>
      </c>
      <c r="H109" s="545"/>
      <c r="I109" s="546"/>
      <c r="K109" s="552">
        <v>97</v>
      </c>
      <c r="L109" s="553" t="s">
        <v>468</v>
      </c>
      <c r="M109" s="545"/>
      <c r="N109" s="546"/>
      <c r="P109" s="552">
        <v>97</v>
      </c>
      <c r="Q109" s="553" t="s">
        <v>468</v>
      </c>
      <c r="R109" s="545"/>
      <c r="S109" s="546"/>
    </row>
    <row r="110" spans="1:19">
      <c r="A110" s="552">
        <v>98</v>
      </c>
      <c r="B110" s="553" t="s">
        <v>469</v>
      </c>
      <c r="C110" s="545"/>
      <c r="D110" s="546"/>
      <c r="E110" s="545"/>
      <c r="F110" s="552">
        <v>98</v>
      </c>
      <c r="G110" s="553" t="s">
        <v>469</v>
      </c>
      <c r="H110" s="545"/>
      <c r="I110" s="546"/>
      <c r="K110" s="552">
        <v>98</v>
      </c>
      <c r="L110" s="553" t="s">
        <v>469</v>
      </c>
      <c r="M110" s="545"/>
      <c r="N110" s="546"/>
      <c r="P110" s="552">
        <v>98</v>
      </c>
      <c r="Q110" s="553" t="s">
        <v>469</v>
      </c>
      <c r="R110" s="545"/>
      <c r="S110" s="546"/>
    </row>
    <row r="111" spans="1:19">
      <c r="A111" s="552">
        <v>99</v>
      </c>
      <c r="B111" s="553" t="s">
        <v>470</v>
      </c>
      <c r="C111" s="545"/>
      <c r="D111" s="546"/>
      <c r="E111" s="545"/>
      <c r="F111" s="552">
        <v>99</v>
      </c>
      <c r="G111" s="553" t="s">
        <v>470</v>
      </c>
      <c r="H111" s="545"/>
      <c r="I111" s="546"/>
      <c r="K111" s="552">
        <v>99</v>
      </c>
      <c r="L111" s="553" t="s">
        <v>470</v>
      </c>
      <c r="M111" s="545"/>
      <c r="N111" s="546"/>
      <c r="P111" s="552">
        <v>99</v>
      </c>
      <c r="Q111" s="553" t="s">
        <v>470</v>
      </c>
      <c r="R111" s="545"/>
      <c r="S111" s="546"/>
    </row>
    <row r="112" spans="1:19" ht="13.8" thickBot="1">
      <c r="A112" s="554">
        <v>100</v>
      </c>
      <c r="B112" s="555" t="s">
        <v>471</v>
      </c>
      <c r="C112" s="556"/>
      <c r="D112" s="557"/>
      <c r="E112" s="545"/>
      <c r="F112" s="554">
        <v>100</v>
      </c>
      <c r="G112" s="555" t="s">
        <v>471</v>
      </c>
      <c r="H112" s="556"/>
      <c r="I112" s="557"/>
      <c r="K112" s="554">
        <v>100</v>
      </c>
      <c r="L112" s="555" t="s">
        <v>471</v>
      </c>
      <c r="M112" s="556"/>
      <c r="N112" s="557"/>
      <c r="P112" s="554">
        <v>100</v>
      </c>
      <c r="Q112" s="555" t="s">
        <v>471</v>
      </c>
      <c r="R112" s="556"/>
      <c r="S112" s="557"/>
    </row>
    <row r="118" spans="1:4">
      <c r="A118" s="569" t="s">
        <v>472</v>
      </c>
    </row>
    <row r="119" spans="1:4" ht="13.8" thickBot="1"/>
    <row r="120" spans="1:4" ht="13.8" thickBot="1">
      <c r="A120" s="558"/>
      <c r="B120" s="559"/>
      <c r="C120" s="559"/>
      <c r="D120" s="560"/>
    </row>
    <row r="121" spans="1:4" ht="13.8" thickBot="1">
      <c r="A121" s="562"/>
      <c r="D121" s="563"/>
    </row>
    <row r="122" spans="1:4" ht="15.6" thickBot="1">
      <c r="A122" s="959" t="e">
        <v>#REF!</v>
      </c>
      <c r="B122" s="960"/>
      <c r="C122" s="542"/>
      <c r="D122" s="543"/>
    </row>
    <row r="123" spans="1:4">
      <c r="A123" s="961"/>
      <c r="B123" s="962"/>
      <c r="C123" s="542"/>
      <c r="D123" s="543"/>
    </row>
    <row r="124" spans="1:4">
      <c r="A124" s="544"/>
      <c r="B124" s="545"/>
      <c r="C124" s="545"/>
      <c r="D124" s="546"/>
    </row>
    <row r="125" spans="1:4">
      <c r="A125" s="963" t="e">
        <f>IF(OR((A122&gt;9999999999),(A122&lt;0)),"Invalid Entry - More than 1000 crore OR -ve value",IF(A122=0, "",+CONCATENATE(U121,B132,D132,B131,D131,B130,D130,B129,D129,B128,D128,B127," Only")))</f>
        <v>#REF!</v>
      </c>
      <c r="B125" s="964"/>
      <c r="C125" s="964"/>
      <c r="D125" s="965"/>
    </row>
    <row r="126" spans="1:4">
      <c r="A126" s="544"/>
      <c r="B126" s="545"/>
      <c r="C126" s="545"/>
      <c r="D126" s="546"/>
    </row>
    <row r="127" spans="1:4">
      <c r="A127" s="547" t="e">
        <f>-INT(A122/100)*100+ROUND(A122,0)</f>
        <v>#REF!</v>
      </c>
      <c r="B127" s="545" t="e">
        <f t="shared" ref="B127:B132" si="6">IF(A127=0,"",LOOKUP(A127,$A$13:$A$112,$B$13:$B$112))</f>
        <v>#REF!</v>
      </c>
      <c r="C127" s="545"/>
      <c r="D127" s="548"/>
    </row>
    <row r="128" spans="1:4">
      <c r="A128" s="547" t="e">
        <f>-INT(A122/1000)*10+INT(A122/100)</f>
        <v>#REF!</v>
      </c>
      <c r="B128" s="545" t="e">
        <f t="shared" si="6"/>
        <v>#REF!</v>
      </c>
      <c r="C128" s="545"/>
      <c r="D128" s="548" t="e">
        <f>+IF(B128="",""," Hundred ")</f>
        <v>#REF!</v>
      </c>
    </row>
    <row r="129" spans="1:4">
      <c r="A129" s="547" t="e">
        <f>-INT(A122/100000)*100+INT(A122/1000)</f>
        <v>#REF!</v>
      </c>
      <c r="B129" s="545" t="e">
        <f t="shared" si="6"/>
        <v>#REF!</v>
      </c>
      <c r="C129" s="545"/>
      <c r="D129" s="548" t="e">
        <f>IF((B129=""),IF(C129="",""," Thousand ")," Thousand ")</f>
        <v>#REF!</v>
      </c>
    </row>
    <row r="130" spans="1:4">
      <c r="A130" s="547" t="e">
        <f>-INT(A122/10000000)*100+INT(A122/100000)</f>
        <v>#REF!</v>
      </c>
      <c r="B130" s="545" t="e">
        <f t="shared" si="6"/>
        <v>#REF!</v>
      </c>
      <c r="C130" s="545"/>
      <c r="D130" s="548" t="e">
        <f>IF((B130=""),IF(C130="",""," Lac ")," Lac ")</f>
        <v>#REF!</v>
      </c>
    </row>
    <row r="131" spans="1:4">
      <c r="A131" s="547" t="e">
        <f>-INT(A122/1000000000)*100+INT(A122/10000000)</f>
        <v>#REF!</v>
      </c>
      <c r="B131" s="549" t="e">
        <f t="shared" si="6"/>
        <v>#REF!</v>
      </c>
      <c r="C131" s="545"/>
      <c r="D131" s="548" t="e">
        <f>IF((B131=""),IF(C131="",""," Crore ")," Crore ")</f>
        <v>#REF!</v>
      </c>
    </row>
    <row r="132" spans="1:4">
      <c r="A132" s="550" t="e">
        <f>-INT(A122/10000000000)*1000+INT(A122/1000000000)</f>
        <v>#REF!</v>
      </c>
      <c r="B132" s="549" t="e">
        <f t="shared" si="6"/>
        <v>#REF!</v>
      </c>
      <c r="C132" s="545"/>
      <c r="D132" s="548" t="e">
        <f>IF((B132=""),IF(C132="",""," Hundred ")," Hundred ")</f>
        <v>#REF!</v>
      </c>
    </row>
    <row r="133" spans="1:4">
      <c r="A133" s="551"/>
      <c r="B133" s="545"/>
      <c r="C133" s="545"/>
      <c r="D133" s="546"/>
    </row>
    <row r="134" spans="1:4">
      <c r="A134" s="552">
        <v>1</v>
      </c>
      <c r="B134" s="553" t="s">
        <v>369</v>
      </c>
      <c r="C134" s="545"/>
      <c r="D134" s="546"/>
    </row>
    <row r="135" spans="1:4">
      <c r="A135" s="552">
        <v>2</v>
      </c>
      <c r="B135" s="553" t="s">
        <v>370</v>
      </c>
      <c r="C135" s="545"/>
      <c r="D135" s="546"/>
    </row>
    <row r="136" spans="1:4">
      <c r="A136" s="552">
        <v>3</v>
      </c>
      <c r="B136" s="553" t="s">
        <v>371</v>
      </c>
      <c r="C136" s="545"/>
      <c r="D136" s="546"/>
    </row>
    <row r="137" spans="1:4">
      <c r="A137" s="552">
        <v>4</v>
      </c>
      <c r="B137" s="553" t="s">
        <v>372</v>
      </c>
      <c r="C137" s="545"/>
      <c r="D137" s="546"/>
    </row>
    <row r="138" spans="1:4">
      <c r="A138" s="552">
        <v>5</v>
      </c>
      <c r="B138" s="553" t="s">
        <v>373</v>
      </c>
      <c r="C138" s="545"/>
      <c r="D138" s="546"/>
    </row>
    <row r="139" spans="1:4">
      <c r="A139" s="552">
        <v>6</v>
      </c>
      <c r="B139" s="553" t="s">
        <v>374</v>
      </c>
      <c r="C139" s="545"/>
      <c r="D139" s="546"/>
    </row>
    <row r="140" spans="1:4">
      <c r="A140" s="552">
        <v>7</v>
      </c>
      <c r="B140" s="553" t="s">
        <v>375</v>
      </c>
      <c r="C140" s="545"/>
      <c r="D140" s="546"/>
    </row>
    <row r="141" spans="1:4">
      <c r="A141" s="552">
        <v>8</v>
      </c>
      <c r="B141" s="553" t="s">
        <v>376</v>
      </c>
      <c r="C141" s="545"/>
      <c r="D141" s="546"/>
    </row>
    <row r="142" spans="1:4">
      <c r="A142" s="552">
        <v>9</v>
      </c>
      <c r="B142" s="553" t="s">
        <v>377</v>
      </c>
      <c r="C142" s="545"/>
      <c r="D142" s="546"/>
    </row>
    <row r="143" spans="1:4">
      <c r="A143" s="552">
        <v>10</v>
      </c>
      <c r="B143" s="553" t="s">
        <v>378</v>
      </c>
      <c r="C143" s="545"/>
      <c r="D143" s="546"/>
    </row>
    <row r="144" spans="1:4">
      <c r="A144" s="552">
        <v>11</v>
      </c>
      <c r="B144" s="553" t="s">
        <v>379</v>
      </c>
      <c r="C144" s="545"/>
      <c r="D144" s="546"/>
    </row>
    <row r="145" spans="1:4">
      <c r="A145" s="552">
        <v>12</v>
      </c>
      <c r="B145" s="553" t="s">
        <v>380</v>
      </c>
      <c r="C145" s="545"/>
      <c r="D145" s="546"/>
    </row>
    <row r="146" spans="1:4">
      <c r="A146" s="552">
        <v>13</v>
      </c>
      <c r="B146" s="553" t="s">
        <v>381</v>
      </c>
      <c r="C146" s="545"/>
      <c r="D146" s="546"/>
    </row>
    <row r="147" spans="1:4">
      <c r="A147" s="552">
        <v>14</v>
      </c>
      <c r="B147" s="553" t="s">
        <v>382</v>
      </c>
      <c r="C147" s="545"/>
      <c r="D147" s="546"/>
    </row>
    <row r="148" spans="1:4">
      <c r="A148" s="552">
        <v>15</v>
      </c>
      <c r="B148" s="553" t="s">
        <v>383</v>
      </c>
      <c r="C148" s="545"/>
      <c r="D148" s="546"/>
    </row>
    <row r="149" spans="1:4">
      <c r="A149" s="552">
        <v>16</v>
      </c>
      <c r="B149" s="553" t="s">
        <v>384</v>
      </c>
      <c r="C149" s="545"/>
      <c r="D149" s="546"/>
    </row>
    <row r="150" spans="1:4">
      <c r="A150" s="552">
        <v>17</v>
      </c>
      <c r="B150" s="553" t="s">
        <v>386</v>
      </c>
      <c r="C150" s="545"/>
      <c r="D150" s="546"/>
    </row>
    <row r="151" spans="1:4">
      <c r="A151" s="552">
        <v>18</v>
      </c>
      <c r="B151" s="553" t="s">
        <v>388</v>
      </c>
      <c r="C151" s="545"/>
      <c r="D151" s="546"/>
    </row>
    <row r="152" spans="1:4">
      <c r="A152" s="552">
        <v>19</v>
      </c>
      <c r="B152" s="553" t="s">
        <v>390</v>
      </c>
      <c r="C152" s="545"/>
      <c r="D152" s="546"/>
    </row>
    <row r="153" spans="1:4">
      <c r="A153" s="552">
        <v>20</v>
      </c>
      <c r="B153" s="553" t="s">
        <v>391</v>
      </c>
      <c r="C153" s="545"/>
      <c r="D153" s="546"/>
    </row>
    <row r="154" spans="1:4">
      <c r="A154" s="552">
        <v>21</v>
      </c>
      <c r="B154" s="553" t="s">
        <v>392</v>
      </c>
      <c r="C154" s="545"/>
      <c r="D154" s="546"/>
    </row>
    <row r="155" spans="1:4">
      <c r="A155" s="552">
        <v>22</v>
      </c>
      <c r="B155" s="553" t="s">
        <v>393</v>
      </c>
      <c r="C155" s="545"/>
      <c r="D155" s="546"/>
    </row>
    <row r="156" spans="1:4">
      <c r="A156" s="552">
        <v>23</v>
      </c>
      <c r="B156" s="553" t="s">
        <v>394</v>
      </c>
      <c r="C156" s="545"/>
      <c r="D156" s="546"/>
    </row>
    <row r="157" spans="1:4">
      <c r="A157" s="552">
        <v>24</v>
      </c>
      <c r="B157" s="553" t="s">
        <v>395</v>
      </c>
      <c r="C157" s="545"/>
      <c r="D157" s="546"/>
    </row>
    <row r="158" spans="1:4">
      <c r="A158" s="552">
        <v>25</v>
      </c>
      <c r="B158" s="553" t="s">
        <v>396</v>
      </c>
      <c r="C158" s="545"/>
      <c r="D158" s="546"/>
    </row>
    <row r="159" spans="1:4">
      <c r="A159" s="552">
        <v>26</v>
      </c>
      <c r="B159" s="553" t="s">
        <v>397</v>
      </c>
      <c r="C159" s="545"/>
      <c r="D159" s="546"/>
    </row>
    <row r="160" spans="1:4">
      <c r="A160" s="552">
        <v>27</v>
      </c>
      <c r="B160" s="553" t="s">
        <v>398</v>
      </c>
      <c r="C160" s="545"/>
      <c r="D160" s="546"/>
    </row>
    <row r="161" spans="1:4">
      <c r="A161" s="552">
        <v>28</v>
      </c>
      <c r="B161" s="553" t="s">
        <v>399</v>
      </c>
      <c r="C161" s="545"/>
      <c r="D161" s="546"/>
    </row>
    <row r="162" spans="1:4">
      <c r="A162" s="552">
        <v>29</v>
      </c>
      <c r="B162" s="553" t="s">
        <v>400</v>
      </c>
      <c r="C162" s="545"/>
      <c r="D162" s="546"/>
    </row>
    <row r="163" spans="1:4">
      <c r="A163" s="552">
        <v>30</v>
      </c>
      <c r="B163" s="553" t="s">
        <v>401</v>
      </c>
      <c r="C163" s="545"/>
      <c r="D163" s="546"/>
    </row>
    <row r="164" spans="1:4">
      <c r="A164" s="552">
        <v>31</v>
      </c>
      <c r="B164" s="553" t="s">
        <v>402</v>
      </c>
      <c r="C164" s="545"/>
      <c r="D164" s="546"/>
    </row>
    <row r="165" spans="1:4">
      <c r="A165" s="552">
        <v>32</v>
      </c>
      <c r="B165" s="553" t="s">
        <v>403</v>
      </c>
      <c r="C165" s="545"/>
      <c r="D165" s="546"/>
    </row>
    <row r="166" spans="1:4">
      <c r="A166" s="552">
        <v>33</v>
      </c>
      <c r="B166" s="553" t="s">
        <v>404</v>
      </c>
      <c r="C166" s="545"/>
      <c r="D166" s="546"/>
    </row>
    <row r="167" spans="1:4">
      <c r="A167" s="552">
        <v>34</v>
      </c>
      <c r="B167" s="553" t="s">
        <v>405</v>
      </c>
      <c r="C167" s="545"/>
      <c r="D167" s="546"/>
    </row>
    <row r="168" spans="1:4">
      <c r="A168" s="552">
        <v>35</v>
      </c>
      <c r="B168" s="553" t="s">
        <v>406</v>
      </c>
      <c r="C168" s="545"/>
      <c r="D168" s="546"/>
    </row>
    <row r="169" spans="1:4">
      <c r="A169" s="552">
        <v>36</v>
      </c>
      <c r="B169" s="553" t="s">
        <v>407</v>
      </c>
      <c r="C169" s="545"/>
      <c r="D169" s="546"/>
    </row>
    <row r="170" spans="1:4">
      <c r="A170" s="552">
        <v>37</v>
      </c>
      <c r="B170" s="553" t="s">
        <v>408</v>
      </c>
      <c r="C170" s="545"/>
      <c r="D170" s="546"/>
    </row>
    <row r="171" spans="1:4">
      <c r="A171" s="552">
        <v>38</v>
      </c>
      <c r="B171" s="553" t="s">
        <v>409</v>
      </c>
      <c r="C171" s="545"/>
      <c r="D171" s="546"/>
    </row>
    <row r="172" spans="1:4">
      <c r="A172" s="552">
        <v>39</v>
      </c>
      <c r="B172" s="553" t="s">
        <v>410</v>
      </c>
      <c r="C172" s="545"/>
      <c r="D172" s="546"/>
    </row>
    <row r="173" spans="1:4">
      <c r="A173" s="552">
        <v>40</v>
      </c>
      <c r="B173" s="553" t="s">
        <v>411</v>
      </c>
      <c r="C173" s="545"/>
      <c r="D173" s="546"/>
    </row>
    <row r="174" spans="1:4">
      <c r="A174" s="552">
        <v>41</v>
      </c>
      <c r="B174" s="553" t="s">
        <v>412</v>
      </c>
      <c r="C174" s="545"/>
      <c r="D174" s="546"/>
    </row>
    <row r="175" spans="1:4">
      <c r="A175" s="552">
        <v>42</v>
      </c>
      <c r="B175" s="553" t="s">
        <v>413</v>
      </c>
      <c r="C175" s="545"/>
      <c r="D175" s="546"/>
    </row>
    <row r="176" spans="1:4">
      <c r="A176" s="552">
        <v>43</v>
      </c>
      <c r="B176" s="553" t="s">
        <v>414</v>
      </c>
      <c r="C176" s="545"/>
      <c r="D176" s="546"/>
    </row>
    <row r="177" spans="1:4">
      <c r="A177" s="552">
        <v>44</v>
      </c>
      <c r="B177" s="553" t="s">
        <v>415</v>
      </c>
      <c r="C177" s="545"/>
      <c r="D177" s="546"/>
    </row>
    <row r="178" spans="1:4">
      <c r="A178" s="552">
        <v>45</v>
      </c>
      <c r="B178" s="553" t="s">
        <v>416</v>
      </c>
      <c r="C178" s="545"/>
      <c r="D178" s="546"/>
    </row>
    <row r="179" spans="1:4">
      <c r="A179" s="552">
        <v>46</v>
      </c>
      <c r="B179" s="553" t="s">
        <v>417</v>
      </c>
      <c r="C179" s="545"/>
      <c r="D179" s="546"/>
    </row>
    <row r="180" spans="1:4">
      <c r="A180" s="552">
        <v>47</v>
      </c>
      <c r="B180" s="553" t="s">
        <v>418</v>
      </c>
      <c r="C180" s="545"/>
      <c r="D180" s="546"/>
    </row>
    <row r="181" spans="1:4">
      <c r="A181" s="552">
        <v>48</v>
      </c>
      <c r="B181" s="553" t="s">
        <v>419</v>
      </c>
      <c r="C181" s="545"/>
      <c r="D181" s="546"/>
    </row>
    <row r="182" spans="1:4">
      <c r="A182" s="552">
        <v>49</v>
      </c>
      <c r="B182" s="553" t="s">
        <v>420</v>
      </c>
      <c r="C182" s="545"/>
      <c r="D182" s="546"/>
    </row>
    <row r="183" spans="1:4">
      <c r="A183" s="552">
        <v>50</v>
      </c>
      <c r="B183" s="553" t="s">
        <v>421</v>
      </c>
      <c r="C183" s="545"/>
      <c r="D183" s="546"/>
    </row>
    <row r="184" spans="1:4">
      <c r="A184" s="552">
        <v>51</v>
      </c>
      <c r="B184" s="553" t="s">
        <v>422</v>
      </c>
      <c r="C184" s="545"/>
      <c r="D184" s="546"/>
    </row>
    <row r="185" spans="1:4">
      <c r="A185" s="552">
        <v>52</v>
      </c>
      <c r="B185" s="553" t="s">
        <v>423</v>
      </c>
      <c r="C185" s="545"/>
      <c r="D185" s="546"/>
    </row>
    <row r="186" spans="1:4">
      <c r="A186" s="552">
        <v>53</v>
      </c>
      <c r="B186" s="553" t="s">
        <v>424</v>
      </c>
      <c r="C186" s="545"/>
      <c r="D186" s="546"/>
    </row>
    <row r="187" spans="1:4">
      <c r="A187" s="552">
        <v>54</v>
      </c>
      <c r="B187" s="553" t="s">
        <v>425</v>
      </c>
      <c r="C187" s="545"/>
      <c r="D187" s="546"/>
    </row>
    <row r="188" spans="1:4">
      <c r="A188" s="552">
        <v>55</v>
      </c>
      <c r="B188" s="553" t="s">
        <v>426</v>
      </c>
      <c r="C188" s="545"/>
      <c r="D188" s="546"/>
    </row>
    <row r="189" spans="1:4">
      <c r="A189" s="552">
        <v>56</v>
      </c>
      <c r="B189" s="553" t="s">
        <v>427</v>
      </c>
      <c r="C189" s="545"/>
      <c r="D189" s="546"/>
    </row>
    <row r="190" spans="1:4">
      <c r="A190" s="552">
        <v>57</v>
      </c>
      <c r="B190" s="553" t="s">
        <v>428</v>
      </c>
      <c r="C190" s="545"/>
      <c r="D190" s="546"/>
    </row>
    <row r="191" spans="1:4">
      <c r="A191" s="552">
        <v>58</v>
      </c>
      <c r="B191" s="553" t="s">
        <v>429</v>
      </c>
      <c r="C191" s="545"/>
      <c r="D191" s="546"/>
    </row>
    <row r="192" spans="1:4">
      <c r="A192" s="552">
        <v>59</v>
      </c>
      <c r="B192" s="553" t="s">
        <v>430</v>
      </c>
      <c r="C192" s="545"/>
      <c r="D192" s="546"/>
    </row>
    <row r="193" spans="1:4">
      <c r="A193" s="552">
        <v>60</v>
      </c>
      <c r="B193" s="553" t="s">
        <v>431</v>
      </c>
      <c r="C193" s="545"/>
      <c r="D193" s="546"/>
    </row>
    <row r="194" spans="1:4">
      <c r="A194" s="552">
        <v>61</v>
      </c>
      <c r="B194" s="553" t="s">
        <v>432</v>
      </c>
      <c r="C194" s="545"/>
      <c r="D194" s="546"/>
    </row>
    <row r="195" spans="1:4">
      <c r="A195" s="552">
        <v>62</v>
      </c>
      <c r="B195" s="553" t="s">
        <v>433</v>
      </c>
      <c r="C195" s="545"/>
      <c r="D195" s="546"/>
    </row>
    <row r="196" spans="1:4">
      <c r="A196" s="552">
        <v>63</v>
      </c>
      <c r="B196" s="553" t="s">
        <v>434</v>
      </c>
      <c r="C196" s="545"/>
      <c r="D196" s="546"/>
    </row>
    <row r="197" spans="1:4">
      <c r="A197" s="552">
        <v>64</v>
      </c>
      <c r="B197" s="553" t="s">
        <v>435</v>
      </c>
      <c r="C197" s="545"/>
      <c r="D197" s="546"/>
    </row>
    <row r="198" spans="1:4">
      <c r="A198" s="552">
        <v>65</v>
      </c>
      <c r="B198" s="553" t="s">
        <v>436</v>
      </c>
      <c r="C198" s="545"/>
      <c r="D198" s="546"/>
    </row>
    <row r="199" spans="1:4">
      <c r="A199" s="552">
        <v>66</v>
      </c>
      <c r="B199" s="553" t="s">
        <v>437</v>
      </c>
      <c r="C199" s="545"/>
      <c r="D199" s="546"/>
    </row>
    <row r="200" spans="1:4">
      <c r="A200" s="552">
        <v>67</v>
      </c>
      <c r="B200" s="553" t="s">
        <v>438</v>
      </c>
      <c r="C200" s="545"/>
      <c r="D200" s="546"/>
    </row>
    <row r="201" spans="1:4">
      <c r="A201" s="552">
        <v>68</v>
      </c>
      <c r="B201" s="553" t="s">
        <v>439</v>
      </c>
      <c r="C201" s="545"/>
      <c r="D201" s="546"/>
    </row>
    <row r="202" spans="1:4">
      <c r="A202" s="552">
        <v>69</v>
      </c>
      <c r="B202" s="553" t="s">
        <v>440</v>
      </c>
      <c r="C202" s="545"/>
      <c r="D202" s="546"/>
    </row>
    <row r="203" spans="1:4">
      <c r="A203" s="552">
        <v>70</v>
      </c>
      <c r="B203" s="553" t="s">
        <v>441</v>
      </c>
      <c r="C203" s="545"/>
      <c r="D203" s="546"/>
    </row>
    <row r="204" spans="1:4">
      <c r="A204" s="552">
        <v>71</v>
      </c>
      <c r="B204" s="553" t="s">
        <v>442</v>
      </c>
      <c r="C204" s="545"/>
      <c r="D204" s="546"/>
    </row>
    <row r="205" spans="1:4">
      <c r="A205" s="552">
        <v>72</v>
      </c>
      <c r="B205" s="553" t="s">
        <v>443</v>
      </c>
      <c r="C205" s="545"/>
      <c r="D205" s="546"/>
    </row>
    <row r="206" spans="1:4">
      <c r="A206" s="552">
        <v>73</v>
      </c>
      <c r="B206" s="553" t="s">
        <v>444</v>
      </c>
      <c r="C206" s="545"/>
      <c r="D206" s="546"/>
    </row>
    <row r="207" spans="1:4">
      <c r="A207" s="552">
        <v>74</v>
      </c>
      <c r="B207" s="553" t="s">
        <v>445</v>
      </c>
      <c r="C207" s="545"/>
      <c r="D207" s="546"/>
    </row>
    <row r="208" spans="1:4">
      <c r="A208" s="552">
        <v>75</v>
      </c>
      <c r="B208" s="553" t="s">
        <v>446</v>
      </c>
      <c r="C208" s="545"/>
      <c r="D208" s="546"/>
    </row>
    <row r="209" spans="1:4">
      <c r="A209" s="552">
        <v>76</v>
      </c>
      <c r="B209" s="553" t="s">
        <v>447</v>
      </c>
      <c r="C209" s="545"/>
      <c r="D209" s="546"/>
    </row>
    <row r="210" spans="1:4">
      <c r="A210" s="552">
        <v>77</v>
      </c>
      <c r="B210" s="553" t="s">
        <v>448</v>
      </c>
      <c r="C210" s="545"/>
      <c r="D210" s="546"/>
    </row>
    <row r="211" spans="1:4">
      <c r="A211" s="552">
        <v>78</v>
      </c>
      <c r="B211" s="553" t="s">
        <v>449</v>
      </c>
      <c r="C211" s="545"/>
      <c r="D211" s="546"/>
    </row>
    <row r="212" spans="1:4">
      <c r="A212" s="552">
        <v>79</v>
      </c>
      <c r="B212" s="553" t="s">
        <v>450</v>
      </c>
      <c r="C212" s="545"/>
      <c r="D212" s="546"/>
    </row>
    <row r="213" spans="1:4">
      <c r="A213" s="552">
        <v>80</v>
      </c>
      <c r="B213" s="553" t="s">
        <v>451</v>
      </c>
      <c r="C213" s="545"/>
      <c r="D213" s="546"/>
    </row>
    <row r="214" spans="1:4">
      <c r="A214" s="552">
        <v>81</v>
      </c>
      <c r="B214" s="553" t="s">
        <v>452</v>
      </c>
      <c r="C214" s="545"/>
      <c r="D214" s="546"/>
    </row>
    <row r="215" spans="1:4">
      <c r="A215" s="552">
        <v>82</v>
      </c>
      <c r="B215" s="553" t="s">
        <v>453</v>
      </c>
      <c r="C215" s="545"/>
      <c r="D215" s="546"/>
    </row>
    <row r="216" spans="1:4">
      <c r="A216" s="552">
        <v>83</v>
      </c>
      <c r="B216" s="553" t="s">
        <v>454</v>
      </c>
      <c r="C216" s="545"/>
      <c r="D216" s="546"/>
    </row>
    <row r="217" spans="1:4">
      <c r="A217" s="552">
        <v>84</v>
      </c>
      <c r="B217" s="553" t="s">
        <v>455</v>
      </c>
      <c r="C217" s="545"/>
      <c r="D217" s="546"/>
    </row>
    <row r="218" spans="1:4">
      <c r="A218" s="552">
        <v>85</v>
      </c>
      <c r="B218" s="553" t="s">
        <v>456</v>
      </c>
      <c r="C218" s="545"/>
      <c r="D218" s="546"/>
    </row>
    <row r="219" spans="1:4">
      <c r="A219" s="552">
        <v>86</v>
      </c>
      <c r="B219" s="553" t="s">
        <v>457</v>
      </c>
      <c r="C219" s="545"/>
      <c r="D219" s="546"/>
    </row>
    <row r="220" spans="1:4">
      <c r="A220" s="552">
        <v>87</v>
      </c>
      <c r="B220" s="553" t="s">
        <v>458</v>
      </c>
      <c r="C220" s="545"/>
      <c r="D220" s="546"/>
    </row>
    <row r="221" spans="1:4">
      <c r="A221" s="552">
        <v>88</v>
      </c>
      <c r="B221" s="553" t="s">
        <v>459</v>
      </c>
      <c r="C221" s="545"/>
      <c r="D221" s="546"/>
    </row>
    <row r="222" spans="1:4">
      <c r="A222" s="552">
        <v>89</v>
      </c>
      <c r="B222" s="553" t="s">
        <v>460</v>
      </c>
      <c r="C222" s="545"/>
      <c r="D222" s="546"/>
    </row>
    <row r="223" spans="1:4">
      <c r="A223" s="552">
        <v>90</v>
      </c>
      <c r="B223" s="553" t="s">
        <v>461</v>
      </c>
      <c r="C223" s="545"/>
      <c r="D223" s="546"/>
    </row>
    <row r="224" spans="1:4">
      <c r="A224" s="552">
        <v>91</v>
      </c>
      <c r="B224" s="553" t="s">
        <v>462</v>
      </c>
      <c r="C224" s="545"/>
      <c r="D224" s="546"/>
    </row>
    <row r="225" spans="1:4">
      <c r="A225" s="552">
        <v>92</v>
      </c>
      <c r="B225" s="553" t="s">
        <v>463</v>
      </c>
      <c r="C225" s="545"/>
      <c r="D225" s="546"/>
    </row>
    <row r="226" spans="1:4">
      <c r="A226" s="552">
        <v>93</v>
      </c>
      <c r="B226" s="553" t="s">
        <v>464</v>
      </c>
      <c r="C226" s="545"/>
      <c r="D226" s="546"/>
    </row>
    <row r="227" spans="1:4">
      <c r="A227" s="552">
        <v>94</v>
      </c>
      <c r="B227" s="553" t="s">
        <v>465</v>
      </c>
      <c r="C227" s="545"/>
      <c r="D227" s="546"/>
    </row>
    <row r="228" spans="1:4">
      <c r="A228" s="552">
        <v>95</v>
      </c>
      <c r="B228" s="553" t="s">
        <v>466</v>
      </c>
      <c r="C228" s="545"/>
      <c r="D228" s="546"/>
    </row>
    <row r="229" spans="1:4">
      <c r="A229" s="552">
        <v>96</v>
      </c>
      <c r="B229" s="553" t="s">
        <v>467</v>
      </c>
      <c r="C229" s="545"/>
      <c r="D229" s="546"/>
    </row>
    <row r="230" spans="1:4">
      <c r="A230" s="552">
        <v>97</v>
      </c>
      <c r="B230" s="553" t="s">
        <v>468</v>
      </c>
      <c r="C230" s="545"/>
      <c r="D230" s="546"/>
    </row>
    <row r="231" spans="1:4">
      <c r="A231" s="552">
        <v>98</v>
      </c>
      <c r="B231" s="553" t="s">
        <v>469</v>
      </c>
      <c r="C231" s="545"/>
      <c r="D231" s="546"/>
    </row>
    <row r="232" spans="1:4">
      <c r="A232" s="552">
        <v>99</v>
      </c>
      <c r="B232" s="553" t="s">
        <v>470</v>
      </c>
      <c r="C232" s="545"/>
      <c r="D232" s="546"/>
    </row>
    <row r="233" spans="1:4" ht="13.8" thickBot="1">
      <c r="A233" s="554">
        <v>100</v>
      </c>
      <c r="B233" s="555" t="s">
        <v>471</v>
      </c>
      <c r="C233" s="556"/>
      <c r="D233" s="557"/>
    </row>
  </sheetData>
  <customSheetViews>
    <customSheetView guid="{66705863-FE19-4351-9628-5A7FC4026A68}" hiddenColumns="1" state="hidden" topLeftCell="P1">
      <selection activeCell="DT28" sqref="DT28"/>
      <pageMargins left="0" right="0" top="0" bottom="0" header="0" footer="0"/>
      <pageSetup orientation="portrait" r:id="rId1"/>
      <headerFooter alignWithMargins="0"/>
    </customSheetView>
    <customSheetView guid="{89CB4E6A-722E-4E39-885D-E2A6D0D08321}" hiddenColumns="1" state="hidden" topLeftCell="P1">
      <selection activeCell="DT28" sqref="DT28"/>
      <pageMargins left="0" right="0" top="0" bottom="0" header="0" footer="0"/>
      <pageSetup orientation="portrait" r:id="rId2"/>
      <headerFooter alignWithMargins="0"/>
    </customSheetView>
    <customSheetView guid="{915C64AD-BD67-44F0-9117-5B9D998BA799}" hiddenColumns="1" state="hidden" topLeftCell="P1">
      <selection activeCell="DT28" sqref="DT28"/>
      <pageMargins left="0" right="0" top="0" bottom="0" header="0" footer="0"/>
      <pageSetup orientation="portrait" r:id="rId3"/>
      <headerFooter alignWithMargins="0"/>
    </customSheetView>
    <customSheetView guid="{18EA11B4-BD82-47BF-99FA-7AB19BF74D0B}" hiddenColumns="1" state="hidden" topLeftCell="P1">
      <selection activeCell="DT28" sqref="DT28"/>
      <pageMargins left="0" right="0" top="0" bottom="0" header="0" footer="0"/>
      <pageSetup orientation="portrait" r:id="rId4"/>
      <headerFooter alignWithMargins="0"/>
    </customSheetView>
    <customSheetView guid="{CCA37BAE-906F-43D5-9FD9-B13563E4B9D7}" hiddenColumns="1" state="hidden" topLeftCell="P1">
      <selection activeCell="DT28" sqref="DT28"/>
      <pageMargins left="0" right="0" top="0" bottom="0" header="0" footer="0"/>
      <pageSetup orientation="portrait" r:id="rId5"/>
      <headerFooter alignWithMargins="0"/>
    </customSheetView>
    <customSheetView guid="{99CA2F10-F926-46DC-8609-4EAE5B9F3585}" hiddenColumns="1" state="hidden" topLeftCell="P1">
      <selection activeCell="DT28" sqref="DT28"/>
      <pageMargins left="0" right="0" top="0" bottom="0" header="0" footer="0"/>
      <pageSetup orientation="portrait" r:id="rId6"/>
      <headerFooter alignWithMargins="0"/>
    </customSheetView>
    <customSheetView guid="{A58DB4DF-40C7-4BEB-B85E-6BD6F54941CF}" hiddenColumns="1" state="hidden" topLeftCell="P1">
      <selection activeCell="DT28" sqref="DT28"/>
      <pageMargins left="0" right="0" top="0" bottom="0" header="0" footer="0"/>
      <pageSetup orientation="portrait" r:id="rId7"/>
      <headerFooter alignWithMargins="0"/>
    </customSheetView>
    <customSheetView guid="{889C3D82-0A24-4765-A688-A80A782F5056}" hiddenColumns="1" state="hidden" topLeftCell="P1">
      <selection activeCell="DT28" sqref="DT28"/>
      <pageMargins left="0" right="0" top="0" bottom="0" header="0" footer="0"/>
      <pageSetup orientation="portrait" r:id="rId8"/>
      <headerFooter alignWithMargins="0"/>
    </customSheetView>
    <customSheetView guid="{041FB609-8993-4F11-A9EC-5412AED6DDE3}" hiddenColumns="1" state="hidden" topLeftCell="P1">
      <selection activeCell="DT28" sqref="DT28"/>
      <pageMargins left="0" right="0" top="0" bottom="0" header="0" footer="0"/>
      <pageSetup orientation="portrait" r:id="rId9"/>
      <headerFooter alignWithMargins="0"/>
    </customSheetView>
    <customSheetView guid="{C76D6353-631E-41F6-AC5B-54AF1399435E}" hiddenColumns="1" state="hidden" topLeftCell="P1">
      <selection activeCell="DT28" sqref="DT28"/>
      <pageMargins left="0" right="0" top="0" bottom="0" header="0" footer="0"/>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54"/>
  <sheetViews>
    <sheetView showGridLines="0" zoomScaleSheetLayoutView="89" workbookViewId="0">
      <selection activeCell="C41" sqref="C41"/>
    </sheetView>
  </sheetViews>
  <sheetFormatPr defaultColWidth="9.109375" defaultRowHeight="15.6"/>
  <cols>
    <col min="1" max="1" width="9.109375" style="51"/>
    <col min="2" max="2" width="9.109375" style="52"/>
    <col min="3" max="3" width="83" style="52" customWidth="1"/>
    <col min="4" max="4" width="75.5546875" style="51" customWidth="1"/>
    <col min="5" max="16384" width="9.109375" style="50"/>
  </cols>
  <sheetData>
    <row r="1" spans="1:11" ht="45" customHeight="1">
      <c r="A1" s="739" t="s">
        <v>13</v>
      </c>
      <c r="B1" s="739"/>
      <c r="C1" s="739"/>
      <c r="D1" s="48"/>
      <c r="E1" s="49"/>
      <c r="F1" s="49"/>
      <c r="G1" s="49"/>
      <c r="H1" s="49"/>
      <c r="I1" s="49"/>
      <c r="J1" s="49"/>
      <c r="K1" s="49"/>
    </row>
    <row r="2" spans="1:11" ht="18" customHeight="1">
      <c r="D2" s="25"/>
      <c r="E2" s="53"/>
      <c r="F2" s="53"/>
      <c r="G2" s="53"/>
      <c r="H2" s="53"/>
      <c r="I2" s="53"/>
      <c r="J2" s="53"/>
      <c r="K2" s="53"/>
    </row>
    <row r="3" spans="1:11" ht="18" customHeight="1">
      <c r="A3" s="54" t="s">
        <v>14</v>
      </c>
      <c r="B3" s="52" t="s">
        <v>15</v>
      </c>
      <c r="D3" s="55"/>
      <c r="E3" s="56"/>
      <c r="F3" s="56"/>
      <c r="G3" s="56"/>
      <c r="H3" s="56"/>
      <c r="I3" s="56"/>
      <c r="J3" s="56"/>
      <c r="K3" s="56"/>
    </row>
    <row r="4" spans="1:11" ht="18" customHeight="1">
      <c r="B4" s="57" t="s">
        <v>16</v>
      </c>
      <c r="C4" s="58" t="s">
        <v>17</v>
      </c>
      <c r="D4" s="55"/>
      <c r="E4" s="56"/>
      <c r="F4" s="56"/>
      <c r="G4" s="56"/>
      <c r="H4" s="56"/>
      <c r="I4" s="56"/>
      <c r="J4" s="56"/>
      <c r="K4" s="56"/>
    </row>
    <row r="5" spans="1:11" ht="38.1" customHeight="1">
      <c r="B5" s="57" t="s">
        <v>18</v>
      </c>
      <c r="C5" s="58" t="s">
        <v>19</v>
      </c>
      <c r="D5" s="55"/>
      <c r="E5" s="56"/>
      <c r="F5" s="56"/>
      <c r="G5" s="56"/>
      <c r="H5" s="56"/>
      <c r="I5" s="56"/>
      <c r="J5" s="56"/>
      <c r="K5" s="56"/>
    </row>
    <row r="6" spans="1:11" ht="18" customHeight="1">
      <c r="B6" s="57" t="s">
        <v>20</v>
      </c>
      <c r="C6" s="58" t="s">
        <v>21</v>
      </c>
      <c r="D6" s="55"/>
      <c r="E6" s="56"/>
      <c r="F6" s="56"/>
      <c r="G6" s="56"/>
      <c r="H6" s="56"/>
      <c r="I6" s="56"/>
      <c r="J6" s="56"/>
      <c r="K6" s="56"/>
    </row>
    <row r="7" spans="1:11" ht="18" customHeight="1">
      <c r="B7" s="57" t="s">
        <v>22</v>
      </c>
      <c r="C7" s="58" t="s">
        <v>23</v>
      </c>
      <c r="D7" s="55"/>
      <c r="E7" s="56"/>
      <c r="F7" s="56"/>
      <c r="G7" s="56"/>
      <c r="H7" s="56"/>
      <c r="I7" s="56"/>
      <c r="J7" s="56"/>
      <c r="K7" s="56"/>
    </row>
    <row r="8" spans="1:11" ht="18" customHeight="1">
      <c r="B8" s="57" t="s">
        <v>24</v>
      </c>
      <c r="C8" s="58" t="s">
        <v>25</v>
      </c>
      <c r="D8" s="55"/>
      <c r="E8" s="56"/>
      <c r="F8" s="56"/>
      <c r="G8" s="56"/>
      <c r="H8" s="56"/>
      <c r="I8" s="56"/>
      <c r="J8" s="56"/>
      <c r="K8" s="56"/>
    </row>
    <row r="9" spans="1:11" ht="18" customHeight="1">
      <c r="B9" s="57" t="s">
        <v>26</v>
      </c>
      <c r="C9" s="58" t="s">
        <v>27</v>
      </c>
      <c r="D9" s="55"/>
      <c r="E9" s="56"/>
      <c r="F9" s="56"/>
      <c r="G9" s="56"/>
      <c r="H9" s="56"/>
      <c r="I9" s="56"/>
      <c r="J9" s="56"/>
      <c r="K9" s="56"/>
    </row>
    <row r="10" spans="1:11" ht="18" customHeight="1">
      <c r="B10" s="57"/>
      <c r="C10" s="58"/>
      <c r="D10" s="55"/>
      <c r="E10" s="56"/>
      <c r="F10" s="56"/>
      <c r="G10" s="56"/>
      <c r="H10" s="56"/>
      <c r="I10" s="56"/>
      <c r="J10" s="56"/>
      <c r="K10" s="56"/>
    </row>
    <row r="11" spans="1:11" ht="18" customHeight="1">
      <c r="A11" s="54" t="s">
        <v>28</v>
      </c>
      <c r="B11" s="52" t="s">
        <v>29</v>
      </c>
      <c r="D11" s="55"/>
      <c r="E11" s="56"/>
      <c r="F11" s="56"/>
      <c r="G11" s="56"/>
      <c r="H11" s="56"/>
      <c r="I11" s="56"/>
      <c r="J11" s="56"/>
      <c r="K11" s="56"/>
    </row>
    <row r="12" spans="1:11" ht="18" customHeight="1">
      <c r="B12" s="737" t="s">
        <v>30</v>
      </c>
      <c r="C12" s="737"/>
      <c r="D12" s="59"/>
      <c r="E12" s="56"/>
      <c r="F12" s="56"/>
      <c r="G12" s="56"/>
      <c r="H12" s="56"/>
      <c r="I12" s="56"/>
      <c r="J12" s="56"/>
      <c r="K12" s="56"/>
    </row>
    <row r="13" spans="1:11" ht="18" customHeight="1">
      <c r="B13" s="60"/>
      <c r="C13" s="58" t="s">
        <v>31</v>
      </c>
      <c r="D13" s="55"/>
      <c r="E13" s="56"/>
      <c r="F13" s="56"/>
      <c r="G13" s="56"/>
      <c r="H13" s="56"/>
      <c r="I13" s="56"/>
      <c r="J13" s="56"/>
      <c r="K13" s="56"/>
    </row>
    <row r="14" spans="1:11" ht="18" customHeight="1">
      <c r="B14" s="737" t="s">
        <v>32</v>
      </c>
      <c r="C14" s="737"/>
      <c r="D14" s="59"/>
      <c r="E14" s="56"/>
      <c r="F14" s="56"/>
      <c r="G14" s="56"/>
      <c r="H14" s="56"/>
      <c r="I14" s="56"/>
      <c r="J14" s="56"/>
      <c r="K14" s="56"/>
    </row>
    <row r="15" spans="1:11" ht="38.1" customHeight="1">
      <c r="B15" s="61" t="s">
        <v>33</v>
      </c>
      <c r="C15" s="58" t="s">
        <v>480</v>
      </c>
      <c r="D15" s="55"/>
      <c r="E15" s="56"/>
      <c r="F15" s="56"/>
      <c r="G15" s="56"/>
      <c r="H15" s="56"/>
      <c r="I15" s="56"/>
      <c r="J15" s="56"/>
      <c r="K15" s="56"/>
    </row>
    <row r="16" spans="1:11" ht="26.25" hidden="1" customHeight="1">
      <c r="B16" s="61" t="s">
        <v>33</v>
      </c>
      <c r="C16" s="58" t="s">
        <v>34</v>
      </c>
      <c r="D16" s="55"/>
      <c r="E16" s="56"/>
      <c r="F16" s="56"/>
      <c r="G16" s="56"/>
      <c r="H16" s="56"/>
      <c r="I16" s="56"/>
      <c r="J16" s="56"/>
      <c r="K16" s="56"/>
    </row>
    <row r="17" spans="2:11" ht="42" hidden="1" customHeight="1">
      <c r="B17" s="61" t="s">
        <v>33</v>
      </c>
      <c r="C17" s="58" t="s">
        <v>35</v>
      </c>
      <c r="D17" s="55"/>
      <c r="E17" s="56"/>
      <c r="F17" s="56"/>
      <c r="G17" s="56"/>
      <c r="H17" s="56"/>
      <c r="I17" s="56"/>
      <c r="J17" s="56"/>
      <c r="K17" s="56"/>
    </row>
    <row r="18" spans="2:11" ht="18" customHeight="1">
      <c r="B18" s="61" t="s">
        <v>33</v>
      </c>
      <c r="C18" s="58" t="s">
        <v>479</v>
      </c>
      <c r="D18" s="55"/>
      <c r="E18" s="56"/>
      <c r="F18" s="56"/>
      <c r="G18" s="56"/>
      <c r="H18" s="56"/>
      <c r="I18" s="56"/>
      <c r="J18" s="56"/>
      <c r="K18" s="56"/>
    </row>
    <row r="19" spans="2:11" ht="18" customHeight="1">
      <c r="B19" s="61" t="s">
        <v>33</v>
      </c>
      <c r="C19" s="58" t="s">
        <v>36</v>
      </c>
      <c r="D19" s="55"/>
      <c r="E19" s="56"/>
      <c r="F19" s="56"/>
      <c r="G19" s="56"/>
      <c r="H19" s="56"/>
      <c r="I19" s="56"/>
      <c r="J19" s="56"/>
      <c r="K19" s="56"/>
    </row>
    <row r="20" spans="2:11" ht="18" hidden="1" customHeight="1">
      <c r="B20" s="61" t="s">
        <v>33</v>
      </c>
      <c r="C20" s="58" t="s">
        <v>37</v>
      </c>
      <c r="D20" s="55"/>
      <c r="E20" s="56"/>
      <c r="F20" s="56"/>
      <c r="G20" s="56"/>
      <c r="H20" s="56"/>
      <c r="I20" s="56"/>
      <c r="J20" s="56"/>
      <c r="K20" s="56"/>
    </row>
    <row r="21" spans="2:11">
      <c r="B21" s="61"/>
      <c r="C21" s="58"/>
      <c r="D21" s="55"/>
      <c r="E21" s="56"/>
      <c r="F21" s="56"/>
      <c r="G21" s="56"/>
      <c r="H21" s="56"/>
      <c r="I21" s="56"/>
      <c r="J21" s="56"/>
      <c r="K21" s="56"/>
    </row>
    <row r="22" spans="2:11" ht="18" customHeight="1">
      <c r="B22" s="737" t="s">
        <v>38</v>
      </c>
      <c r="C22" s="737"/>
      <c r="D22" s="59"/>
      <c r="E22" s="56"/>
      <c r="F22" s="56"/>
      <c r="G22" s="56"/>
      <c r="H22" s="56"/>
      <c r="I22" s="56"/>
      <c r="J22" s="56"/>
      <c r="K22" s="56"/>
    </row>
    <row r="23" spans="2:11" ht="54" customHeight="1">
      <c r="B23" s="61" t="s">
        <v>33</v>
      </c>
      <c r="C23" s="58" t="s">
        <v>39</v>
      </c>
      <c r="D23" s="55"/>
      <c r="E23" s="56"/>
      <c r="F23" s="56"/>
      <c r="G23" s="56"/>
      <c r="H23" s="56"/>
      <c r="I23" s="56"/>
      <c r="J23" s="56"/>
      <c r="K23" s="56"/>
    </row>
    <row r="24" spans="2:11" ht="54" hidden="1" customHeight="1">
      <c r="B24" s="61" t="s">
        <v>33</v>
      </c>
      <c r="C24" s="58" t="s">
        <v>40</v>
      </c>
      <c r="D24" s="55"/>
      <c r="E24" s="56"/>
      <c r="F24" s="56"/>
      <c r="G24" s="56"/>
      <c r="H24" s="56"/>
      <c r="I24" s="56"/>
      <c r="J24" s="56"/>
      <c r="K24" s="56"/>
    </row>
    <row r="25" spans="2:11" ht="38.25" hidden="1" customHeight="1">
      <c r="B25" s="61" t="s">
        <v>33</v>
      </c>
      <c r="C25" s="58" t="s">
        <v>41</v>
      </c>
      <c r="D25" s="55"/>
      <c r="E25" s="56"/>
      <c r="F25" s="56"/>
      <c r="G25" s="56"/>
      <c r="H25" s="56"/>
      <c r="I25" s="56"/>
      <c r="J25" s="56"/>
      <c r="K25" s="56"/>
    </row>
    <row r="26" spans="2:11" ht="18" customHeight="1">
      <c r="B26" s="61" t="s">
        <v>33</v>
      </c>
      <c r="C26" s="58" t="s">
        <v>42</v>
      </c>
      <c r="D26" s="55"/>
      <c r="E26" s="56"/>
      <c r="F26" s="56"/>
      <c r="G26" s="56"/>
      <c r="H26" s="56"/>
      <c r="I26" s="56"/>
      <c r="J26" s="56"/>
      <c r="K26" s="56"/>
    </row>
    <row r="27" spans="2:11" ht="43.5" hidden="1" customHeight="1">
      <c r="B27" s="61" t="s">
        <v>33</v>
      </c>
      <c r="C27" s="58" t="s">
        <v>43</v>
      </c>
      <c r="D27" s="55"/>
      <c r="E27" s="56"/>
      <c r="F27" s="56"/>
      <c r="G27" s="56"/>
      <c r="H27" s="56"/>
      <c r="I27" s="56"/>
      <c r="J27" s="56"/>
      <c r="K27" s="56"/>
    </row>
    <row r="28" spans="2:11">
      <c r="B28" s="61"/>
      <c r="C28" s="58"/>
      <c r="D28" s="55"/>
      <c r="E28" s="56"/>
      <c r="F28" s="56"/>
      <c r="G28" s="56"/>
      <c r="H28" s="56"/>
      <c r="I28" s="56"/>
      <c r="J28" s="56"/>
      <c r="K28" s="56"/>
    </row>
    <row r="29" spans="2:11" ht="18" customHeight="1">
      <c r="B29" s="737" t="s">
        <v>481</v>
      </c>
      <c r="C29" s="737"/>
      <c r="D29" s="59"/>
      <c r="E29" s="56"/>
      <c r="F29" s="56"/>
      <c r="G29" s="56"/>
      <c r="H29" s="56"/>
      <c r="I29" s="56"/>
      <c r="J29" s="56"/>
      <c r="K29" s="56"/>
    </row>
    <row r="30" spans="2:11" ht="54" hidden="1" customHeight="1">
      <c r="B30" s="61" t="s">
        <v>33</v>
      </c>
      <c r="C30" s="58" t="s">
        <v>39</v>
      </c>
      <c r="D30" s="55"/>
      <c r="E30" s="56"/>
      <c r="F30" s="56"/>
      <c r="G30" s="56"/>
      <c r="H30" s="56"/>
      <c r="I30" s="56"/>
      <c r="J30" s="56"/>
      <c r="K30" s="56"/>
    </row>
    <row r="31" spans="2:11" ht="18" hidden="1" customHeight="1">
      <c r="B31" s="61" t="s">
        <v>33</v>
      </c>
      <c r="C31" s="58" t="s">
        <v>42</v>
      </c>
      <c r="D31" s="55"/>
      <c r="E31" s="56"/>
      <c r="F31" s="56"/>
      <c r="G31" s="56"/>
      <c r="H31" s="56"/>
      <c r="I31" s="56"/>
      <c r="J31" s="56"/>
      <c r="K31" s="56"/>
    </row>
    <row r="32" spans="2:11">
      <c r="B32" s="61"/>
      <c r="C32" s="58"/>
      <c r="D32" s="55"/>
      <c r="E32" s="56"/>
      <c r="F32" s="56"/>
      <c r="G32" s="56"/>
      <c r="H32" s="56"/>
      <c r="I32" s="56"/>
      <c r="J32" s="56"/>
      <c r="K32" s="56"/>
    </row>
    <row r="33" spans="2:11" ht="18" customHeight="1">
      <c r="B33" s="737" t="s">
        <v>44</v>
      </c>
      <c r="C33" s="737"/>
      <c r="D33" s="59"/>
    </row>
    <row r="34" spans="2:11" ht="54" customHeight="1">
      <c r="B34" s="61" t="s">
        <v>33</v>
      </c>
      <c r="C34" s="58" t="s">
        <v>39</v>
      </c>
      <c r="D34" s="55"/>
      <c r="E34" s="56"/>
      <c r="F34" s="56"/>
      <c r="G34" s="56"/>
      <c r="H34" s="56"/>
      <c r="I34" s="56"/>
      <c r="J34" s="56"/>
      <c r="K34" s="56"/>
    </row>
    <row r="35" spans="2:11" ht="18" customHeight="1">
      <c r="B35" s="61" t="s">
        <v>33</v>
      </c>
      <c r="C35" s="58" t="s">
        <v>42</v>
      </c>
      <c r="D35" s="55"/>
    </row>
    <row r="36" spans="2:11" ht="18" customHeight="1">
      <c r="B36" s="61"/>
      <c r="C36" s="58"/>
      <c r="D36" s="55"/>
    </row>
    <row r="37" spans="2:11" ht="18" customHeight="1">
      <c r="B37" s="737" t="s">
        <v>482</v>
      </c>
      <c r="C37" s="737"/>
      <c r="D37" s="59"/>
    </row>
    <row r="38" spans="2:11" ht="18" customHeight="1">
      <c r="B38" s="61" t="s">
        <v>33</v>
      </c>
      <c r="C38" s="58" t="s">
        <v>45</v>
      </c>
      <c r="D38" s="55"/>
    </row>
    <row r="39" spans="2:11">
      <c r="B39" s="61"/>
      <c r="C39" s="58"/>
      <c r="D39" s="55"/>
    </row>
    <row r="40" spans="2:11" ht="18" customHeight="1">
      <c r="B40" s="737" t="s">
        <v>46</v>
      </c>
      <c r="C40" s="737"/>
      <c r="D40" s="59"/>
    </row>
    <row r="41" spans="2:11" ht="66.599999999999994" customHeight="1">
      <c r="B41" s="61" t="s">
        <v>33</v>
      </c>
      <c r="C41" s="58" t="s">
        <v>47</v>
      </c>
      <c r="D41" s="55"/>
      <c r="E41" s="56"/>
      <c r="F41" s="56"/>
      <c r="G41" s="56"/>
      <c r="H41" s="56"/>
      <c r="I41" s="56"/>
      <c r="J41" s="56"/>
      <c r="K41" s="56"/>
    </row>
    <row r="42" spans="2:11" ht="146.1" customHeight="1">
      <c r="B42" s="61" t="s">
        <v>33</v>
      </c>
      <c r="C42" s="58" t="s">
        <v>48</v>
      </c>
      <c r="D42" s="55"/>
      <c r="E42" s="56"/>
      <c r="F42" s="56"/>
      <c r="G42" s="56"/>
      <c r="H42" s="56"/>
      <c r="I42" s="56"/>
      <c r="J42" s="56"/>
      <c r="K42" s="56"/>
    </row>
    <row r="43" spans="2:11" ht="164.1" customHeight="1">
      <c r="B43" s="61" t="s">
        <v>33</v>
      </c>
      <c r="C43" s="58" t="s">
        <v>49</v>
      </c>
      <c r="D43" s="55"/>
      <c r="E43" s="56"/>
      <c r="F43" s="56"/>
      <c r="G43" s="56"/>
      <c r="H43" s="56"/>
      <c r="I43" s="56"/>
      <c r="J43" s="56"/>
      <c r="K43" s="56"/>
    </row>
    <row r="44" spans="2:11" ht="75.900000000000006" customHeight="1">
      <c r="B44" s="61" t="s">
        <v>33</v>
      </c>
      <c r="C44" s="58" t="s">
        <v>50</v>
      </c>
      <c r="D44" s="55"/>
      <c r="E44" s="56"/>
      <c r="F44" s="56"/>
      <c r="G44" s="56"/>
      <c r="H44" s="56"/>
      <c r="I44" s="56"/>
      <c r="J44" s="56"/>
      <c r="K44" s="56"/>
    </row>
    <row r="45" spans="2:11" ht="38.1" customHeight="1">
      <c r="B45" s="61" t="s">
        <v>33</v>
      </c>
      <c r="C45" s="58" t="s">
        <v>51</v>
      </c>
    </row>
    <row r="46" spans="2:11" ht="18" customHeight="1">
      <c r="B46" s="737" t="s">
        <v>52</v>
      </c>
      <c r="C46" s="737"/>
    </row>
    <row r="47" spans="2:11" ht="38.1" customHeight="1">
      <c r="B47" s="61" t="s">
        <v>33</v>
      </c>
      <c r="C47" s="58" t="s">
        <v>53</v>
      </c>
    </row>
    <row r="48" spans="2:11" ht="18" customHeight="1">
      <c r="B48" s="61" t="s">
        <v>33</v>
      </c>
      <c r="C48" s="62" t="s">
        <v>54</v>
      </c>
    </row>
    <row r="49" spans="2:11" ht="18" customHeight="1">
      <c r="B49" s="737" t="s">
        <v>55</v>
      </c>
      <c r="C49" s="737"/>
    </row>
    <row r="50" spans="2:11" ht="38.1" customHeight="1">
      <c r="B50" s="61" t="s">
        <v>33</v>
      </c>
      <c r="C50" s="58" t="s">
        <v>56</v>
      </c>
    </row>
    <row r="51" spans="2:11" ht="18" customHeight="1">
      <c r="B51" s="61" t="s">
        <v>33</v>
      </c>
      <c r="C51" s="62" t="s">
        <v>54</v>
      </c>
    </row>
    <row r="52" spans="2:11" ht="18" customHeight="1">
      <c r="B52" s="737" t="s">
        <v>57</v>
      </c>
      <c r="C52" s="737" t="s">
        <v>58</v>
      </c>
    </row>
    <row r="53" spans="2:11" ht="48" customHeight="1">
      <c r="B53" s="61" t="s">
        <v>33</v>
      </c>
      <c r="C53" s="58" t="s">
        <v>59</v>
      </c>
    </row>
    <row r="54" spans="2:11" ht="18" customHeight="1">
      <c r="B54" s="61" t="s">
        <v>33</v>
      </c>
      <c r="C54" s="62" t="s">
        <v>54</v>
      </c>
    </row>
    <row r="55" spans="2:11" ht="18" customHeight="1">
      <c r="B55" s="737" t="s">
        <v>60</v>
      </c>
      <c r="C55" s="737"/>
    </row>
    <row r="56" spans="2:11" ht="38.1" customHeight="1">
      <c r="B56" s="61" t="s">
        <v>33</v>
      </c>
      <c r="C56" s="58" t="s">
        <v>61</v>
      </c>
    </row>
    <row r="57" spans="2:11" ht="38.1" customHeight="1">
      <c r="B57" s="61" t="s">
        <v>33</v>
      </c>
      <c r="C57" s="58" t="s">
        <v>62</v>
      </c>
    </row>
    <row r="58" spans="2:11" ht="18" customHeight="1">
      <c r="B58" s="737" t="s">
        <v>63</v>
      </c>
      <c r="C58" s="737"/>
    </row>
    <row r="59" spans="2:11" ht="18" customHeight="1">
      <c r="B59" s="61" t="s">
        <v>33</v>
      </c>
      <c r="C59" s="63" t="s">
        <v>64</v>
      </c>
    </row>
    <row r="60" spans="2:11" ht="18" customHeight="1">
      <c r="B60" s="61" t="s">
        <v>33</v>
      </c>
      <c r="C60" s="63" t="s">
        <v>65</v>
      </c>
    </row>
    <row r="61" spans="2:11" ht="18" customHeight="1">
      <c r="B61" s="737" t="s">
        <v>66</v>
      </c>
      <c r="C61" s="737"/>
    </row>
    <row r="62" spans="2:11" ht="18" customHeight="1">
      <c r="B62" s="61" t="s">
        <v>33</v>
      </c>
      <c r="C62" s="58" t="s">
        <v>67</v>
      </c>
      <c r="D62" s="55"/>
      <c r="E62" s="56"/>
      <c r="F62" s="56"/>
      <c r="G62" s="56"/>
      <c r="H62" s="56"/>
      <c r="I62" s="56"/>
      <c r="J62" s="56"/>
      <c r="K62" s="56"/>
    </row>
    <row r="63" spans="2:11" ht="18" customHeight="1">
      <c r="B63" s="61" t="s">
        <v>33</v>
      </c>
      <c r="C63" s="58" t="s">
        <v>68</v>
      </c>
      <c r="D63" s="55"/>
      <c r="E63" s="56"/>
      <c r="F63" s="56"/>
      <c r="G63" s="56"/>
      <c r="H63" s="56"/>
      <c r="I63" s="56"/>
      <c r="J63" s="56"/>
      <c r="K63" s="56"/>
    </row>
    <row r="64" spans="2:11" ht="36" customHeight="1">
      <c r="B64" s="61" t="s">
        <v>33</v>
      </c>
      <c r="C64" s="58" t="s">
        <v>69</v>
      </c>
      <c r="D64" s="55"/>
      <c r="E64" s="56"/>
      <c r="F64" s="56"/>
      <c r="G64" s="56"/>
      <c r="H64" s="56"/>
      <c r="I64" s="56"/>
      <c r="J64" s="56"/>
      <c r="K64" s="56"/>
    </row>
    <row r="65" spans="1:11" ht="18" customHeight="1">
      <c r="B65" s="61" t="s">
        <v>33</v>
      </c>
      <c r="C65" s="58" t="s">
        <v>70</v>
      </c>
      <c r="D65" s="55"/>
      <c r="E65" s="56"/>
      <c r="F65" s="56"/>
      <c r="G65" s="56"/>
      <c r="H65" s="56"/>
      <c r="I65" s="56"/>
      <c r="J65" s="56"/>
      <c r="K65" s="56"/>
    </row>
    <row r="66" spans="1:11" ht="18" customHeight="1">
      <c r="A66" s="52"/>
      <c r="C66" s="64"/>
    </row>
    <row r="67" spans="1:11" ht="18" customHeight="1">
      <c r="A67" s="738"/>
      <c r="B67" s="738"/>
      <c r="C67" s="738"/>
      <c r="D67" s="65"/>
    </row>
    <row r="68" spans="1:11" ht="18" customHeight="1">
      <c r="A68" s="735" t="s">
        <v>71</v>
      </c>
      <c r="B68" s="735"/>
      <c r="C68" s="735"/>
      <c r="D68" s="65"/>
    </row>
    <row r="69" spans="1:11" ht="36" customHeight="1">
      <c r="A69" s="736" t="s">
        <v>72</v>
      </c>
      <c r="B69" s="736"/>
      <c r="C69" s="736"/>
    </row>
    <row r="70" spans="1:11" ht="18" customHeight="1">
      <c r="B70" s="66"/>
      <c r="C70" s="66"/>
    </row>
    <row r="71" spans="1:11" ht="18" customHeight="1">
      <c r="C71" s="63"/>
    </row>
    <row r="72" spans="1:11" ht="18" customHeight="1">
      <c r="C72" s="64"/>
    </row>
    <row r="73" spans="1:11" ht="18" customHeight="1">
      <c r="C73" s="63"/>
    </row>
    <row r="74" spans="1:11" ht="18" customHeight="1">
      <c r="B74" s="64"/>
      <c r="C74" s="64"/>
    </row>
    <row r="75" spans="1:11" ht="18" customHeight="1">
      <c r="B75" s="64"/>
      <c r="C75" s="64"/>
    </row>
    <row r="76" spans="1:11" ht="18" customHeight="1">
      <c r="B76" s="64"/>
      <c r="C76" s="64"/>
    </row>
    <row r="77" spans="1:11" ht="18" customHeight="1">
      <c r="B77" s="64"/>
      <c r="C77" s="64"/>
    </row>
    <row r="78" spans="1:11" ht="18" customHeight="1">
      <c r="B78" s="64"/>
      <c r="C78" s="64"/>
    </row>
    <row r="79" spans="1:11" ht="18" customHeight="1">
      <c r="B79" s="64"/>
      <c r="C79" s="64"/>
    </row>
    <row r="80" spans="1:11"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sheetData>
  <customSheetViews>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6"/>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8"/>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9"/>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s>
  <mergeCells count="17">
    <mergeCell ref="B37:C37"/>
    <mergeCell ref="B40:C40"/>
    <mergeCell ref="B46:C46"/>
    <mergeCell ref="B33:C33"/>
    <mergeCell ref="A1:C1"/>
    <mergeCell ref="B12:C12"/>
    <mergeCell ref="B14:C14"/>
    <mergeCell ref="B22:C22"/>
    <mergeCell ref="B29:C29"/>
    <mergeCell ref="A68:C68"/>
    <mergeCell ref="A69:C69"/>
    <mergeCell ref="B55:C55"/>
    <mergeCell ref="B49:C49"/>
    <mergeCell ref="B52:C52"/>
    <mergeCell ref="B58:C58"/>
    <mergeCell ref="B61:C61"/>
    <mergeCell ref="A67:C67"/>
  </mergeCells>
  <pageMargins left="0.75" right="0.75" top="0.55000000000000004" bottom="0.47" header="0.32" footer="0.25"/>
  <pageSetup orientation="portrait" r:id="rId15"/>
  <headerFooter alignWithMargins="0">
    <oddFooter>&amp;RPage &amp;P of &amp;N</oddFooter>
  </headerFooter>
  <rowBreaks count="1" manualBreakCount="1">
    <brk id="32"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activeCell="C23" sqref="C23:F23"/>
    </sheetView>
  </sheetViews>
  <sheetFormatPr defaultColWidth="9.109375" defaultRowHeight="15.6"/>
  <cols>
    <col min="1" max="1" width="33" style="460" customWidth="1"/>
    <col min="2" max="2" width="11.6640625" style="460" customWidth="1"/>
    <col min="3" max="4" width="6.44140625" style="460" customWidth="1"/>
    <col min="5" max="5" width="6.44140625" style="463" customWidth="1"/>
    <col min="6" max="6" width="39" style="463" customWidth="1"/>
    <col min="7" max="11" width="11.88671875" style="463" hidden="1" customWidth="1"/>
    <col min="12" max="24" width="11.88671875" style="463" customWidth="1"/>
    <col min="25" max="25" width="9.109375" style="463" customWidth="1"/>
    <col min="26" max="26" width="15.33203125" style="463" customWidth="1"/>
    <col min="27" max="16384" width="9.109375" style="463"/>
  </cols>
  <sheetData>
    <row r="1" spans="1:28" s="460" customFormat="1" ht="57" customHeight="1">
      <c r="A1" s="743" t="str">
        <f>Cover!$B$2</f>
        <v>765kV Reactor Package 7RT-12 for 7x 80 MVAR, 765kV, (1-Ph) Reactor under Bulk Procurement of 765kV &amp; 400kV class Transformers &amp; Reactors of various Capacities (Lot – 7).</v>
      </c>
      <c r="B1" s="743"/>
      <c r="C1" s="743"/>
      <c r="D1" s="743"/>
      <c r="E1" s="743"/>
      <c r="F1" s="743"/>
      <c r="G1" s="461"/>
      <c r="H1" s="461"/>
      <c r="I1" s="461"/>
      <c r="J1" s="461"/>
      <c r="K1" s="461"/>
      <c r="L1" s="461"/>
      <c r="M1" s="461"/>
      <c r="N1" s="461"/>
      <c r="O1" s="461"/>
      <c r="P1" s="461"/>
      <c r="Q1" s="461"/>
      <c r="R1" s="461"/>
      <c r="S1" s="461"/>
      <c r="T1" s="461"/>
      <c r="U1" s="461"/>
      <c r="V1" s="461"/>
      <c r="W1" s="461"/>
      <c r="X1" s="461"/>
      <c r="Z1" s="462"/>
      <c r="AA1" s="462"/>
      <c r="AB1" s="462"/>
    </row>
    <row r="2" spans="1:28" ht="21.75" customHeight="1">
      <c r="A2" s="744" t="str">
        <f>Cover!B3</f>
        <v>Spec No: CC/NT/W-RT/DOM/A10/24/07074</v>
      </c>
      <c r="B2" s="744"/>
      <c r="C2" s="744"/>
      <c r="D2" s="744"/>
      <c r="E2" s="744"/>
      <c r="F2" s="744"/>
      <c r="G2" s="460"/>
      <c r="H2" s="460"/>
      <c r="I2" s="460"/>
      <c r="J2" s="460"/>
      <c r="K2" s="460"/>
      <c r="L2" s="460"/>
      <c r="M2" s="460"/>
      <c r="N2" s="460"/>
      <c r="O2" s="460"/>
      <c r="P2" s="460"/>
      <c r="Q2" s="460"/>
      <c r="R2" s="460"/>
      <c r="S2" s="460"/>
      <c r="T2" s="460"/>
      <c r="U2" s="460"/>
      <c r="V2" s="460"/>
      <c r="W2" s="460"/>
      <c r="X2" s="460"/>
      <c r="Z2" s="463" t="s">
        <v>73</v>
      </c>
      <c r="AA2" s="464">
        <v>1</v>
      </c>
      <c r="AB2" s="465"/>
    </row>
    <row r="3" spans="1:28" ht="12" customHeight="1">
      <c r="A3" s="466"/>
      <c r="B3" s="466"/>
      <c r="C3" s="466"/>
      <c r="D3" s="466"/>
      <c r="E3" s="460"/>
      <c r="F3" s="460"/>
      <c r="G3" s="460"/>
      <c r="H3" s="460"/>
      <c r="I3" s="460"/>
      <c r="J3" s="460"/>
      <c r="K3" s="460"/>
      <c r="L3" s="460"/>
      <c r="M3" s="460"/>
      <c r="N3" s="460"/>
      <c r="O3" s="460"/>
      <c r="P3" s="460"/>
      <c r="Q3" s="460"/>
      <c r="R3" s="460"/>
      <c r="S3" s="460"/>
      <c r="T3" s="460"/>
      <c r="U3" s="460"/>
      <c r="V3" s="460"/>
      <c r="W3" s="460"/>
      <c r="X3" s="460"/>
      <c r="Z3" s="463" t="s">
        <v>74</v>
      </c>
      <c r="AA3" s="464" t="s">
        <v>75</v>
      </c>
      <c r="AB3" s="465"/>
    </row>
    <row r="4" spans="1:28" ht="20.100000000000001" customHeight="1">
      <c r="A4" s="745" t="s">
        <v>76</v>
      </c>
      <c r="B4" s="745"/>
      <c r="C4" s="745"/>
      <c r="D4" s="745"/>
      <c r="E4" s="745"/>
      <c r="F4" s="745"/>
      <c r="G4" s="460"/>
      <c r="H4" s="460"/>
      <c r="I4" s="460"/>
      <c r="J4" s="460"/>
      <c r="K4" s="460"/>
      <c r="L4" s="460"/>
      <c r="M4" s="460"/>
      <c r="N4" s="460"/>
      <c r="O4" s="460"/>
      <c r="P4" s="460"/>
      <c r="Q4" s="460"/>
      <c r="R4" s="460"/>
      <c r="S4" s="460"/>
      <c r="T4" s="460"/>
      <c r="U4" s="460"/>
      <c r="V4" s="460"/>
      <c r="W4" s="460"/>
      <c r="X4" s="460"/>
      <c r="AA4" s="464"/>
      <c r="AB4" s="465"/>
    </row>
    <row r="5" spans="1:28" ht="12" customHeight="1">
      <c r="A5" s="467"/>
      <c r="B5" s="467"/>
      <c r="E5" s="460"/>
      <c r="F5" s="460"/>
      <c r="G5" s="460"/>
      <c r="H5" s="460"/>
      <c r="I5" s="460"/>
      <c r="J5" s="460"/>
      <c r="K5" s="460"/>
      <c r="L5" s="460"/>
      <c r="M5" s="460"/>
      <c r="N5" s="460"/>
      <c r="O5" s="460"/>
      <c r="P5" s="460"/>
      <c r="Q5" s="460"/>
      <c r="R5" s="460"/>
      <c r="S5" s="460"/>
      <c r="T5" s="460"/>
      <c r="U5" s="460"/>
      <c r="V5" s="460"/>
      <c r="W5" s="460"/>
      <c r="X5" s="460"/>
      <c r="Z5" s="465"/>
      <c r="AA5" s="465"/>
      <c r="AB5" s="465"/>
    </row>
    <row r="6" spans="1:28" s="460" customFormat="1" ht="50.25" customHeight="1">
      <c r="A6" s="750" t="s">
        <v>77</v>
      </c>
      <c r="B6" s="750"/>
      <c r="C6" s="746" t="s">
        <v>73</v>
      </c>
      <c r="D6" s="746"/>
      <c r="E6" s="746"/>
      <c r="F6" s="746"/>
      <c r="G6" s="468"/>
      <c r="H6" s="468"/>
      <c r="I6" s="468"/>
      <c r="J6" s="487">
        <f>IF(C6="Sole Bidder", 1,2)</f>
        <v>1</v>
      </c>
      <c r="K6" s="468"/>
      <c r="L6" s="468"/>
      <c r="M6" s="468"/>
      <c r="N6" s="468"/>
      <c r="O6" s="468"/>
      <c r="P6" s="468"/>
      <c r="Q6" s="468"/>
      <c r="R6" s="468"/>
      <c r="T6" s="468"/>
      <c r="U6" s="468"/>
      <c r="V6" s="468"/>
      <c r="W6" s="468"/>
      <c r="X6" s="468"/>
      <c r="Z6" s="469">
        <f>IF(C6= "Sole Bidder", 0, C7)</f>
        <v>0</v>
      </c>
      <c r="AA6" s="462"/>
      <c r="AB6" s="462"/>
    </row>
    <row r="7" spans="1:28" ht="50.1" customHeight="1">
      <c r="A7" s="470" t="str">
        <f>IF(C6= "JV (Joint Venture)", "Total Nos. of  Partners in the JV [excluding the Lead Partner]", "")</f>
        <v/>
      </c>
      <c r="B7" s="471"/>
      <c r="C7" s="747" t="s">
        <v>75</v>
      </c>
      <c r="D7" s="748"/>
      <c r="E7" s="748"/>
      <c r="F7" s="749"/>
      <c r="Z7" s="465"/>
      <c r="AA7" s="465"/>
      <c r="AB7" s="465"/>
    </row>
    <row r="8" spans="1:28" ht="19.5" customHeight="1">
      <c r="A8" s="472"/>
      <c r="B8" s="472"/>
      <c r="C8" s="468"/>
    </row>
    <row r="9" spans="1:28" ht="20.100000000000001" customHeight="1">
      <c r="A9" s="473" t="str">
        <f>IF(C6= "Sole Bidder", "Name of Sole Bidder", "Name of Lead Partner")</f>
        <v>Name of Sole Bidder</v>
      </c>
      <c r="B9" s="474"/>
      <c r="C9" s="740"/>
      <c r="D9" s="741"/>
      <c r="E9" s="741"/>
      <c r="F9" s="742"/>
    </row>
    <row r="10" spans="1:28" ht="20.100000000000001" customHeight="1">
      <c r="A10" s="475" t="str">
        <f>IF(C6= "Sole Bidder", "Address of Sole Bidder", "Address of Lead Partner")</f>
        <v>Address of Sole Bidder</v>
      </c>
      <c r="B10" s="476"/>
      <c r="C10" s="740"/>
      <c r="D10" s="741"/>
      <c r="E10" s="741"/>
      <c r="F10" s="742"/>
    </row>
    <row r="11" spans="1:28" ht="20.100000000000001" customHeight="1">
      <c r="A11" s="477"/>
      <c r="B11" s="478"/>
      <c r="C11" s="740"/>
      <c r="D11" s="741"/>
      <c r="E11" s="741"/>
      <c r="F11" s="742"/>
    </row>
    <row r="12" spans="1:28" ht="20.100000000000001" customHeight="1">
      <c r="A12" s="479"/>
      <c r="B12" s="480"/>
      <c r="C12" s="740"/>
      <c r="D12" s="741"/>
      <c r="E12" s="741"/>
      <c r="F12" s="742"/>
    </row>
    <row r="13" spans="1:28" ht="21.75" customHeight="1"/>
    <row r="14" spans="1:28" ht="20.100000000000001" hidden="1" customHeight="1">
      <c r="A14" s="473" t="s">
        <v>78</v>
      </c>
      <c r="B14" s="474"/>
      <c r="C14" s="740" t="s">
        <v>79</v>
      </c>
      <c r="D14" s="741"/>
      <c r="E14" s="741"/>
      <c r="F14" s="742"/>
    </row>
    <row r="15" spans="1:28" ht="20.100000000000001" hidden="1" customHeight="1">
      <c r="A15" s="475" t="s">
        <v>80</v>
      </c>
      <c r="B15" s="476"/>
      <c r="C15" s="740" t="s">
        <v>79</v>
      </c>
      <c r="D15" s="741"/>
      <c r="E15" s="741"/>
      <c r="F15" s="742"/>
    </row>
    <row r="16" spans="1:28" ht="20.100000000000001" hidden="1" customHeight="1">
      <c r="A16" s="477"/>
      <c r="B16" s="478"/>
      <c r="C16" s="740" t="s">
        <v>79</v>
      </c>
      <c r="D16" s="741"/>
      <c r="E16" s="741"/>
      <c r="F16" s="742"/>
    </row>
    <row r="17" spans="1:7" ht="20.100000000000001" hidden="1" customHeight="1">
      <c r="A17" s="479"/>
      <c r="B17" s="480"/>
      <c r="C17" s="740" t="s">
        <v>79</v>
      </c>
      <c r="D17" s="741"/>
      <c r="E17" s="741"/>
      <c r="F17" s="742"/>
    </row>
    <row r="18" spans="1:7" ht="20.100000000000001" customHeight="1"/>
    <row r="19" spans="1:7" ht="21" customHeight="1">
      <c r="A19" s="481" t="s">
        <v>81</v>
      </c>
      <c r="B19" s="482"/>
      <c r="C19" s="753"/>
      <c r="D19" s="754"/>
      <c r="E19" s="754"/>
      <c r="F19" s="755"/>
    </row>
    <row r="20" spans="1:7" ht="21" customHeight="1">
      <c r="A20" s="481" t="s">
        <v>82</v>
      </c>
      <c r="B20" s="482"/>
      <c r="C20" s="740"/>
      <c r="D20" s="751"/>
      <c r="E20" s="751"/>
      <c r="F20" s="752"/>
    </row>
    <row r="21" spans="1:7" ht="21" customHeight="1">
      <c r="A21" s="483"/>
      <c r="B21" s="483"/>
      <c r="C21" s="483"/>
    </row>
    <row r="22" spans="1:7" s="460" customFormat="1" ht="21" customHeight="1">
      <c r="A22" s="481" t="s">
        <v>83</v>
      </c>
      <c r="B22" s="482"/>
      <c r="C22" s="484"/>
      <c r="D22" s="486"/>
      <c r="E22" s="484"/>
      <c r="F22" s="485" t="str">
        <f>IF(C22&gt;G22, "Invalid Date !", "")</f>
        <v/>
      </c>
      <c r="G22" s="462">
        <f>IF(D22="Feb",28,IF(OR(D22="Apr", D22="Jun", D22="Sep", D22="Nov"),30,31))</f>
        <v>31</v>
      </c>
    </row>
    <row r="23" spans="1:7" ht="21" customHeight="1">
      <c r="A23" s="481" t="s">
        <v>84</v>
      </c>
      <c r="B23" s="482"/>
      <c r="C23" s="740"/>
      <c r="D23" s="751"/>
      <c r="E23" s="751"/>
      <c r="F23" s="752"/>
    </row>
    <row r="24" spans="1:7">
      <c r="D24" s="463"/>
    </row>
  </sheetData>
  <sheetProtection algorithmName="SHA-512" hashValue="Og5BinpRYE9yXFUFda0CFwW6IHay1QAgaSqudnuwpmziekTyPFD9WO3Zgdt58Inm6EdISjadHzXLnQ0hdtPdng==" saltValue="N2QNADu6o7PEMEXX4OGJXg==" spinCount="100000" sheet="1" formatCells="0" formatColumns="0" formatRows="0" selectLockedCells="1"/>
  <customSheetViews>
    <customSheetView guid="{66705863-FE19-4351-9628-5A7FC4026A68}" scale="115" showGridLines="0" printArea="1" hiddenRows="1" hiddenColumns="1" view="pageBreakPreview">
      <selection activeCell="E22" sqref="E22"/>
      <pageMargins left="0" right="0" top="0" bottom="0" header="0" footer="0"/>
      <pageSetup scale="86" orientation="portrait" r:id="rId1"/>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2"/>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3"/>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4"/>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6"/>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7"/>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8"/>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9"/>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10"/>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11"/>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12"/>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13"/>
      <headerFooter alignWithMargins="0"/>
    </customSheetView>
    <customSheetView guid="{C76D6353-631E-41F6-AC5B-54AF1399435E}"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5"/>
  <sheetViews>
    <sheetView view="pageBreakPreview" topLeftCell="E19" zoomScale="60" zoomScaleNormal="92" workbookViewId="0">
      <selection activeCell="M20" sqref="M20"/>
    </sheetView>
  </sheetViews>
  <sheetFormatPr defaultColWidth="9.109375" defaultRowHeight="15.6"/>
  <cols>
    <col min="1" max="1" width="7.33203125" style="406" customWidth="1"/>
    <col min="2" max="2" width="18.6640625" style="406" customWidth="1"/>
    <col min="3" max="3" width="8.5546875" style="406" customWidth="1"/>
    <col min="4" max="4" width="29.5546875" style="456" customWidth="1"/>
    <col min="5" max="5" width="19.109375" style="406" customWidth="1"/>
    <col min="6" max="6" width="13" style="406" customWidth="1"/>
    <col min="7" max="7" width="17.5546875" style="406" customWidth="1"/>
    <col min="8" max="8" width="12.44140625" style="406" customWidth="1"/>
    <col min="9" max="9" width="17.5546875" style="406" customWidth="1"/>
    <col min="10" max="10" width="119.5546875" style="456" customWidth="1"/>
    <col min="11" max="11" width="7.109375" style="406" customWidth="1"/>
    <col min="12" max="12" width="9" style="406" customWidth="1"/>
    <col min="13" max="13" width="16.6640625" style="406" customWidth="1"/>
    <col min="14" max="14" width="19.88671875" style="406" bestFit="1" customWidth="1"/>
    <col min="15" max="15" width="2.33203125" style="406" hidden="1" customWidth="1"/>
    <col min="16" max="16" width="6.6640625" style="406" hidden="1" customWidth="1"/>
    <col min="17" max="17" width="5.33203125" style="406" hidden="1" customWidth="1"/>
    <col min="18" max="18" width="6.5546875" style="406" hidden="1" customWidth="1"/>
    <col min="19" max="19" width="6.6640625" style="406" hidden="1" customWidth="1"/>
    <col min="20" max="20" width="8.109375" style="406" hidden="1" customWidth="1"/>
    <col min="21" max="25" width="9.109375" style="406" customWidth="1"/>
    <col min="26" max="26" width="2.33203125" style="406" customWidth="1"/>
    <col min="27" max="37" width="9.109375" style="406" customWidth="1"/>
    <col min="38" max="38" width="0.33203125" style="406" customWidth="1"/>
    <col min="39" max="53" width="9.109375" style="406" customWidth="1"/>
    <col min="54" max="16384" width="9.109375" style="406"/>
  </cols>
  <sheetData>
    <row r="1" spans="1:256" ht="22.5" customHeight="1">
      <c r="A1" s="608" t="str">
        <f>Basic!B5</f>
        <v>Spec No: CC/NT/W-RT/DOM/A10/24/07074</v>
      </c>
      <c r="B1" s="609"/>
      <c r="C1" s="609"/>
      <c r="D1" s="610"/>
      <c r="E1" s="609"/>
      <c r="F1" s="609"/>
      <c r="G1" s="609"/>
      <c r="H1" s="609"/>
      <c r="I1" s="609"/>
      <c r="J1" s="312"/>
      <c r="K1" s="609"/>
      <c r="L1" s="609"/>
      <c r="M1" s="609"/>
      <c r="N1" s="609" t="s">
        <v>85</v>
      </c>
    </row>
    <row r="2" spans="1:256">
      <c r="A2" s="4"/>
      <c r="B2" s="4"/>
      <c r="C2" s="4"/>
      <c r="D2" s="312"/>
      <c r="E2" s="4"/>
      <c r="F2" s="4"/>
      <c r="G2" s="4"/>
      <c r="H2" s="4"/>
      <c r="I2" s="4"/>
      <c r="J2" s="312"/>
      <c r="K2" s="4"/>
      <c r="L2" s="4"/>
      <c r="M2" s="4"/>
      <c r="N2" s="4"/>
    </row>
    <row r="3" spans="1:256" ht="54" customHeight="1">
      <c r="A3" s="756" t="str">
        <f>Cover!$B$2</f>
        <v>765kV Reactor Package 7RT-12 for 7x 80 MVAR, 765kV, (1-Ph) Reactor under Bulk Procurement of 765kV &amp; 400kV class Transformers &amp; Reactors of various Capacities (Lot – 7).</v>
      </c>
      <c r="B3" s="756"/>
      <c r="C3" s="756"/>
      <c r="D3" s="756"/>
      <c r="E3" s="756"/>
      <c r="F3" s="756"/>
      <c r="G3" s="756"/>
      <c r="H3" s="756"/>
      <c r="I3" s="756"/>
      <c r="J3" s="756"/>
      <c r="K3" s="756"/>
      <c r="L3" s="756"/>
      <c r="M3" s="756"/>
      <c r="N3" s="756"/>
    </row>
    <row r="4" spans="1:256">
      <c r="A4" s="757" t="s">
        <v>86</v>
      </c>
      <c r="B4" s="757"/>
      <c r="C4" s="757"/>
      <c r="D4" s="757"/>
      <c r="E4" s="757"/>
      <c r="F4" s="757"/>
      <c r="G4" s="757"/>
      <c r="H4" s="757"/>
      <c r="I4" s="757"/>
      <c r="J4" s="757"/>
      <c r="K4" s="757"/>
      <c r="L4" s="757"/>
      <c r="M4" s="757"/>
      <c r="N4" s="757"/>
    </row>
    <row r="5" spans="1:256" ht="27" customHeight="1">
      <c r="A5" s="611"/>
      <c r="B5" s="611"/>
      <c r="C5" s="611"/>
      <c r="D5" s="611"/>
      <c r="E5" s="611"/>
      <c r="F5" s="611"/>
      <c r="G5" s="611"/>
      <c r="H5" s="611"/>
      <c r="I5" s="611"/>
      <c r="J5" s="611"/>
      <c r="K5" s="611"/>
      <c r="L5" s="611"/>
      <c r="M5" s="611"/>
      <c r="N5" s="611"/>
    </row>
    <row r="6" spans="1:256" ht="23.25" customHeight="1">
      <c r="A6" s="758" t="s">
        <v>87</v>
      </c>
      <c r="B6" s="758"/>
      <c r="C6" s="4"/>
      <c r="D6" s="312"/>
      <c r="E6" s="4"/>
      <c r="F6" s="4"/>
      <c r="G6" s="4"/>
      <c r="H6" s="4"/>
      <c r="I6" s="4"/>
      <c r="J6" s="312"/>
      <c r="K6" s="4"/>
      <c r="L6" s="4"/>
      <c r="M6" s="4"/>
      <c r="N6" s="4"/>
    </row>
    <row r="7" spans="1:256" ht="24" customHeight="1">
      <c r="A7" s="762">
        <f>IF(Z7=1,Z8,"JOINT VENTURE OF "&amp;Z8&amp;" &amp; "&amp;Z9)</f>
        <v>0</v>
      </c>
      <c r="B7" s="762"/>
      <c r="C7" s="762"/>
      <c r="D7" s="762"/>
      <c r="E7" s="762"/>
      <c r="F7" s="762"/>
      <c r="G7" s="762"/>
      <c r="H7" s="762"/>
      <c r="I7" s="762"/>
      <c r="J7" s="612"/>
      <c r="K7" s="393" t="s">
        <v>88</v>
      </c>
      <c r="L7" s="364"/>
      <c r="N7" s="4"/>
      <c r="Z7" s="406">
        <f>'Names of Bidder'!J6</f>
        <v>1</v>
      </c>
    </row>
    <row r="8" spans="1:256" ht="24" customHeight="1">
      <c r="A8" s="759" t="str">
        <f>"Bidder’s Name and Address  (" &amp; MID('Names of Bidder'!A9,9, 20) &amp; ") :"</f>
        <v>Bidder’s Name and Address  (Sole Bidder) :</v>
      </c>
      <c r="B8" s="759"/>
      <c r="C8" s="759"/>
      <c r="D8" s="759"/>
      <c r="E8" s="759"/>
      <c r="F8" s="759"/>
      <c r="G8" s="759"/>
      <c r="H8" s="378"/>
      <c r="I8" s="378"/>
      <c r="J8" s="378"/>
      <c r="K8" s="226" t="s">
        <v>89</v>
      </c>
      <c r="L8" s="378"/>
      <c r="N8" s="4"/>
      <c r="U8" s="613"/>
      <c r="Z8" s="767">
        <f>'Names of Bidder'!C9</f>
        <v>0</v>
      </c>
      <c r="AA8" s="767"/>
      <c r="AB8" s="767"/>
      <c r="AC8" s="767"/>
      <c r="AD8" s="767"/>
      <c r="AE8" s="767"/>
      <c r="AF8" s="767"/>
      <c r="AG8" s="767"/>
      <c r="AH8" s="767"/>
      <c r="AI8" s="767"/>
      <c r="AJ8" s="767"/>
      <c r="AK8" s="767"/>
      <c r="AL8" s="767"/>
    </row>
    <row r="9" spans="1:256" ht="24" customHeight="1">
      <c r="A9" s="398" t="s">
        <v>90</v>
      </c>
      <c r="B9" s="364"/>
      <c r="C9" s="762" t="str">
        <f>IF('Names of Bidder'!C9=0, "", 'Names of Bidder'!C9)</f>
        <v/>
      </c>
      <c r="D9" s="762"/>
      <c r="E9" s="762"/>
      <c r="F9" s="762"/>
      <c r="G9" s="762"/>
      <c r="H9" s="365"/>
      <c r="I9" s="365"/>
      <c r="J9" s="612"/>
      <c r="K9" s="226" t="s">
        <v>91</v>
      </c>
      <c r="N9" s="4"/>
      <c r="U9" s="613"/>
      <c r="Z9" s="767" t="e">
        <f>'Names of Bidder'!#REF!</f>
        <v>#REF!</v>
      </c>
      <c r="AA9" s="767"/>
      <c r="AB9" s="767"/>
      <c r="AC9" s="767"/>
      <c r="AD9" s="767"/>
      <c r="AE9" s="767"/>
      <c r="AF9" s="767"/>
      <c r="AG9" s="767"/>
      <c r="AH9" s="767"/>
      <c r="AI9" s="767"/>
      <c r="AJ9" s="767"/>
      <c r="AK9" s="767"/>
      <c r="AL9" s="767"/>
    </row>
    <row r="10" spans="1:256" ht="24" customHeight="1">
      <c r="A10" s="398" t="s">
        <v>92</v>
      </c>
      <c r="B10" s="364"/>
      <c r="C10" s="761" t="str">
        <f>IF('Names of Bidder'!C10=0, "", 'Names of Bidder'!C10)</f>
        <v/>
      </c>
      <c r="D10" s="761"/>
      <c r="E10" s="761"/>
      <c r="F10" s="761"/>
      <c r="G10" s="761"/>
      <c r="H10" s="365"/>
      <c r="I10" s="365"/>
      <c r="J10" s="612"/>
      <c r="K10" s="226" t="s">
        <v>93</v>
      </c>
      <c r="N10" s="4"/>
      <c r="Z10" s="767" t="e">
        <f>"JOINT VENTURE OF "&amp;Z8&amp;" &amp; "&amp;Z9</f>
        <v>#REF!</v>
      </c>
      <c r="AA10" s="767"/>
      <c r="AB10" s="767"/>
      <c r="AC10" s="767"/>
      <c r="AD10" s="767"/>
      <c r="AE10" s="767"/>
      <c r="AF10" s="767"/>
      <c r="AG10" s="767"/>
      <c r="AH10" s="767"/>
      <c r="AI10" s="767"/>
      <c r="AJ10" s="767"/>
      <c r="AK10" s="767"/>
      <c r="AL10" s="767"/>
    </row>
    <row r="11" spans="1:256" ht="24" customHeight="1">
      <c r="A11" s="365"/>
      <c r="B11" s="365"/>
      <c r="C11" s="761" t="str">
        <f>IF('Names of Bidder'!C11=0, "", 'Names of Bidder'!C11)</f>
        <v/>
      </c>
      <c r="D11" s="761"/>
      <c r="E11" s="761"/>
      <c r="F11" s="761"/>
      <c r="G11" s="761"/>
      <c r="H11" s="365"/>
      <c r="I11" s="365"/>
      <c r="J11" s="612"/>
      <c r="K11" s="226" t="s">
        <v>94</v>
      </c>
      <c r="N11" s="4"/>
    </row>
    <row r="12" spans="1:256" ht="24" customHeight="1">
      <c r="A12" s="365"/>
      <c r="B12" s="365"/>
      <c r="C12" s="761" t="str">
        <f>IF('Names of Bidder'!C12=0, "", 'Names of Bidder'!C12)</f>
        <v/>
      </c>
      <c r="D12" s="761"/>
      <c r="E12" s="761"/>
      <c r="F12" s="761"/>
      <c r="G12" s="761"/>
      <c r="H12" s="365"/>
      <c r="I12" s="365"/>
      <c r="J12" s="612"/>
      <c r="K12" s="226" t="s">
        <v>95</v>
      </c>
      <c r="N12" s="4"/>
    </row>
    <row r="13" spans="1:256" s="614" customFormat="1" ht="26.25" customHeight="1">
      <c r="A13" s="763" t="s">
        <v>96</v>
      </c>
      <c r="B13" s="763"/>
      <c r="C13" s="763"/>
      <c r="D13" s="763"/>
      <c r="E13" s="763"/>
      <c r="F13" s="763"/>
      <c r="G13" s="763"/>
      <c r="H13" s="763"/>
      <c r="I13" s="763"/>
      <c r="J13" s="763"/>
      <c r="K13" s="763"/>
      <c r="L13" s="763"/>
      <c r="M13" s="763"/>
      <c r="N13" s="763"/>
    </row>
    <row r="14" spans="1:256" ht="15.75" customHeight="1">
      <c r="A14" s="4"/>
      <c r="B14" s="4"/>
      <c r="C14" s="4"/>
      <c r="D14" s="312"/>
      <c r="E14" s="4"/>
      <c r="F14" s="4"/>
      <c r="G14" s="4"/>
      <c r="H14" s="4"/>
      <c r="I14" s="4"/>
      <c r="J14" s="312"/>
      <c r="K14" s="760" t="s">
        <v>97</v>
      </c>
      <c r="L14" s="760"/>
      <c r="M14" s="760"/>
      <c r="N14" s="760"/>
    </row>
    <row r="15" spans="1:256" ht="122.25" customHeight="1">
      <c r="A15" s="656" t="s">
        <v>98</v>
      </c>
      <c r="B15" s="656" t="s">
        <v>99</v>
      </c>
      <c r="C15" s="656" t="s">
        <v>100</v>
      </c>
      <c r="D15" s="656" t="s">
        <v>101</v>
      </c>
      <c r="E15" s="656" t="s">
        <v>102</v>
      </c>
      <c r="F15" s="656" t="s">
        <v>103</v>
      </c>
      <c r="G15" s="656" t="s">
        <v>104</v>
      </c>
      <c r="H15" s="656" t="s">
        <v>105</v>
      </c>
      <c r="I15" s="656" t="s">
        <v>106</v>
      </c>
      <c r="J15" s="656" t="s">
        <v>107</v>
      </c>
      <c r="K15" s="655" t="s">
        <v>108</v>
      </c>
      <c r="L15" s="655" t="s">
        <v>109</v>
      </c>
      <c r="M15" s="656" t="s">
        <v>110</v>
      </c>
      <c r="N15" s="656" t="s">
        <v>111</v>
      </c>
    </row>
    <row r="16" spans="1:256" s="615" customFormat="1" ht="16.2">
      <c r="A16" s="657">
        <v>1</v>
      </c>
      <c r="B16" s="657">
        <v>2</v>
      </c>
      <c r="C16" s="657">
        <v>3</v>
      </c>
      <c r="D16" s="658">
        <v>4</v>
      </c>
      <c r="E16" s="657">
        <v>5</v>
      </c>
      <c r="F16" s="657">
        <v>6</v>
      </c>
      <c r="G16" s="657">
        <v>7</v>
      </c>
      <c r="H16" s="657">
        <v>8</v>
      </c>
      <c r="I16" s="657">
        <v>9</v>
      </c>
      <c r="J16" s="658">
        <v>10</v>
      </c>
      <c r="K16" s="657">
        <v>11</v>
      </c>
      <c r="L16" s="657">
        <v>12</v>
      </c>
      <c r="M16" s="657">
        <v>13</v>
      </c>
      <c r="N16" s="657" t="s">
        <v>112</v>
      </c>
      <c r="IV16" s="615">
        <f>SUM(A16:IU16)</f>
        <v>91</v>
      </c>
    </row>
    <row r="17" spans="1:20" s="614" customFormat="1" ht="26.25" customHeight="1">
      <c r="A17" s="641" t="s">
        <v>14</v>
      </c>
      <c r="B17" s="649" t="s">
        <v>507</v>
      </c>
      <c r="C17" s="650"/>
      <c r="D17" s="650"/>
      <c r="E17" s="650"/>
      <c r="F17" s="650"/>
      <c r="G17" s="650"/>
      <c r="H17" s="650"/>
      <c r="I17" s="650"/>
      <c r="J17" s="650"/>
      <c r="K17" s="650"/>
      <c r="L17" s="650"/>
      <c r="M17" s="650"/>
      <c r="N17" s="650"/>
    </row>
    <row r="18" spans="1:20" ht="42" customHeight="1">
      <c r="A18" s="395">
        <v>1</v>
      </c>
      <c r="B18" s="702">
        <v>7000027599</v>
      </c>
      <c r="C18" s="702">
        <v>10</v>
      </c>
      <c r="D18" s="702" t="s">
        <v>483</v>
      </c>
      <c r="E18" s="702">
        <v>1000006608</v>
      </c>
      <c r="F18" s="702">
        <v>85045090</v>
      </c>
      <c r="G18" s="619"/>
      <c r="H18" s="703">
        <v>18</v>
      </c>
      <c r="I18" s="459"/>
      <c r="J18" s="702" t="s">
        <v>486</v>
      </c>
      <c r="K18" s="702" t="s">
        <v>487</v>
      </c>
      <c r="L18" s="702">
        <v>1</v>
      </c>
      <c r="M18" s="620"/>
      <c r="N18" s="458" t="str">
        <f>IF(M18=0, "INCLUDED", IF(ISERROR(M18*L18), M18, M18*L18))</f>
        <v>INCLUDED</v>
      </c>
      <c r="O18" s="616">
        <f>IF(N18="Included",0,N18)</f>
        <v>0</v>
      </c>
      <c r="P18" s="616">
        <f>IF( I18="",H18*(IF(N18="Included",0,N18))/100,I18*(IF(N18="Included",0,N18)))</f>
        <v>0</v>
      </c>
      <c r="Q18" s="617">
        <f>Discount!$H$36</f>
        <v>0</v>
      </c>
      <c r="R18" s="617">
        <f>Q18*O18</f>
        <v>0</v>
      </c>
      <c r="S18" s="617">
        <f>IF(I18="",H18*R18/100,I18*R18)</f>
        <v>0</v>
      </c>
      <c r="T18" s="618">
        <f>M18*L18</f>
        <v>0</v>
      </c>
    </row>
    <row r="19" spans="1:20" ht="42" customHeight="1">
      <c r="A19" s="395">
        <v>2</v>
      </c>
      <c r="B19" s="702">
        <v>7000027599</v>
      </c>
      <c r="C19" s="702">
        <v>20</v>
      </c>
      <c r="D19" s="702" t="s">
        <v>483</v>
      </c>
      <c r="E19" s="702">
        <v>1000006178</v>
      </c>
      <c r="F19" s="702">
        <v>85042320</v>
      </c>
      <c r="G19" s="619"/>
      <c r="H19" s="703">
        <v>18</v>
      </c>
      <c r="I19" s="459"/>
      <c r="J19" s="702" t="s">
        <v>488</v>
      </c>
      <c r="K19" s="702" t="s">
        <v>489</v>
      </c>
      <c r="L19" s="702">
        <v>7</v>
      </c>
      <c r="M19" s="620"/>
      <c r="N19" s="458" t="str">
        <f t="shared" ref="N19:N28" si="0">IF(M19=0, "INCLUDED", IF(ISERROR(M19*L19), M19, M19*L19))</f>
        <v>INCLUDED</v>
      </c>
      <c r="O19" s="616">
        <f>IF(N19="Included",0,N19)</f>
        <v>0</v>
      </c>
      <c r="P19" s="616">
        <f>IF( I19="",H19*(IF(N19="Included",0,N19))/100,I19*(IF(N19="Included",0,N19)))</f>
        <v>0</v>
      </c>
      <c r="Q19" s="616">
        <f>Discount!$H$36</f>
        <v>0</v>
      </c>
      <c r="R19" s="617">
        <f>Q19*O19</f>
        <v>0</v>
      </c>
      <c r="S19" s="617">
        <f>IF(I19="",H19*R19/100,I19*R19)</f>
        <v>0</v>
      </c>
      <c r="T19" s="618">
        <f t="shared" ref="T19:T28" si="1">M19*L19</f>
        <v>0</v>
      </c>
    </row>
    <row r="20" spans="1:20" ht="42" customHeight="1">
      <c r="A20" s="395">
        <v>3</v>
      </c>
      <c r="B20" s="702">
        <v>7000027599</v>
      </c>
      <c r="C20" s="702">
        <v>30</v>
      </c>
      <c r="D20" s="702" t="s">
        <v>483</v>
      </c>
      <c r="E20" s="702">
        <v>1000013992</v>
      </c>
      <c r="F20" s="702">
        <v>85049010</v>
      </c>
      <c r="G20" s="619"/>
      <c r="H20" s="703">
        <v>18</v>
      </c>
      <c r="I20" s="459"/>
      <c r="J20" s="702" t="s">
        <v>490</v>
      </c>
      <c r="K20" s="702" t="s">
        <v>487</v>
      </c>
      <c r="L20" s="702">
        <v>7</v>
      </c>
      <c r="M20" s="620"/>
      <c r="N20" s="458" t="str">
        <f t="shared" ref="N20:N22" si="2">IF(M20=0, "INCLUDED", IF(ISERROR(M20*L20), M20, M20*L20))</f>
        <v>INCLUDED</v>
      </c>
      <c r="O20" s="616">
        <f t="shared" ref="O20:O22" si="3">IF(N20="Included",0,N20)</f>
        <v>0</v>
      </c>
      <c r="P20" s="616">
        <f t="shared" ref="P20:P22" si="4">IF( I20="",H20*(IF(N20="Included",0,N20))/100,I20*(IF(N20="Included",0,N20)))</f>
        <v>0</v>
      </c>
      <c r="Q20" s="616">
        <f>Discount!$H$36</f>
        <v>0</v>
      </c>
      <c r="R20" s="617">
        <f t="shared" ref="R20:R22" si="5">Q20*O20</f>
        <v>0</v>
      </c>
      <c r="S20" s="617">
        <f t="shared" ref="S20:S22" si="6">IF(I20="",H20*R20/100,I20*R20)</f>
        <v>0</v>
      </c>
      <c r="T20" s="618">
        <f t="shared" ref="T20:T22" si="7">M20*L20</f>
        <v>0</v>
      </c>
    </row>
    <row r="21" spans="1:20" ht="42" customHeight="1">
      <c r="A21" s="395">
        <v>4</v>
      </c>
      <c r="B21" s="702">
        <v>7000027599</v>
      </c>
      <c r="C21" s="702">
        <v>40</v>
      </c>
      <c r="D21" s="702" t="s">
        <v>483</v>
      </c>
      <c r="E21" s="702">
        <v>1000032371</v>
      </c>
      <c r="F21" s="702">
        <v>85354010</v>
      </c>
      <c r="G21" s="619"/>
      <c r="H21" s="703">
        <v>18</v>
      </c>
      <c r="I21" s="459"/>
      <c r="J21" s="702" t="s">
        <v>491</v>
      </c>
      <c r="K21" s="702" t="s">
        <v>489</v>
      </c>
      <c r="L21" s="702">
        <v>1</v>
      </c>
      <c r="M21" s="620"/>
      <c r="N21" s="458" t="str">
        <f t="shared" si="2"/>
        <v>INCLUDED</v>
      </c>
      <c r="O21" s="616">
        <f t="shared" si="3"/>
        <v>0</v>
      </c>
      <c r="P21" s="616">
        <f t="shared" si="4"/>
        <v>0</v>
      </c>
      <c r="Q21" s="616">
        <f>Discount!$H$36</f>
        <v>0</v>
      </c>
      <c r="R21" s="617">
        <f t="shared" si="5"/>
        <v>0</v>
      </c>
      <c r="S21" s="617">
        <f t="shared" si="6"/>
        <v>0</v>
      </c>
      <c r="T21" s="618">
        <f t="shared" si="7"/>
        <v>0</v>
      </c>
    </row>
    <row r="22" spans="1:20" ht="42" customHeight="1">
      <c r="A22" s="395">
        <v>5</v>
      </c>
      <c r="B22" s="702">
        <v>7000027599</v>
      </c>
      <c r="C22" s="702">
        <v>50</v>
      </c>
      <c r="D22" s="702" t="s">
        <v>483</v>
      </c>
      <c r="E22" s="702">
        <v>1000025212</v>
      </c>
      <c r="F22" s="702">
        <v>73090090</v>
      </c>
      <c r="G22" s="619"/>
      <c r="H22" s="703">
        <v>18</v>
      </c>
      <c r="I22" s="459"/>
      <c r="J22" s="702" t="s">
        <v>492</v>
      </c>
      <c r="K22" s="702" t="s">
        <v>489</v>
      </c>
      <c r="L22" s="702">
        <v>5</v>
      </c>
      <c r="M22" s="620"/>
      <c r="N22" s="458" t="str">
        <f t="shared" si="2"/>
        <v>INCLUDED</v>
      </c>
      <c r="O22" s="616">
        <f t="shared" si="3"/>
        <v>0</v>
      </c>
      <c r="P22" s="616">
        <f t="shared" si="4"/>
        <v>0</v>
      </c>
      <c r="Q22" s="616">
        <f>Discount!$H$36</f>
        <v>0</v>
      </c>
      <c r="R22" s="617">
        <f t="shared" si="5"/>
        <v>0</v>
      </c>
      <c r="S22" s="617">
        <f t="shared" si="6"/>
        <v>0</v>
      </c>
      <c r="T22" s="618">
        <f t="shared" si="7"/>
        <v>0</v>
      </c>
    </row>
    <row r="23" spans="1:20" ht="29.25" customHeight="1">
      <c r="A23" s="395">
        <v>6</v>
      </c>
      <c r="B23" s="702">
        <v>7000027599</v>
      </c>
      <c r="C23" s="702">
        <v>190</v>
      </c>
      <c r="D23" s="702" t="s">
        <v>484</v>
      </c>
      <c r="E23" s="702">
        <v>1000005810</v>
      </c>
      <c r="F23" s="702">
        <v>85049010</v>
      </c>
      <c r="G23" s="619"/>
      <c r="H23" s="703">
        <v>18</v>
      </c>
      <c r="I23" s="459"/>
      <c r="J23" s="702" t="s">
        <v>493</v>
      </c>
      <c r="K23" s="702" t="s">
        <v>489</v>
      </c>
      <c r="L23" s="702">
        <v>1</v>
      </c>
      <c r="M23" s="620"/>
      <c r="N23" s="458" t="str">
        <f t="shared" si="0"/>
        <v>INCLUDED</v>
      </c>
      <c r="O23" s="616">
        <f>IF(N23="Included",0,N23)</f>
        <v>0</v>
      </c>
      <c r="P23" s="616">
        <f>IF( I23="",H23*(IF(N23="Included",0,N23))/100,I23*(IF(N23="Included",0,N23)))</f>
        <v>0</v>
      </c>
      <c r="Q23" s="616">
        <f>Discount!$H$36</f>
        <v>0</v>
      </c>
      <c r="R23" s="617">
        <f>Q23*O23</f>
        <v>0</v>
      </c>
      <c r="S23" s="617">
        <f>IF(I23="",H23*R23/100,I23*R23)</f>
        <v>0</v>
      </c>
      <c r="T23" s="618">
        <f t="shared" si="1"/>
        <v>0</v>
      </c>
    </row>
    <row r="24" spans="1:20" ht="29.25" customHeight="1">
      <c r="A24" s="395">
        <v>7</v>
      </c>
      <c r="B24" s="702">
        <v>7000027599</v>
      </c>
      <c r="C24" s="702">
        <v>70</v>
      </c>
      <c r="D24" s="702" t="s">
        <v>484</v>
      </c>
      <c r="E24" s="702">
        <v>1000000935</v>
      </c>
      <c r="F24" s="702">
        <v>85049010</v>
      </c>
      <c r="G24" s="619"/>
      <c r="H24" s="703">
        <v>18</v>
      </c>
      <c r="I24" s="459"/>
      <c r="J24" s="702" t="s">
        <v>494</v>
      </c>
      <c r="K24" s="702" t="s">
        <v>489</v>
      </c>
      <c r="L24" s="702">
        <v>1</v>
      </c>
      <c r="M24" s="620"/>
      <c r="N24" s="458" t="str">
        <f t="shared" si="0"/>
        <v>INCLUDED</v>
      </c>
      <c r="O24" s="616">
        <f t="shared" ref="O24:O28" si="8">IF(N24="Included",0,N24)</f>
        <v>0</v>
      </c>
      <c r="P24" s="616">
        <f t="shared" ref="P24:P28" si="9">IF( I24="",H24*(IF(N24="Included",0,N24))/100,I24*(IF(N24="Included",0,N24)))</f>
        <v>0</v>
      </c>
      <c r="Q24" s="616">
        <f>Discount!$H$36</f>
        <v>0</v>
      </c>
      <c r="R24" s="617">
        <f t="shared" ref="R24:R28" si="10">Q24*O24</f>
        <v>0</v>
      </c>
      <c r="S24" s="617">
        <f t="shared" ref="S24:S28" si="11">IF(I24="",H24*R24/100,I24*R24)</f>
        <v>0</v>
      </c>
      <c r="T24" s="618">
        <f t="shared" si="1"/>
        <v>0</v>
      </c>
    </row>
    <row r="25" spans="1:20" ht="29.25" customHeight="1">
      <c r="A25" s="395">
        <v>8</v>
      </c>
      <c r="B25" s="702">
        <v>7000027599</v>
      </c>
      <c r="C25" s="702">
        <v>80</v>
      </c>
      <c r="D25" s="702" t="s">
        <v>484</v>
      </c>
      <c r="E25" s="702">
        <v>1000032089</v>
      </c>
      <c r="F25" s="702">
        <v>85049010</v>
      </c>
      <c r="G25" s="619"/>
      <c r="H25" s="703">
        <v>18</v>
      </c>
      <c r="I25" s="459"/>
      <c r="J25" s="702" t="s">
        <v>495</v>
      </c>
      <c r="K25" s="702" t="s">
        <v>496</v>
      </c>
      <c r="L25" s="702">
        <v>10</v>
      </c>
      <c r="M25" s="620"/>
      <c r="N25" s="458" t="str">
        <f t="shared" si="0"/>
        <v>INCLUDED</v>
      </c>
      <c r="O25" s="616">
        <f t="shared" si="8"/>
        <v>0</v>
      </c>
      <c r="P25" s="616">
        <f t="shared" si="9"/>
        <v>0</v>
      </c>
      <c r="Q25" s="616">
        <f>Discount!$H$36</f>
        <v>0</v>
      </c>
      <c r="R25" s="617">
        <f t="shared" si="10"/>
        <v>0</v>
      </c>
      <c r="S25" s="617">
        <f t="shared" si="11"/>
        <v>0</v>
      </c>
      <c r="T25" s="618">
        <f t="shared" si="1"/>
        <v>0</v>
      </c>
    </row>
    <row r="26" spans="1:20" ht="29.25" customHeight="1">
      <c r="A26" s="395">
        <v>9</v>
      </c>
      <c r="B26" s="702">
        <v>7000027599</v>
      </c>
      <c r="C26" s="702">
        <v>90</v>
      </c>
      <c r="D26" s="702" t="s">
        <v>484</v>
      </c>
      <c r="E26" s="702">
        <v>1000009584</v>
      </c>
      <c r="F26" s="702">
        <v>85049010</v>
      </c>
      <c r="G26" s="619"/>
      <c r="H26" s="703">
        <v>18</v>
      </c>
      <c r="I26" s="459"/>
      <c r="J26" s="702" t="s">
        <v>497</v>
      </c>
      <c r="K26" s="702" t="s">
        <v>487</v>
      </c>
      <c r="L26" s="702">
        <v>1</v>
      </c>
      <c r="M26" s="620"/>
      <c r="N26" s="458" t="str">
        <f t="shared" si="0"/>
        <v>INCLUDED</v>
      </c>
      <c r="O26" s="616">
        <f t="shared" si="8"/>
        <v>0</v>
      </c>
      <c r="P26" s="616">
        <f t="shared" si="9"/>
        <v>0</v>
      </c>
      <c r="Q26" s="616">
        <f>Discount!$H$36</f>
        <v>0</v>
      </c>
      <c r="R26" s="617">
        <f t="shared" si="10"/>
        <v>0</v>
      </c>
      <c r="S26" s="617">
        <f t="shared" si="11"/>
        <v>0</v>
      </c>
      <c r="T26" s="618">
        <f t="shared" si="1"/>
        <v>0</v>
      </c>
    </row>
    <row r="27" spans="1:20" ht="29.25" customHeight="1">
      <c r="A27" s="395">
        <v>10</v>
      </c>
      <c r="B27" s="702">
        <v>7000027599</v>
      </c>
      <c r="C27" s="702">
        <v>100</v>
      </c>
      <c r="D27" s="702" t="s">
        <v>484</v>
      </c>
      <c r="E27" s="702">
        <v>1000049424</v>
      </c>
      <c r="F27" s="702">
        <v>85049010</v>
      </c>
      <c r="G27" s="619"/>
      <c r="H27" s="703">
        <v>18</v>
      </c>
      <c r="I27" s="459"/>
      <c r="J27" s="702" t="s">
        <v>498</v>
      </c>
      <c r="K27" s="702" t="s">
        <v>487</v>
      </c>
      <c r="L27" s="702">
        <v>1</v>
      </c>
      <c r="M27" s="620"/>
      <c r="N27" s="458" t="str">
        <f t="shared" si="0"/>
        <v>INCLUDED</v>
      </c>
      <c r="O27" s="616">
        <f t="shared" si="8"/>
        <v>0</v>
      </c>
      <c r="P27" s="616">
        <f t="shared" si="9"/>
        <v>0</v>
      </c>
      <c r="Q27" s="616">
        <f>Discount!$H$36</f>
        <v>0</v>
      </c>
      <c r="R27" s="617">
        <f t="shared" si="10"/>
        <v>0</v>
      </c>
      <c r="S27" s="617">
        <f t="shared" si="11"/>
        <v>0</v>
      </c>
      <c r="T27" s="618">
        <f t="shared" si="1"/>
        <v>0</v>
      </c>
    </row>
    <row r="28" spans="1:20" ht="29.25" customHeight="1">
      <c r="A28" s="395">
        <v>11</v>
      </c>
      <c r="B28" s="702">
        <v>7000027599</v>
      </c>
      <c r="C28" s="702">
        <v>110</v>
      </c>
      <c r="D28" s="702" t="s">
        <v>484</v>
      </c>
      <c r="E28" s="702">
        <v>1000007913</v>
      </c>
      <c r="F28" s="702">
        <v>85049010</v>
      </c>
      <c r="G28" s="619"/>
      <c r="H28" s="703">
        <v>18</v>
      </c>
      <c r="I28" s="459"/>
      <c r="J28" s="702" t="s">
        <v>499</v>
      </c>
      <c r="K28" s="702" t="s">
        <v>487</v>
      </c>
      <c r="L28" s="702">
        <v>1</v>
      </c>
      <c r="M28" s="620"/>
      <c r="N28" s="458" t="str">
        <f t="shared" si="0"/>
        <v>INCLUDED</v>
      </c>
      <c r="O28" s="616">
        <f t="shared" si="8"/>
        <v>0</v>
      </c>
      <c r="P28" s="616">
        <f t="shared" si="9"/>
        <v>0</v>
      </c>
      <c r="Q28" s="616">
        <f>Discount!$H$36</f>
        <v>0</v>
      </c>
      <c r="R28" s="617">
        <f t="shared" si="10"/>
        <v>0</v>
      </c>
      <c r="S28" s="617">
        <f t="shared" si="11"/>
        <v>0</v>
      </c>
      <c r="T28" s="618">
        <f t="shared" si="1"/>
        <v>0</v>
      </c>
    </row>
    <row r="29" spans="1:20" ht="29.25" customHeight="1">
      <c r="A29" s="395">
        <v>12</v>
      </c>
      <c r="B29" s="702">
        <v>7000027599</v>
      </c>
      <c r="C29" s="702">
        <v>120</v>
      </c>
      <c r="D29" s="702" t="s">
        <v>484</v>
      </c>
      <c r="E29" s="702">
        <v>1000028280</v>
      </c>
      <c r="F29" s="702">
        <v>85049010</v>
      </c>
      <c r="G29" s="619"/>
      <c r="H29" s="703">
        <v>18</v>
      </c>
      <c r="I29" s="459"/>
      <c r="J29" s="702" t="s">
        <v>500</v>
      </c>
      <c r="K29" s="702" t="s">
        <v>489</v>
      </c>
      <c r="L29" s="702">
        <v>1</v>
      </c>
      <c r="M29" s="620"/>
      <c r="N29" s="458" t="str">
        <f t="shared" ref="N29:N33" si="12">IF(M29=0, "INCLUDED", IF(ISERROR(M29*L29), M29, M29*L29))</f>
        <v>INCLUDED</v>
      </c>
      <c r="O29" s="616">
        <f>IF(N29="Included",0,N29)</f>
        <v>0</v>
      </c>
      <c r="P29" s="616">
        <f>IF( I29="",H29*(IF(N29="Included",0,N29))/100,I29*(IF(N29="Included",0,N29)))</f>
        <v>0</v>
      </c>
      <c r="Q29" s="616">
        <f>Discount!$H$36</f>
        <v>0</v>
      </c>
      <c r="R29" s="617">
        <f>Q29*O29</f>
        <v>0</v>
      </c>
      <c r="S29" s="617">
        <f>IF(I29="",H29*R29/100,I29*R29)</f>
        <v>0</v>
      </c>
      <c r="T29" s="618">
        <f t="shared" ref="T29:T33" si="13">M29*L29</f>
        <v>0</v>
      </c>
    </row>
    <row r="30" spans="1:20" ht="29.25" customHeight="1">
      <c r="A30" s="395">
        <v>13</v>
      </c>
      <c r="B30" s="702">
        <v>7000027599</v>
      </c>
      <c r="C30" s="702">
        <v>130</v>
      </c>
      <c r="D30" s="702" t="s">
        <v>485</v>
      </c>
      <c r="E30" s="702">
        <v>1000031976</v>
      </c>
      <c r="F30" s="702">
        <v>85446020</v>
      </c>
      <c r="G30" s="619"/>
      <c r="H30" s="703">
        <v>18</v>
      </c>
      <c r="I30" s="459"/>
      <c r="J30" s="702" t="s">
        <v>501</v>
      </c>
      <c r="K30" s="702" t="s">
        <v>502</v>
      </c>
      <c r="L30" s="702">
        <v>2</v>
      </c>
      <c r="M30" s="620"/>
      <c r="N30" s="458" t="str">
        <f t="shared" si="12"/>
        <v>INCLUDED</v>
      </c>
      <c r="O30" s="616">
        <f t="shared" ref="O30:O33" si="14">IF(N30="Included",0,N30)</f>
        <v>0</v>
      </c>
      <c r="P30" s="616">
        <f t="shared" ref="P30:P33" si="15">IF( I30="",H30*(IF(N30="Included",0,N30))/100,I30*(IF(N30="Included",0,N30)))</f>
        <v>0</v>
      </c>
      <c r="Q30" s="616">
        <f>Discount!$H$36</f>
        <v>0</v>
      </c>
      <c r="R30" s="617">
        <f t="shared" ref="R30:R33" si="16">Q30*O30</f>
        <v>0</v>
      </c>
      <c r="S30" s="617">
        <f t="shared" ref="S30:S33" si="17">IF(I30="",H30*R30/100,I30*R30)</f>
        <v>0</v>
      </c>
      <c r="T30" s="618">
        <f t="shared" si="13"/>
        <v>0</v>
      </c>
    </row>
    <row r="31" spans="1:20" ht="29.25" customHeight="1">
      <c r="A31" s="395">
        <v>14</v>
      </c>
      <c r="B31" s="702">
        <v>7000027599</v>
      </c>
      <c r="C31" s="702">
        <v>140</v>
      </c>
      <c r="D31" s="702" t="s">
        <v>485</v>
      </c>
      <c r="E31" s="702">
        <v>1000032050</v>
      </c>
      <c r="F31" s="702">
        <v>85446020</v>
      </c>
      <c r="G31" s="619"/>
      <c r="H31" s="703">
        <v>18</v>
      </c>
      <c r="I31" s="459"/>
      <c r="J31" s="702" t="s">
        <v>503</v>
      </c>
      <c r="K31" s="702" t="s">
        <v>502</v>
      </c>
      <c r="L31" s="702">
        <v>4</v>
      </c>
      <c r="M31" s="620"/>
      <c r="N31" s="458" t="str">
        <f t="shared" si="12"/>
        <v>INCLUDED</v>
      </c>
      <c r="O31" s="616">
        <f t="shared" si="14"/>
        <v>0</v>
      </c>
      <c r="P31" s="616">
        <f t="shared" si="15"/>
        <v>0</v>
      </c>
      <c r="Q31" s="616">
        <f>Discount!$H$36</f>
        <v>0</v>
      </c>
      <c r="R31" s="617">
        <f t="shared" si="16"/>
        <v>0</v>
      </c>
      <c r="S31" s="617">
        <f t="shared" si="17"/>
        <v>0</v>
      </c>
      <c r="T31" s="618">
        <f t="shared" si="13"/>
        <v>0</v>
      </c>
    </row>
    <row r="32" spans="1:20" ht="29.25" customHeight="1">
      <c r="A32" s="395">
        <v>15</v>
      </c>
      <c r="B32" s="702">
        <v>7000027599</v>
      </c>
      <c r="C32" s="702">
        <v>150</v>
      </c>
      <c r="D32" s="702" t="s">
        <v>485</v>
      </c>
      <c r="E32" s="702">
        <v>1000056264</v>
      </c>
      <c r="F32" s="702">
        <v>85446020</v>
      </c>
      <c r="G32" s="619"/>
      <c r="H32" s="703">
        <v>18</v>
      </c>
      <c r="I32" s="459"/>
      <c r="J32" s="702" t="s">
        <v>504</v>
      </c>
      <c r="K32" s="702" t="s">
        <v>502</v>
      </c>
      <c r="L32" s="702">
        <v>2</v>
      </c>
      <c r="M32" s="620"/>
      <c r="N32" s="458" t="str">
        <f t="shared" si="12"/>
        <v>INCLUDED</v>
      </c>
      <c r="O32" s="616">
        <f t="shared" si="14"/>
        <v>0</v>
      </c>
      <c r="P32" s="616">
        <f t="shared" si="15"/>
        <v>0</v>
      </c>
      <c r="Q32" s="616">
        <f>Discount!$H$36</f>
        <v>0</v>
      </c>
      <c r="R32" s="617">
        <f t="shared" si="16"/>
        <v>0</v>
      </c>
      <c r="S32" s="617">
        <f t="shared" si="17"/>
        <v>0</v>
      </c>
      <c r="T32" s="618">
        <f t="shared" si="13"/>
        <v>0</v>
      </c>
    </row>
    <row r="33" spans="1:20" ht="29.25" customHeight="1">
      <c r="A33" s="395">
        <v>16</v>
      </c>
      <c r="B33" s="702">
        <v>7000027599</v>
      </c>
      <c r="C33" s="702">
        <v>160</v>
      </c>
      <c r="D33" s="702" t="s">
        <v>485</v>
      </c>
      <c r="E33" s="702">
        <v>1000031964</v>
      </c>
      <c r="F33" s="702">
        <v>85446020</v>
      </c>
      <c r="G33" s="619"/>
      <c r="H33" s="703">
        <v>18</v>
      </c>
      <c r="I33" s="459"/>
      <c r="J33" s="702" t="s">
        <v>505</v>
      </c>
      <c r="K33" s="702" t="s">
        <v>502</v>
      </c>
      <c r="L33" s="702">
        <v>2</v>
      </c>
      <c r="M33" s="620"/>
      <c r="N33" s="458" t="str">
        <f t="shared" si="12"/>
        <v>INCLUDED</v>
      </c>
      <c r="O33" s="616">
        <f t="shared" si="14"/>
        <v>0</v>
      </c>
      <c r="P33" s="616">
        <f t="shared" si="15"/>
        <v>0</v>
      </c>
      <c r="Q33" s="616">
        <f>Discount!$H$36</f>
        <v>0</v>
      </c>
      <c r="R33" s="617">
        <f t="shared" si="16"/>
        <v>0</v>
      </c>
      <c r="S33" s="617">
        <f t="shared" si="17"/>
        <v>0</v>
      </c>
      <c r="T33" s="618">
        <f t="shared" si="13"/>
        <v>0</v>
      </c>
    </row>
    <row r="34" spans="1:20" ht="29.25" customHeight="1">
      <c r="A34" s="395">
        <v>17</v>
      </c>
      <c r="B34" s="702">
        <v>7000027599</v>
      </c>
      <c r="C34" s="702">
        <v>170</v>
      </c>
      <c r="D34" s="702" t="s">
        <v>485</v>
      </c>
      <c r="E34" s="702">
        <v>1000031987</v>
      </c>
      <c r="F34" s="702">
        <v>85446020</v>
      </c>
      <c r="G34" s="619"/>
      <c r="H34" s="703">
        <v>18</v>
      </c>
      <c r="I34" s="459"/>
      <c r="J34" s="702" t="s">
        <v>506</v>
      </c>
      <c r="K34" s="702" t="s">
        <v>502</v>
      </c>
      <c r="L34" s="702">
        <v>2</v>
      </c>
      <c r="M34" s="620"/>
      <c r="N34" s="458" t="str">
        <f t="shared" ref="N34" si="18">IF(M34=0, "INCLUDED", IF(ISERROR(M34*L34), M34, M34*L34))</f>
        <v>INCLUDED</v>
      </c>
      <c r="O34" s="616">
        <f t="shared" ref="O34" si="19">IF(N34="Included",0,N34)</f>
        <v>0</v>
      </c>
      <c r="P34" s="616">
        <f t="shared" ref="P34" si="20">IF( I34="",H34*(IF(N34="Included",0,N34))/100,I34*(IF(N34="Included",0,N34)))</f>
        <v>0</v>
      </c>
      <c r="Q34" s="616">
        <f>Discount!$H$36</f>
        <v>0</v>
      </c>
      <c r="R34" s="617">
        <f t="shared" ref="R34" si="21">Q34*O34</f>
        <v>0</v>
      </c>
      <c r="S34" s="617">
        <f t="shared" ref="S34" si="22">IF(I34="",H34*R34/100,I34*R34)</f>
        <v>0</v>
      </c>
      <c r="T34" s="618">
        <f t="shared" ref="T34" si="23">M34*L34</f>
        <v>0</v>
      </c>
    </row>
    <row r="35" spans="1:20">
      <c r="A35" s="768"/>
      <c r="B35" s="768"/>
      <c r="C35" s="768"/>
      <c r="D35" s="768"/>
      <c r="E35" s="768"/>
      <c r="F35" s="768"/>
      <c r="G35" s="768"/>
      <c r="H35" s="768"/>
      <c r="I35" s="768"/>
      <c r="J35" s="768"/>
      <c r="K35" s="768"/>
      <c r="L35" s="768"/>
      <c r="M35" s="768"/>
      <c r="N35" s="768"/>
      <c r="O35" s="616"/>
      <c r="P35" s="616"/>
      <c r="Q35" s="616"/>
      <c r="R35" s="617"/>
      <c r="S35" s="617"/>
      <c r="T35" s="618"/>
    </row>
    <row r="36" spans="1:20" s="624" customFormat="1" ht="23.25" customHeight="1">
      <c r="A36" s="764" t="s">
        <v>113</v>
      </c>
      <c r="B36" s="765"/>
      <c r="C36" s="765"/>
      <c r="D36" s="765"/>
      <c r="E36" s="765"/>
      <c r="F36" s="765"/>
      <c r="G36" s="765"/>
      <c r="H36" s="765"/>
      <c r="I36" s="765"/>
      <c r="J36" s="765"/>
      <c r="K36" s="765"/>
      <c r="L36" s="766"/>
      <c r="M36" s="639" t="s">
        <v>114</v>
      </c>
      <c r="N36" s="623">
        <f>SUM(N18:N34)</f>
        <v>0</v>
      </c>
      <c r="O36" s="623">
        <f>SUM(O18:O34)</f>
        <v>0</v>
      </c>
      <c r="P36" s="623">
        <f>SUM(P18:P34)</f>
        <v>0</v>
      </c>
      <c r="Q36" s="623"/>
      <c r="R36" s="623">
        <f>SUM(R18:R34)</f>
        <v>0</v>
      </c>
      <c r="S36" s="623">
        <f>SUM(S18:S34)</f>
        <v>0</v>
      </c>
      <c r="T36" s="623">
        <f>SUM(T18:T34)</f>
        <v>0</v>
      </c>
    </row>
    <row r="37" spans="1:20" s="624" customFormat="1" ht="23.25" customHeight="1">
      <c r="A37" s="764" t="s">
        <v>115</v>
      </c>
      <c r="B37" s="765"/>
      <c r="C37" s="765"/>
      <c r="D37" s="765"/>
      <c r="E37" s="765"/>
      <c r="F37" s="765"/>
      <c r="G37" s="765"/>
      <c r="H37" s="765"/>
      <c r="I37" s="765"/>
      <c r="J37" s="765"/>
      <c r="K37" s="765"/>
      <c r="L37" s="766"/>
      <c r="M37" s="639" t="s">
        <v>114</v>
      </c>
      <c r="N37" s="623">
        <f>'Sch-7'!M18</f>
        <v>0</v>
      </c>
      <c r="Q37" s="625"/>
      <c r="R37" s="625"/>
      <c r="S37" s="625"/>
    </row>
    <row r="38" spans="1:20" s="624" customFormat="1" ht="23.25" customHeight="1">
      <c r="A38" s="764" t="s">
        <v>116</v>
      </c>
      <c r="B38" s="765"/>
      <c r="C38" s="765"/>
      <c r="D38" s="765"/>
      <c r="E38" s="765"/>
      <c r="F38" s="765"/>
      <c r="G38" s="765"/>
      <c r="H38" s="765"/>
      <c r="I38" s="765"/>
      <c r="J38" s="765"/>
      <c r="K38" s="765"/>
      <c r="L38" s="766"/>
      <c r="M38" s="640" t="s">
        <v>114</v>
      </c>
      <c r="N38" s="626">
        <f>N36+N37</f>
        <v>0</v>
      </c>
      <c r="Q38" s="625"/>
      <c r="R38" s="625"/>
      <c r="S38" s="625"/>
    </row>
    <row r="39" spans="1:20" ht="32.25" customHeight="1">
      <c r="A39" s="621"/>
      <c r="B39" s="770" t="s">
        <v>117</v>
      </c>
      <c r="C39" s="770"/>
      <c r="D39" s="770"/>
      <c r="E39" s="770"/>
      <c r="F39" s="770"/>
      <c r="G39" s="770"/>
      <c r="H39" s="770"/>
      <c r="I39" s="770"/>
      <c r="J39" s="770"/>
      <c r="K39" s="770"/>
      <c r="L39" s="770"/>
      <c r="M39" s="770"/>
      <c r="N39" s="771"/>
      <c r="Q39" s="437"/>
      <c r="R39" s="437"/>
      <c r="S39" s="437"/>
    </row>
    <row r="40" spans="1:20">
      <c r="O40" s="437"/>
      <c r="P40" s="437"/>
      <c r="Q40" s="437"/>
      <c r="R40" s="437"/>
      <c r="S40" s="437"/>
    </row>
    <row r="41" spans="1:20">
      <c r="B41" s="406" t="s">
        <v>118</v>
      </c>
      <c r="C41" s="773" t="str">
        <f>'Names of Bidder'!C22&amp;" "&amp;'Names of Bidder'!D22&amp;" "&amp;'Names of Bidder'!E22</f>
        <v xml:space="preserve">  </v>
      </c>
      <c r="D41" s="769"/>
      <c r="I41" s="455"/>
      <c r="J41" s="607" t="s">
        <v>119</v>
      </c>
      <c r="K41" s="772" t="str">
        <f>IF('Names of Bidder'!C19="","",'Names of Bidder'!C19)</f>
        <v/>
      </c>
      <c r="L41" s="772"/>
      <c r="M41" s="772"/>
      <c r="N41" s="772"/>
      <c r="O41" s="437"/>
      <c r="P41" s="437"/>
      <c r="Q41" s="437"/>
      <c r="R41" s="437"/>
      <c r="S41" s="437"/>
    </row>
    <row r="42" spans="1:20">
      <c r="B42" s="406" t="s">
        <v>120</v>
      </c>
      <c r="C42" s="769" t="str">
        <f>IF('Names of Bidder'!C23="","",'Names of Bidder'!C23)</f>
        <v/>
      </c>
      <c r="D42" s="769"/>
      <c r="I42" s="455"/>
      <c r="J42" s="607" t="s">
        <v>82</v>
      </c>
      <c r="K42" s="772" t="str">
        <f>IF('Names of Bidder'!C20="","",'Names of Bidder'!C20)</f>
        <v/>
      </c>
      <c r="L42" s="772"/>
      <c r="M42" s="772"/>
      <c r="N42" s="772"/>
      <c r="O42" s="437"/>
      <c r="P42" s="437"/>
      <c r="Q42" s="437"/>
      <c r="R42" s="437"/>
      <c r="S42" s="437"/>
    </row>
    <row r="43" spans="1:20">
      <c r="O43" s="437"/>
      <c r="P43" s="437"/>
      <c r="Q43" s="437"/>
      <c r="R43" s="437"/>
      <c r="S43" s="437"/>
    </row>
    <row r="44" spans="1:20">
      <c r="G44" s="456"/>
      <c r="H44" s="456"/>
      <c r="I44" s="456"/>
    </row>
    <row r="45" spans="1:20">
      <c r="G45" s="456"/>
      <c r="H45" s="456"/>
      <c r="I45" s="456"/>
    </row>
    <row r="46" spans="1:20">
      <c r="G46" s="456"/>
      <c r="H46" s="456"/>
      <c r="I46" s="456"/>
    </row>
    <row r="47" spans="1:20">
      <c r="G47" s="456"/>
      <c r="H47" s="456"/>
      <c r="I47" s="456"/>
    </row>
    <row r="48" spans="1:20">
      <c r="G48" s="456"/>
      <c r="H48" s="456"/>
      <c r="I48" s="456"/>
    </row>
    <row r="49" spans="7:9">
      <c r="G49" s="456"/>
      <c r="H49" s="456"/>
      <c r="I49" s="456"/>
    </row>
    <row r="50" spans="7:9">
      <c r="G50" s="456"/>
      <c r="H50" s="456"/>
      <c r="I50" s="456"/>
    </row>
    <row r="51" spans="7:9">
      <c r="G51" s="456"/>
      <c r="H51" s="456"/>
      <c r="I51" s="456"/>
    </row>
    <row r="52" spans="7:9">
      <c r="G52" s="456"/>
      <c r="H52" s="456"/>
      <c r="I52" s="456"/>
    </row>
    <row r="53" spans="7:9">
      <c r="G53" s="456"/>
      <c r="H53" s="456"/>
      <c r="I53" s="456"/>
    </row>
    <row r="54" spans="7:9">
      <c r="G54" s="456"/>
      <c r="H54" s="456"/>
      <c r="I54" s="456"/>
    </row>
    <row r="55" spans="7:9">
      <c r="G55" s="456"/>
      <c r="H55" s="456"/>
      <c r="I55" s="456"/>
    </row>
    <row r="56" spans="7:9">
      <c r="G56" s="456"/>
      <c r="H56" s="456"/>
      <c r="I56" s="456"/>
    </row>
    <row r="57" spans="7:9">
      <c r="G57" s="456"/>
      <c r="H57" s="456"/>
      <c r="I57" s="456"/>
    </row>
    <row r="58" spans="7:9">
      <c r="G58" s="456"/>
      <c r="H58" s="456"/>
      <c r="I58" s="456"/>
    </row>
    <row r="59" spans="7:9">
      <c r="G59" s="456"/>
      <c r="H59" s="456"/>
      <c r="I59" s="456"/>
    </row>
    <row r="60" spans="7:9">
      <c r="G60" s="456"/>
      <c r="H60" s="456"/>
      <c r="I60" s="456"/>
    </row>
    <row r="61" spans="7:9">
      <c r="G61" s="456"/>
      <c r="H61" s="456"/>
      <c r="I61" s="456"/>
    </row>
    <row r="62" spans="7:9">
      <c r="G62" s="456"/>
      <c r="H62" s="456"/>
      <c r="I62" s="456"/>
    </row>
    <row r="63" spans="7:9">
      <c r="G63" s="456"/>
      <c r="H63" s="456"/>
      <c r="I63" s="456"/>
    </row>
    <row r="64" spans="7:9">
      <c r="G64" s="456"/>
      <c r="H64" s="456"/>
      <c r="I64" s="456"/>
    </row>
    <row r="65" spans="7:9">
      <c r="G65" s="456"/>
      <c r="H65" s="456"/>
      <c r="I65" s="456"/>
    </row>
    <row r="66" spans="7:9">
      <c r="G66" s="456"/>
      <c r="H66" s="456"/>
      <c r="I66" s="456"/>
    </row>
    <row r="67" spans="7:9">
      <c r="G67" s="456"/>
      <c r="H67" s="456"/>
      <c r="I67" s="456"/>
    </row>
    <row r="68" spans="7:9">
      <c r="G68" s="456"/>
      <c r="H68" s="456"/>
      <c r="I68" s="456"/>
    </row>
    <row r="69" spans="7:9">
      <c r="G69" s="456"/>
      <c r="H69" s="456"/>
      <c r="I69" s="456"/>
    </row>
    <row r="70" spans="7:9">
      <c r="G70" s="456"/>
      <c r="H70" s="456"/>
      <c r="I70" s="456"/>
    </row>
    <row r="71" spans="7:9">
      <c r="G71" s="456"/>
      <c r="H71" s="456"/>
      <c r="I71" s="456"/>
    </row>
    <row r="72" spans="7:9">
      <c r="G72" s="456"/>
      <c r="H72" s="456"/>
      <c r="I72" s="456"/>
    </row>
    <row r="73" spans="7:9">
      <c r="G73" s="456"/>
      <c r="H73" s="456"/>
      <c r="I73" s="456"/>
    </row>
    <row r="74" spans="7:9">
      <c r="G74" s="456"/>
      <c r="H74" s="456"/>
      <c r="I74" s="456"/>
    </row>
    <row r="75" spans="7:9">
      <c r="G75" s="456"/>
      <c r="H75" s="456"/>
      <c r="I75" s="456"/>
    </row>
  </sheetData>
  <sheetProtection algorithmName="SHA-512" hashValue="gkGK7qTXdThvKslgOCDd6IAgFctJYQ9AB7sdd++0BDPOdREXW+IQ9Frhm9rT/8Fw7eDMZeUjD+g6qyWY4KJwVw==" saltValue="X9lAm5ZJEbrqjh0NeN1Y5Q==" spinCount="100000" sheet="1" formatCells="0" formatColumns="0" formatRows="0" selectLockedCells="1"/>
  <customSheetViews>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2"/>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3"/>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4"/>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5"/>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6"/>
      <headerFooter>
        <oddHeader>&amp;RSchedule-1Page &amp;P of &amp;N</oddHeader>
      </headerFooter>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7"/>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8"/>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9"/>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10"/>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11"/>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12"/>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13"/>
      <headerFooter>
        <oddHeader>&amp;RSchedule-1Page &amp;P of &amp;N</oddHeader>
      </headerFooter>
    </customSheetView>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4"/>
      <headerFooter>
        <oddHeader>&amp;RSchedule-1Page &amp;P of &amp;N</oddHeader>
      </headerFooter>
    </customSheetView>
  </customSheetViews>
  <mergeCells count="23">
    <mergeCell ref="C42:D42"/>
    <mergeCell ref="B39:N39"/>
    <mergeCell ref="K42:N42"/>
    <mergeCell ref="K41:N41"/>
    <mergeCell ref="C41:D41"/>
    <mergeCell ref="A36:L36"/>
    <mergeCell ref="A37:L37"/>
    <mergeCell ref="A38:L38"/>
    <mergeCell ref="Z10:AL10"/>
    <mergeCell ref="Z8:AL8"/>
    <mergeCell ref="Z9:AL9"/>
    <mergeCell ref="A35:N35"/>
    <mergeCell ref="A3:N3"/>
    <mergeCell ref="A4:N4"/>
    <mergeCell ref="A6:B6"/>
    <mergeCell ref="A8:G8"/>
    <mergeCell ref="K14:N14"/>
    <mergeCell ref="C12:G12"/>
    <mergeCell ref="C10:G10"/>
    <mergeCell ref="C9:G9"/>
    <mergeCell ref="A7:I7"/>
    <mergeCell ref="A13:N13"/>
    <mergeCell ref="C11:G11"/>
  </mergeCells>
  <conditionalFormatting sqref="I18:I34">
    <cfRule type="expression" dxfId="4" priority="58" stopIfTrue="1">
      <formula>H18&gt;0</formula>
    </cfRule>
  </conditionalFormatting>
  <dataValidations count="3">
    <dataValidation type="list" operator="greaterThan" allowBlank="1" showInputMessage="1" showErrorMessage="1" sqref="I18:I34" xr:uid="{00000000-0002-0000-0400-000000000000}">
      <formula1>"0%,5%,12%,18%,28%"</formula1>
    </dataValidation>
    <dataValidation type="whole" operator="greaterThan" allowBlank="1" showInputMessage="1" showErrorMessage="1" sqref="G18:G34" xr:uid="{00000000-0002-0000-0400-000001000000}">
      <formula1>0</formula1>
    </dataValidation>
    <dataValidation type="decimal" operator="greaterThanOrEqual" allowBlank="1" showInputMessage="1" showErrorMessage="1" sqref="M18:M34" xr:uid="{00000000-0002-0000-0400-000002000000}">
      <formula1>0</formula1>
    </dataValidation>
  </dataValidations>
  <printOptions horizontalCentered="1"/>
  <pageMargins left="0.25" right="0.25" top="0.75" bottom="0.5" header="0.3" footer="0.5"/>
  <pageSetup paperSize="9" scale="45" fitToHeight="0" orientation="landscape" r:id="rId15"/>
  <headerFooter>
    <oddHeader>&amp;RSchedule-1Page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zoomScale="40" zoomScaleSheetLayoutView="40" workbookViewId="0">
      <selection activeCell="E43" sqref="E43"/>
    </sheetView>
  </sheetViews>
  <sheetFormatPr defaultColWidth="9.109375" defaultRowHeight="15.6"/>
  <cols>
    <col min="1" max="1" width="6.109375" style="668" customWidth="1"/>
    <col min="2" max="2" width="15" style="668" customWidth="1"/>
    <col min="3" max="3" width="11.33203125" style="668" customWidth="1"/>
    <col min="4" max="4" width="23.88671875" style="668" customWidth="1"/>
    <col min="5" max="5" width="20.33203125" style="668" customWidth="1"/>
    <col min="6" max="6" width="105.6640625" style="669" customWidth="1"/>
    <col min="7" max="7" width="11.33203125" style="668" customWidth="1"/>
    <col min="8" max="8" width="11" style="668" customWidth="1"/>
    <col min="9" max="9" width="18.88671875" style="424" customWidth="1"/>
    <col min="10" max="10" width="24.33203125" style="668" customWidth="1"/>
    <col min="11" max="13" width="10.33203125" style="663" customWidth="1"/>
    <col min="14" max="14" width="9.109375" style="663" customWidth="1"/>
    <col min="15" max="28" width="9.109375" style="663"/>
    <col min="29" max="16384" width="9.109375" style="664"/>
  </cols>
  <sheetData>
    <row r="1" spans="1:32" ht="27.75" customHeight="1">
      <c r="A1" s="417" t="str">
        <f>Basic!B5</f>
        <v>Spec No: CC/NT/W-RT/DOM/A10/24/07074</v>
      </c>
      <c r="B1" s="417"/>
      <c r="C1" s="417"/>
      <c r="D1" s="660"/>
      <c r="E1" s="660"/>
      <c r="F1" s="660"/>
      <c r="G1" s="415"/>
      <c r="H1" s="415"/>
      <c r="I1" s="661"/>
      <c r="J1" s="662" t="s">
        <v>121</v>
      </c>
    </row>
    <row r="2" spans="1:32" ht="21.75" customHeight="1">
      <c r="A2" s="665"/>
      <c r="B2" s="665"/>
      <c r="C2" s="665"/>
      <c r="D2" s="665"/>
      <c r="E2" s="665"/>
      <c r="F2" s="665"/>
      <c r="G2" s="420"/>
      <c r="H2" s="420"/>
      <c r="I2" s="664"/>
      <c r="J2" s="420"/>
    </row>
    <row r="3" spans="1:32" ht="63" customHeight="1">
      <c r="A3" s="776" t="str">
        <f>Cover!$B$2</f>
        <v>765kV Reactor Package 7RT-12 for 7x 80 MVAR, 765kV, (1-Ph) Reactor under Bulk Procurement of 765kV &amp; 400kV class Transformers &amp; Reactors of various Capacities (Lot – 7).</v>
      </c>
      <c r="B3" s="776"/>
      <c r="C3" s="776"/>
      <c r="D3" s="776"/>
      <c r="E3" s="776"/>
      <c r="F3" s="776"/>
      <c r="G3" s="776"/>
      <c r="H3" s="776"/>
      <c r="I3" s="776"/>
      <c r="J3" s="776"/>
      <c r="K3" s="666"/>
      <c r="N3" s="774"/>
      <c r="O3" s="774"/>
      <c r="AC3" s="663"/>
      <c r="AD3" s="663"/>
      <c r="AE3" s="663"/>
      <c r="AF3" s="663"/>
    </row>
    <row r="4" spans="1:32" ht="21.9" customHeight="1">
      <c r="A4" s="775" t="s">
        <v>86</v>
      </c>
      <c r="B4" s="775"/>
      <c r="C4" s="775"/>
      <c r="D4" s="775"/>
      <c r="E4" s="775"/>
      <c r="F4" s="775"/>
      <c r="G4" s="775"/>
      <c r="H4" s="775"/>
      <c r="I4" s="775"/>
      <c r="J4" s="775"/>
    </row>
    <row r="5" spans="1:32" ht="15" customHeight="1">
      <c r="J5" s="420"/>
    </row>
    <row r="6" spans="1:32" ht="22.5" customHeight="1">
      <c r="A6" s="781" t="s">
        <v>87</v>
      </c>
      <c r="B6" s="781"/>
      <c r="C6" s="421"/>
      <c r="D6" s="420"/>
      <c r="E6" s="421"/>
      <c r="F6" s="421"/>
      <c r="G6" s="421"/>
      <c r="H6" s="421"/>
      <c r="I6" s="421"/>
      <c r="J6" s="420"/>
    </row>
    <row r="7" spans="1:32" ht="25.5" customHeight="1">
      <c r="A7" s="783">
        <f>'Sch-1'!A7</f>
        <v>0</v>
      </c>
      <c r="B7" s="783"/>
      <c r="C7" s="783"/>
      <c r="D7" s="783"/>
      <c r="E7" s="783"/>
      <c r="F7" s="783"/>
      <c r="G7" s="671"/>
      <c r="H7" s="10" t="s">
        <v>88</v>
      </c>
      <c r="I7" s="671"/>
      <c r="J7" s="420"/>
    </row>
    <row r="8" spans="1:32" ht="29.25" customHeight="1">
      <c r="A8" s="784" t="str">
        <f>"Bidder’s Name and Address  (" &amp; MID('Names of Bidder'!A9,9, 20) &amp; ") :"</f>
        <v>Bidder’s Name and Address  (Sole Bidder) :</v>
      </c>
      <c r="B8" s="784"/>
      <c r="C8" s="784"/>
      <c r="D8" s="784"/>
      <c r="E8" s="784"/>
      <c r="F8" s="784"/>
      <c r="G8" s="784"/>
      <c r="H8" s="11" t="s">
        <v>89</v>
      </c>
      <c r="I8" s="672"/>
      <c r="J8" s="420"/>
    </row>
    <row r="9" spans="1:32" ht="26.25" customHeight="1">
      <c r="A9" s="670" t="s">
        <v>90</v>
      </c>
      <c r="B9" s="673"/>
      <c r="C9" s="783" t="str">
        <f>IF('Names of Bidder'!C9=0, "", 'Names of Bidder'!C9)</f>
        <v/>
      </c>
      <c r="D9" s="783"/>
      <c r="E9" s="783"/>
      <c r="F9" s="352"/>
      <c r="G9" s="352"/>
      <c r="H9" s="11" t="s">
        <v>91</v>
      </c>
      <c r="I9" s="397"/>
      <c r="J9" s="420"/>
    </row>
    <row r="10" spans="1:32" ht="17.25" customHeight="1">
      <c r="A10" s="670" t="s">
        <v>92</v>
      </c>
      <c r="B10" s="673"/>
      <c r="C10" s="785" t="str">
        <f>IF('Names of Bidder'!C10=0, "", 'Names of Bidder'!C10)</f>
        <v/>
      </c>
      <c r="D10" s="785"/>
      <c r="E10" s="785"/>
      <c r="F10" s="352"/>
      <c r="G10" s="352"/>
      <c r="H10" s="11" t="s">
        <v>93</v>
      </c>
      <c r="I10" s="397"/>
      <c r="J10" s="420"/>
    </row>
    <row r="11" spans="1:32" ht="18" customHeight="1">
      <c r="A11" s="397"/>
      <c r="B11" s="397"/>
      <c r="C11" s="785" t="str">
        <f>IF('Names of Bidder'!C11=0, "", 'Names of Bidder'!C11)</f>
        <v/>
      </c>
      <c r="D11" s="785"/>
      <c r="E11" s="785"/>
      <c r="F11" s="352"/>
      <c r="G11" s="352"/>
      <c r="H11" s="11" t="s">
        <v>94</v>
      </c>
      <c r="I11" s="397"/>
      <c r="J11" s="420"/>
    </row>
    <row r="12" spans="1:32" ht="18" customHeight="1">
      <c r="A12" s="397"/>
      <c r="B12" s="397"/>
      <c r="C12" s="785" t="str">
        <f>IF('Names of Bidder'!C12=0, "", 'Names of Bidder'!C12)</f>
        <v/>
      </c>
      <c r="D12" s="785"/>
      <c r="E12" s="785"/>
      <c r="F12" s="352"/>
      <c r="G12" s="352"/>
      <c r="H12" s="11" t="s">
        <v>95</v>
      </c>
      <c r="I12" s="397"/>
      <c r="J12" s="420"/>
    </row>
    <row r="13" spans="1:32" s="672" customFormat="1" ht="26.4" customHeight="1">
      <c r="A13" s="789" t="s">
        <v>122</v>
      </c>
      <c r="B13" s="789"/>
      <c r="C13" s="789"/>
      <c r="D13" s="789"/>
      <c r="E13" s="789"/>
      <c r="F13" s="789"/>
      <c r="G13" s="789"/>
      <c r="H13" s="789"/>
      <c r="I13" s="789"/>
      <c r="J13" s="789"/>
      <c r="K13" s="674"/>
      <c r="L13" s="674"/>
      <c r="M13" s="674"/>
      <c r="N13" s="674"/>
      <c r="O13" s="674"/>
      <c r="P13" s="674"/>
      <c r="Q13" s="674"/>
      <c r="R13" s="674"/>
      <c r="S13" s="674"/>
      <c r="T13" s="674"/>
      <c r="U13" s="674"/>
      <c r="V13" s="674"/>
      <c r="W13" s="674"/>
      <c r="X13" s="674"/>
      <c r="Y13" s="674"/>
      <c r="Z13" s="674"/>
      <c r="AA13" s="674"/>
      <c r="AB13" s="674"/>
    </row>
    <row r="14" spans="1:32" ht="20.25" customHeight="1" thickBot="1">
      <c r="A14" s="352"/>
      <c r="B14" s="352"/>
      <c r="C14" s="352"/>
      <c r="D14" s="352"/>
      <c r="E14" s="352"/>
      <c r="F14" s="372"/>
      <c r="G14" s="374"/>
      <c r="H14" s="374"/>
      <c r="I14" s="782" t="s">
        <v>97</v>
      </c>
      <c r="J14" s="782"/>
    </row>
    <row r="15" spans="1:32" ht="102" customHeight="1">
      <c r="A15" s="675" t="s">
        <v>123</v>
      </c>
      <c r="B15" s="676" t="s">
        <v>99</v>
      </c>
      <c r="C15" s="676" t="s">
        <v>100</v>
      </c>
      <c r="D15" s="676" t="s">
        <v>101</v>
      </c>
      <c r="E15" s="676" t="s">
        <v>102</v>
      </c>
      <c r="F15" s="677" t="s">
        <v>124</v>
      </c>
      <c r="G15" s="677" t="s">
        <v>108</v>
      </c>
      <c r="H15" s="677" t="s">
        <v>125</v>
      </c>
      <c r="I15" s="677" t="s">
        <v>126</v>
      </c>
      <c r="J15" s="678" t="s">
        <v>127</v>
      </c>
    </row>
    <row r="16" spans="1:32" s="681" customFormat="1" ht="16.2">
      <c r="A16" s="679">
        <v>1</v>
      </c>
      <c r="B16" s="679">
        <v>2</v>
      </c>
      <c r="C16" s="679">
        <v>3</v>
      </c>
      <c r="D16" s="679">
        <v>4</v>
      </c>
      <c r="E16" s="679">
        <v>5</v>
      </c>
      <c r="F16" s="679">
        <v>6</v>
      </c>
      <c r="G16" s="679">
        <v>7</v>
      </c>
      <c r="H16" s="679">
        <v>8</v>
      </c>
      <c r="I16" s="679">
        <v>9</v>
      </c>
      <c r="J16" s="679" t="s">
        <v>128</v>
      </c>
      <c r="K16" s="680"/>
      <c r="L16" s="680"/>
      <c r="M16" s="680"/>
      <c r="N16" s="680"/>
      <c r="O16" s="680"/>
      <c r="P16" s="680"/>
      <c r="Q16" s="680"/>
      <c r="R16" s="680"/>
      <c r="S16" s="680"/>
      <c r="T16" s="680"/>
      <c r="U16" s="680"/>
      <c r="V16" s="680"/>
      <c r="W16" s="680"/>
      <c r="X16" s="680"/>
      <c r="Y16" s="680"/>
      <c r="Z16" s="680"/>
      <c r="AA16" s="680"/>
      <c r="AB16" s="680"/>
    </row>
    <row r="17" spans="1:28" s="672" customFormat="1" ht="26.4" customHeight="1">
      <c r="A17" s="794" t="s">
        <v>159</v>
      </c>
      <c r="B17" s="795"/>
      <c r="C17" s="795"/>
      <c r="D17" s="795"/>
      <c r="E17" s="795"/>
      <c r="F17" s="795"/>
      <c r="G17" s="795"/>
      <c r="H17" s="795"/>
      <c r="I17" s="795"/>
      <c r="J17" s="796"/>
      <c r="K17" s="674"/>
      <c r="L17" s="674"/>
      <c r="M17" s="674"/>
      <c r="N17" s="674"/>
      <c r="O17" s="674"/>
      <c r="P17" s="674"/>
      <c r="Q17" s="674"/>
      <c r="R17" s="674"/>
      <c r="S17" s="674"/>
      <c r="T17" s="674"/>
      <c r="U17" s="674"/>
      <c r="V17" s="674"/>
      <c r="W17" s="674"/>
      <c r="X17" s="674"/>
      <c r="Y17" s="674"/>
      <c r="Z17" s="674"/>
      <c r="AA17" s="674"/>
      <c r="AB17" s="674"/>
    </row>
    <row r="18" spans="1:28" ht="43.5" customHeight="1">
      <c r="A18" s="797"/>
      <c r="B18" s="798"/>
      <c r="C18" s="798"/>
      <c r="D18" s="798"/>
      <c r="E18" s="798"/>
      <c r="F18" s="798"/>
      <c r="G18" s="798"/>
      <c r="H18" s="798"/>
      <c r="I18" s="798"/>
      <c r="J18" s="799"/>
    </row>
    <row r="19" spans="1:28" ht="43.5" customHeight="1">
      <c r="A19" s="797"/>
      <c r="B19" s="798"/>
      <c r="C19" s="798"/>
      <c r="D19" s="798"/>
      <c r="E19" s="798"/>
      <c r="F19" s="798"/>
      <c r="G19" s="798"/>
      <c r="H19" s="798"/>
      <c r="I19" s="798"/>
      <c r="J19" s="799"/>
    </row>
    <row r="20" spans="1:28" ht="43.5" customHeight="1">
      <c r="A20" s="797"/>
      <c r="B20" s="798"/>
      <c r="C20" s="798"/>
      <c r="D20" s="798"/>
      <c r="E20" s="798"/>
      <c r="F20" s="798"/>
      <c r="G20" s="798"/>
      <c r="H20" s="798"/>
      <c r="I20" s="798"/>
      <c r="J20" s="799"/>
    </row>
    <row r="21" spans="1:28" ht="43.5" customHeight="1">
      <c r="A21" s="797"/>
      <c r="B21" s="798"/>
      <c r="C21" s="798"/>
      <c r="D21" s="798"/>
      <c r="E21" s="798"/>
      <c r="F21" s="798"/>
      <c r="G21" s="798"/>
      <c r="H21" s="798"/>
      <c r="I21" s="798"/>
      <c r="J21" s="799"/>
    </row>
    <row r="22" spans="1:28" ht="43.5" hidden="1" customHeight="1">
      <c r="A22" s="797"/>
      <c r="B22" s="798"/>
      <c r="C22" s="798"/>
      <c r="D22" s="798"/>
      <c r="E22" s="798"/>
      <c r="F22" s="798"/>
      <c r="G22" s="798"/>
      <c r="H22" s="798"/>
      <c r="I22" s="798"/>
      <c r="J22" s="799"/>
    </row>
    <row r="23" spans="1:28" ht="25.5" hidden="1" customHeight="1">
      <c r="A23" s="797"/>
      <c r="B23" s="798"/>
      <c r="C23" s="798"/>
      <c r="D23" s="798"/>
      <c r="E23" s="798"/>
      <c r="F23" s="798"/>
      <c r="G23" s="798"/>
      <c r="H23" s="798"/>
      <c r="I23" s="798"/>
      <c r="J23" s="799"/>
    </row>
    <row r="24" spans="1:28" ht="25.5" hidden="1" customHeight="1">
      <c r="A24" s="797"/>
      <c r="B24" s="798"/>
      <c r="C24" s="798"/>
      <c r="D24" s="798"/>
      <c r="E24" s="798"/>
      <c r="F24" s="798"/>
      <c r="G24" s="798"/>
      <c r="H24" s="798"/>
      <c r="I24" s="798"/>
      <c r="J24" s="799"/>
    </row>
    <row r="25" spans="1:28" ht="25.5" hidden="1" customHeight="1">
      <c r="A25" s="797"/>
      <c r="B25" s="798"/>
      <c r="C25" s="798"/>
      <c r="D25" s="798"/>
      <c r="E25" s="798"/>
      <c r="F25" s="798"/>
      <c r="G25" s="798"/>
      <c r="H25" s="798"/>
      <c r="I25" s="798"/>
      <c r="J25" s="799"/>
    </row>
    <row r="26" spans="1:28" ht="25.5" hidden="1" customHeight="1">
      <c r="A26" s="797"/>
      <c r="B26" s="798"/>
      <c r="C26" s="798"/>
      <c r="D26" s="798"/>
      <c r="E26" s="798"/>
      <c r="F26" s="798"/>
      <c r="G26" s="798"/>
      <c r="H26" s="798"/>
      <c r="I26" s="798"/>
      <c r="J26" s="799"/>
    </row>
    <row r="27" spans="1:28" ht="25.5" hidden="1" customHeight="1">
      <c r="A27" s="797"/>
      <c r="B27" s="798"/>
      <c r="C27" s="798"/>
      <c r="D27" s="798"/>
      <c r="E27" s="798"/>
      <c r="F27" s="798"/>
      <c r="G27" s="798"/>
      <c r="H27" s="798"/>
      <c r="I27" s="798"/>
      <c r="J27" s="799"/>
    </row>
    <row r="28" spans="1:28" ht="25.5" hidden="1" customHeight="1">
      <c r="A28" s="797"/>
      <c r="B28" s="798"/>
      <c r="C28" s="798"/>
      <c r="D28" s="798"/>
      <c r="E28" s="798"/>
      <c r="F28" s="798"/>
      <c r="G28" s="798"/>
      <c r="H28" s="798"/>
      <c r="I28" s="798"/>
      <c r="J28" s="799"/>
    </row>
    <row r="29" spans="1:28" ht="25.5" hidden="1" customHeight="1">
      <c r="A29" s="797"/>
      <c r="B29" s="798"/>
      <c r="C29" s="798"/>
      <c r="D29" s="798"/>
      <c r="E29" s="798"/>
      <c r="F29" s="798"/>
      <c r="G29" s="798"/>
      <c r="H29" s="798"/>
      <c r="I29" s="798"/>
      <c r="J29" s="799"/>
    </row>
    <row r="30" spans="1:28" ht="25.5" hidden="1" customHeight="1">
      <c r="A30" s="797"/>
      <c r="B30" s="798"/>
      <c r="C30" s="798"/>
      <c r="D30" s="798"/>
      <c r="E30" s="798"/>
      <c r="F30" s="798"/>
      <c r="G30" s="798"/>
      <c r="H30" s="798"/>
      <c r="I30" s="798"/>
      <c r="J30" s="799"/>
    </row>
    <row r="31" spans="1:28" ht="25.5" hidden="1" customHeight="1">
      <c r="A31" s="797"/>
      <c r="B31" s="798"/>
      <c r="C31" s="798"/>
      <c r="D31" s="798"/>
      <c r="E31" s="798"/>
      <c r="F31" s="798"/>
      <c r="G31" s="798"/>
      <c r="H31" s="798"/>
      <c r="I31" s="798"/>
      <c r="J31" s="799"/>
    </row>
    <row r="32" spans="1:28" ht="25.5" hidden="1" customHeight="1">
      <c r="A32" s="797"/>
      <c r="B32" s="798"/>
      <c r="C32" s="798"/>
      <c r="D32" s="798"/>
      <c r="E32" s="798"/>
      <c r="F32" s="798"/>
      <c r="G32" s="798"/>
      <c r="H32" s="798"/>
      <c r="I32" s="798"/>
      <c r="J32" s="799"/>
    </row>
    <row r="33" spans="1:28" ht="25.5" hidden="1" customHeight="1">
      <c r="A33" s="797"/>
      <c r="B33" s="798"/>
      <c r="C33" s="798"/>
      <c r="D33" s="798"/>
      <c r="E33" s="798"/>
      <c r="F33" s="798"/>
      <c r="G33" s="798"/>
      <c r="H33" s="798"/>
      <c r="I33" s="798"/>
      <c r="J33" s="799"/>
    </row>
    <row r="34" spans="1:28" ht="25.5" hidden="1" customHeight="1">
      <c r="A34" s="797"/>
      <c r="B34" s="798"/>
      <c r="C34" s="798"/>
      <c r="D34" s="798"/>
      <c r="E34" s="798"/>
      <c r="F34" s="798"/>
      <c r="G34" s="798"/>
      <c r="H34" s="798"/>
      <c r="I34" s="798"/>
      <c r="J34" s="799"/>
    </row>
    <row r="35" spans="1:28" ht="25.5" hidden="1" customHeight="1">
      <c r="A35" s="797"/>
      <c r="B35" s="798"/>
      <c r="C35" s="798"/>
      <c r="D35" s="798"/>
      <c r="E35" s="798"/>
      <c r="F35" s="798"/>
      <c r="G35" s="798"/>
      <c r="H35" s="798"/>
      <c r="I35" s="798"/>
      <c r="J35" s="799"/>
    </row>
    <row r="36" spans="1:28" ht="25.5" hidden="1" customHeight="1">
      <c r="A36" s="797"/>
      <c r="B36" s="798"/>
      <c r="C36" s="798"/>
      <c r="D36" s="798"/>
      <c r="E36" s="798"/>
      <c r="F36" s="798"/>
      <c r="G36" s="798"/>
      <c r="H36" s="798"/>
      <c r="I36" s="798"/>
      <c r="J36" s="799"/>
    </row>
    <row r="37" spans="1:28" ht="25.5" hidden="1" customHeight="1">
      <c r="A37" s="797"/>
      <c r="B37" s="798"/>
      <c r="C37" s="798"/>
      <c r="D37" s="798"/>
      <c r="E37" s="798"/>
      <c r="F37" s="798"/>
      <c r="G37" s="798"/>
      <c r="H37" s="798"/>
      <c r="I37" s="798"/>
      <c r="J37" s="799"/>
    </row>
    <row r="38" spans="1:28" ht="25.5" hidden="1" customHeight="1">
      <c r="A38" s="797"/>
      <c r="B38" s="798"/>
      <c r="C38" s="798"/>
      <c r="D38" s="798"/>
      <c r="E38" s="798"/>
      <c r="F38" s="798"/>
      <c r="G38" s="798"/>
      <c r="H38" s="798"/>
      <c r="I38" s="798"/>
      <c r="J38" s="799"/>
    </row>
    <row r="39" spans="1:28" ht="25.5" hidden="1" customHeight="1">
      <c r="A39" s="800"/>
      <c r="B39" s="801"/>
      <c r="C39" s="801"/>
      <c r="D39" s="801"/>
      <c r="E39" s="801"/>
      <c r="F39" s="801"/>
      <c r="G39" s="801"/>
      <c r="H39" s="801"/>
      <c r="I39" s="801"/>
      <c r="J39" s="802"/>
    </row>
    <row r="40" spans="1:28" ht="22.5" customHeight="1">
      <c r="A40" s="786"/>
      <c r="B40" s="787"/>
      <c r="C40" s="787"/>
      <c r="D40" s="787"/>
      <c r="E40" s="787"/>
      <c r="F40" s="787"/>
      <c r="G40" s="787"/>
      <c r="H40" s="787"/>
      <c r="I40" s="787"/>
      <c r="J40" s="788"/>
    </row>
    <row r="41" spans="1:28" s="686" customFormat="1" ht="33" customHeight="1">
      <c r="A41" s="668"/>
      <c r="B41" s="790" t="s">
        <v>129</v>
      </c>
      <c r="C41" s="791"/>
      <c r="D41" s="791"/>
      <c r="E41" s="791"/>
      <c r="F41" s="791"/>
      <c r="G41" s="791"/>
      <c r="H41" s="792"/>
      <c r="I41" s="682" t="s">
        <v>114</v>
      </c>
      <c r="J41" s="683">
        <f>SUM(J18:J25)</f>
        <v>0</v>
      </c>
      <c r="K41" s="684"/>
      <c r="L41" s="685"/>
      <c r="M41" s="685"/>
      <c r="N41" s="685"/>
      <c r="O41" s="685"/>
      <c r="P41" s="685"/>
      <c r="Q41" s="685"/>
      <c r="R41" s="685"/>
      <c r="S41" s="685"/>
      <c r="T41" s="685"/>
      <c r="U41" s="685"/>
      <c r="V41" s="685"/>
      <c r="W41" s="685"/>
      <c r="X41" s="685"/>
      <c r="Y41" s="685"/>
      <c r="Z41" s="685"/>
      <c r="AA41" s="685"/>
      <c r="AB41" s="685"/>
    </row>
    <row r="42" spans="1:28" ht="57.75" customHeight="1">
      <c r="B42" s="778" t="s">
        <v>130</v>
      </c>
      <c r="C42" s="778"/>
      <c r="D42" s="778"/>
      <c r="E42" s="778"/>
      <c r="F42" s="778"/>
      <c r="G42" s="778"/>
      <c r="H42" s="778"/>
      <c r="I42" s="778"/>
      <c r="J42" s="778"/>
      <c r="K42" s="687"/>
    </row>
    <row r="43" spans="1:28" ht="24.75" customHeight="1">
      <c r="B43" s="665"/>
      <c r="C43" s="665"/>
      <c r="D43" s="665"/>
      <c r="E43" s="665"/>
      <c r="F43" s="665"/>
      <c r="G43" s="665"/>
      <c r="H43" s="420"/>
      <c r="I43" s="665"/>
      <c r="J43" s="420"/>
      <c r="K43" s="687"/>
    </row>
    <row r="44" spans="1:28" s="688" customFormat="1">
      <c r="B44" s="689" t="s">
        <v>118</v>
      </c>
      <c r="C44" s="779" t="str">
        <f>'Sch-1'!C41:D41</f>
        <v xml:space="preserve">  </v>
      </c>
      <c r="D44" s="777"/>
      <c r="G44" s="793" t="s">
        <v>119</v>
      </c>
      <c r="H44" s="793"/>
      <c r="I44" s="780" t="str">
        <f>'Sch-1'!K41</f>
        <v/>
      </c>
      <c r="J44" s="780"/>
    </row>
    <row r="45" spans="1:28" s="688" customFormat="1">
      <c r="B45" s="689" t="s">
        <v>120</v>
      </c>
      <c r="C45" s="777" t="str">
        <f>'Sch-1'!C42:D42</f>
        <v/>
      </c>
      <c r="D45" s="777"/>
      <c r="G45" s="793" t="s">
        <v>82</v>
      </c>
      <c r="H45" s="793"/>
      <c r="I45" s="780" t="str">
        <f>'Sch-1'!K42</f>
        <v/>
      </c>
      <c r="J45" s="780"/>
    </row>
    <row r="46" spans="1:28">
      <c r="B46" s="690"/>
      <c r="C46" s="691"/>
      <c r="D46" s="420"/>
      <c r="E46" s="692"/>
      <c r="F46" s="693"/>
      <c r="G46" s="420"/>
      <c r="H46" s="694"/>
      <c r="I46" s="687"/>
      <c r="J46" s="694"/>
      <c r="K46" s="687"/>
    </row>
    <row r="47" spans="1:28">
      <c r="B47" s="667"/>
      <c r="C47" s="695"/>
      <c r="D47" s="667"/>
      <c r="E47" s="692"/>
      <c r="F47" s="693"/>
      <c r="G47" s="667"/>
      <c r="H47" s="694"/>
      <c r="I47" s="687"/>
      <c r="J47" s="694"/>
      <c r="K47" s="687"/>
    </row>
  </sheetData>
  <sheetProtection algorithmName="SHA-512" hashValue="pLKG1QWR9aKWkAqh6EpFR/vGTKkvkcTG6s3AVhQBF2kqeMy4igfvXvNoxfbRG/Pk4vs0MudM6w4pyAuzx0vr7w==" saltValue="9D9Bh8k/gJoNO42Ae4iInA==" spinCount="100000" sheet="1" selectLockedCells="1"/>
  <customSheetViews>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2"/>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3"/>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4"/>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5"/>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6"/>
      <headerFooter>
        <oddHeader>&amp;RSchedule-2Page &amp;P of &amp;N</oddHeader>
      </headerFooter>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7"/>
      <headerFooter>
        <oddHeader>&amp;RSchedule-2Page &amp;P of &amp;N</oddHeader>
      </headerFooter>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8"/>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9"/>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10"/>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11"/>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12"/>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13"/>
      <headerFooter>
        <oddHeader>&amp;RSchedule-2Page &amp;P of &amp;N</oddHeader>
      </headerFooter>
    </customSheetView>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4"/>
      <headerFooter>
        <oddHeader>&amp;RSchedule-2Page &amp;P of &amp;N</oddHeader>
      </headerFooter>
    </customSheetView>
  </customSheetViews>
  <mergeCells count="22">
    <mergeCell ref="A13:J13"/>
    <mergeCell ref="B41:H41"/>
    <mergeCell ref="G45:H45"/>
    <mergeCell ref="G44:H44"/>
    <mergeCell ref="I45:J45"/>
    <mergeCell ref="A17:J39"/>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5"/>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5"/>
  <sheetViews>
    <sheetView view="pageBreakPreview" topLeftCell="A15" zoomScale="60" zoomScaleNormal="80" workbookViewId="0">
      <selection activeCell="O18" sqref="O18:O23"/>
    </sheetView>
  </sheetViews>
  <sheetFormatPr defaultColWidth="38.5546875" defaultRowHeight="15.6"/>
  <cols>
    <col min="1" max="1" width="5.5546875" style="14" customWidth="1"/>
    <col min="2" max="2" width="18" style="14" customWidth="1"/>
    <col min="3" max="3" width="9.6640625" style="14" customWidth="1"/>
    <col min="4" max="4" width="11.109375" style="14" customWidth="1"/>
    <col min="5" max="5" width="9.33203125" style="14" customWidth="1"/>
    <col min="6" max="6" width="22.5546875" style="368" customWidth="1"/>
    <col min="7" max="7" width="15.21875" style="368" customWidth="1"/>
    <col min="8" max="8" width="13.88671875" style="368" customWidth="1"/>
    <col min="9" max="9" width="15.6640625" style="368" customWidth="1"/>
    <col min="10" max="10" width="13.88671875" style="368" customWidth="1"/>
    <col min="11" max="11" width="17" style="368" customWidth="1"/>
    <col min="12" max="12" width="88.109375" style="8" customWidth="1"/>
    <col min="13" max="13" width="8.6640625" style="9" customWidth="1"/>
    <col min="14" max="14" width="10.5546875" style="396" customWidth="1"/>
    <col min="15" max="15" width="16.109375" style="9" customWidth="1"/>
    <col min="16" max="16" width="24" style="9" customWidth="1"/>
    <col min="17" max="17" width="9.109375" style="7" hidden="1" customWidth="1"/>
    <col min="18" max="18" width="16.44140625" style="3" hidden="1" customWidth="1"/>
    <col min="19" max="19" width="15.88671875" style="3" hidden="1" customWidth="1"/>
    <col min="20" max="20" width="16.44140625" style="4" hidden="1" customWidth="1"/>
    <col min="21" max="21" width="16.88671875" style="3" hidden="1" customWidth="1"/>
    <col min="22" max="22" width="14.5546875" style="7" customWidth="1"/>
    <col min="23" max="31" width="9.109375" style="7" customWidth="1"/>
    <col min="32" max="243" width="9.109375" style="3" customWidth="1"/>
    <col min="244" max="244" width="12.5546875" style="3" customWidth="1"/>
    <col min="245" max="245" width="73.44140625" style="3" customWidth="1"/>
    <col min="246" max="246" width="8.6640625" style="3" customWidth="1"/>
    <col min="247" max="247" width="10.5546875" style="3" customWidth="1"/>
    <col min="248" max="248" width="14.5546875" style="3" customWidth="1"/>
    <col min="249" max="16384" width="38.5546875" style="3"/>
  </cols>
  <sheetData>
    <row r="1" spans="1:31" ht="24.75" customHeight="1">
      <c r="A1" s="12" t="str">
        <f>Cover!B3</f>
        <v>Spec No: CC/NT/W-RT/DOM/A10/24/07074</v>
      </c>
      <c r="B1" s="12"/>
      <c r="C1" s="12"/>
      <c r="D1" s="12"/>
      <c r="E1" s="12"/>
      <c r="F1" s="366"/>
      <c r="G1" s="366"/>
      <c r="H1" s="366"/>
      <c r="I1" s="366"/>
      <c r="J1" s="366"/>
      <c r="K1" s="366"/>
      <c r="L1" s="351"/>
      <c r="M1" s="6"/>
      <c r="N1" s="6"/>
      <c r="O1" s="1"/>
      <c r="P1" s="2" t="s">
        <v>131</v>
      </c>
    </row>
    <row r="2" spans="1:31">
      <c r="A2" s="13"/>
      <c r="B2" s="13"/>
      <c r="C2" s="13"/>
      <c r="D2" s="13"/>
      <c r="E2" s="13"/>
      <c r="F2" s="367"/>
      <c r="G2" s="367"/>
      <c r="H2" s="367"/>
      <c r="I2" s="367"/>
      <c r="J2" s="367"/>
      <c r="K2" s="367"/>
      <c r="L2" s="345"/>
      <c r="M2" s="4"/>
      <c r="N2" s="4"/>
      <c r="O2" s="3"/>
      <c r="P2" s="3"/>
    </row>
    <row r="3" spans="1:31" ht="65.25" customHeight="1">
      <c r="A3" s="808" t="str">
        <f>Cover!$B$2</f>
        <v>765kV Reactor Package 7RT-12 for 7x 80 MVAR, 765kV, (1-Ph) Reactor under Bulk Procurement of 765kV &amp; 400kV class Transformers &amp; Reactors of various Capacities (Lot – 7).</v>
      </c>
      <c r="B3" s="808"/>
      <c r="C3" s="808"/>
      <c r="D3" s="808"/>
      <c r="E3" s="808"/>
      <c r="F3" s="808"/>
      <c r="G3" s="808"/>
      <c r="H3" s="808"/>
      <c r="I3" s="808"/>
      <c r="J3" s="808"/>
      <c r="K3" s="808"/>
      <c r="L3" s="808"/>
      <c r="M3" s="808"/>
      <c r="N3" s="808"/>
      <c r="O3" s="808"/>
      <c r="P3" s="808"/>
    </row>
    <row r="4" spans="1:31">
      <c r="A4" s="809" t="s">
        <v>132</v>
      </c>
      <c r="B4" s="809"/>
      <c r="C4" s="809"/>
      <c r="D4" s="809"/>
      <c r="E4" s="809"/>
      <c r="F4" s="809"/>
      <c r="G4" s="809"/>
      <c r="H4" s="809"/>
      <c r="I4" s="809"/>
      <c r="J4" s="809"/>
      <c r="K4" s="809"/>
      <c r="L4" s="809"/>
      <c r="M4" s="809"/>
      <c r="N4" s="809"/>
      <c r="O4" s="809"/>
      <c r="P4" s="809"/>
    </row>
    <row r="6" spans="1:31" ht="21.75" customHeight="1">
      <c r="A6" s="758" t="s">
        <v>87</v>
      </c>
      <c r="B6" s="758"/>
      <c r="C6" s="4"/>
      <c r="D6" s="312"/>
      <c r="E6" s="4"/>
      <c r="F6" s="4"/>
      <c r="G6" s="4"/>
      <c r="H6" s="4"/>
      <c r="I6" s="4"/>
    </row>
    <row r="7" spans="1:31" ht="21" customHeight="1">
      <c r="A7" s="762">
        <f>'Sch-1'!A7</f>
        <v>0</v>
      </c>
      <c r="B7" s="762"/>
      <c r="C7" s="762"/>
      <c r="D7" s="762"/>
      <c r="E7" s="762"/>
      <c r="F7" s="762"/>
      <c r="G7" s="762"/>
      <c r="H7" s="762"/>
      <c r="I7" s="762"/>
      <c r="J7" s="369"/>
      <c r="K7" s="369"/>
      <c r="L7" s="352"/>
      <c r="M7" s="10" t="s">
        <v>88</v>
      </c>
      <c r="N7" s="397"/>
      <c r="O7" s="3"/>
      <c r="P7" s="3"/>
    </row>
    <row r="8" spans="1:31" ht="22.5" customHeight="1">
      <c r="A8" s="759" t="str">
        <f>"Bidder’s Name and Address  (" &amp; MID('Names of Bidder'!A9,9, 20) &amp; ") :"</f>
        <v>Bidder’s Name and Address  (Sole Bidder) :</v>
      </c>
      <c r="B8" s="759"/>
      <c r="C8" s="759"/>
      <c r="D8" s="759"/>
      <c r="E8" s="759"/>
      <c r="F8" s="759"/>
      <c r="G8" s="759"/>
      <c r="H8" s="378"/>
      <c r="I8" s="378"/>
      <c r="J8" s="439"/>
      <c r="K8" s="439"/>
      <c r="L8" s="439"/>
      <c r="M8" s="11" t="str">
        <f>'Sch-1'!K8</f>
        <v>Contract Services</v>
      </c>
      <c r="N8" s="439"/>
      <c r="O8" s="3"/>
      <c r="P8" s="3"/>
    </row>
    <row r="9" spans="1:31" ht="24.75" customHeight="1">
      <c r="A9" s="398" t="s">
        <v>90</v>
      </c>
      <c r="B9" s="364"/>
      <c r="C9" s="762" t="str">
        <f>IF('Names of Bidder'!C9=0, "", 'Names of Bidder'!C9)</f>
        <v/>
      </c>
      <c r="D9" s="762"/>
      <c r="E9" s="762"/>
      <c r="F9" s="762"/>
      <c r="G9" s="762"/>
      <c r="H9" s="365"/>
      <c r="I9" s="365"/>
      <c r="J9" s="353"/>
      <c r="K9" s="353"/>
      <c r="L9" s="353"/>
      <c r="M9" s="11" t="str">
        <f>'Sch-1'!K9</f>
        <v>Power Grid Corporation of India Ltd.,</v>
      </c>
      <c r="N9" s="4"/>
      <c r="O9" s="3"/>
      <c r="P9" s="3"/>
    </row>
    <row r="10" spans="1:31" ht="21" customHeight="1">
      <c r="A10" s="398" t="s">
        <v>92</v>
      </c>
      <c r="B10" s="364"/>
      <c r="C10" s="761" t="str">
        <f>IF('Names of Bidder'!C10=0, "", 'Names of Bidder'!C10)</f>
        <v/>
      </c>
      <c r="D10" s="761"/>
      <c r="E10" s="761"/>
      <c r="F10" s="761"/>
      <c r="G10" s="761"/>
      <c r="H10" s="365"/>
      <c r="I10" s="365"/>
      <c r="J10" s="353"/>
      <c r="K10" s="353"/>
      <c r="L10" s="353"/>
      <c r="M10" s="11" t="str">
        <f>'Sch-1'!K10</f>
        <v>"Saudamini", Plot No.-2</v>
      </c>
      <c r="N10" s="4"/>
      <c r="O10" s="3"/>
      <c r="P10" s="3"/>
    </row>
    <row r="11" spans="1:31" ht="20.25" customHeight="1">
      <c r="A11" s="365"/>
      <c r="B11" s="365"/>
      <c r="C11" s="761" t="str">
        <f>IF('Names of Bidder'!C11=0, "", 'Names of Bidder'!C11)</f>
        <v/>
      </c>
      <c r="D11" s="761"/>
      <c r="E11" s="761"/>
      <c r="F11" s="761"/>
      <c r="G11" s="761"/>
      <c r="H11" s="365"/>
      <c r="I11" s="365"/>
      <c r="J11" s="353"/>
      <c r="K11" s="353"/>
      <c r="L11" s="353"/>
      <c r="M11" s="11" t="str">
        <f>'Sch-1'!K11</f>
        <v xml:space="preserve">Sector-29, </v>
      </c>
      <c r="N11" s="4"/>
      <c r="O11" s="3"/>
      <c r="P11" s="3"/>
    </row>
    <row r="12" spans="1:31" ht="21" customHeight="1">
      <c r="A12" s="365"/>
      <c r="B12" s="365"/>
      <c r="C12" s="761" t="str">
        <f>IF('Names of Bidder'!C12=0, "", 'Names of Bidder'!C12)</f>
        <v/>
      </c>
      <c r="D12" s="761"/>
      <c r="E12" s="761"/>
      <c r="F12" s="761"/>
      <c r="G12" s="761"/>
      <c r="H12" s="365"/>
      <c r="I12" s="365"/>
      <c r="J12" s="353"/>
      <c r="K12" s="353"/>
      <c r="L12" s="353"/>
      <c r="M12" s="226" t="s">
        <v>95</v>
      </c>
      <c r="N12" s="4"/>
      <c r="O12" s="3"/>
      <c r="P12" s="3"/>
    </row>
    <row r="13" spans="1:31" ht="18">
      <c r="A13" s="818" t="s">
        <v>133</v>
      </c>
      <c r="B13" s="818"/>
      <c r="C13" s="818"/>
      <c r="D13" s="818"/>
      <c r="E13" s="818"/>
      <c r="F13" s="818"/>
      <c r="G13" s="818"/>
      <c r="H13" s="818"/>
      <c r="I13" s="818"/>
      <c r="J13" s="818"/>
      <c r="K13" s="818"/>
      <c r="L13" s="818"/>
      <c r="M13" s="818"/>
      <c r="N13" s="818"/>
      <c r="O13" s="818"/>
      <c r="P13" s="818"/>
    </row>
    <row r="14" spans="1:31" ht="24.75" customHeight="1" thickBot="1">
      <c r="A14" s="817"/>
      <c r="B14" s="817"/>
      <c r="C14" s="817"/>
      <c r="D14" s="817"/>
      <c r="E14" s="817"/>
      <c r="F14" s="817"/>
      <c r="G14" s="817"/>
      <c r="H14" s="817"/>
      <c r="I14" s="817"/>
      <c r="J14" s="817"/>
      <c r="K14" s="817"/>
      <c r="L14" s="817"/>
      <c r="M14" s="604"/>
      <c r="N14" s="604"/>
      <c r="O14" s="816" t="s">
        <v>97</v>
      </c>
      <c r="P14" s="816"/>
    </row>
    <row r="15" spans="1:31" s="376" customFormat="1" ht="125.25" customHeight="1">
      <c r="A15" s="651" t="s">
        <v>98</v>
      </c>
      <c r="B15" s="652" t="s">
        <v>99</v>
      </c>
      <c r="C15" s="652" t="s">
        <v>100</v>
      </c>
      <c r="D15" s="652" t="s">
        <v>134</v>
      </c>
      <c r="E15" s="652" t="s">
        <v>135</v>
      </c>
      <c r="F15" s="652" t="s">
        <v>101</v>
      </c>
      <c r="G15" s="651" t="s">
        <v>136</v>
      </c>
      <c r="H15" s="446" t="s">
        <v>137</v>
      </c>
      <c r="I15" s="447" t="s">
        <v>138</v>
      </c>
      <c r="J15" s="447" t="s">
        <v>139</v>
      </c>
      <c r="K15" s="447" t="s">
        <v>140</v>
      </c>
      <c r="L15" s="653" t="s">
        <v>124</v>
      </c>
      <c r="M15" s="654" t="s">
        <v>108</v>
      </c>
      <c r="N15" s="654" t="s">
        <v>125</v>
      </c>
      <c r="O15" s="653" t="s">
        <v>141</v>
      </c>
      <c r="P15" s="653" t="s">
        <v>142</v>
      </c>
      <c r="Q15" s="375"/>
      <c r="R15" s="513" t="s">
        <v>143</v>
      </c>
      <c r="S15" s="514" t="s">
        <v>144</v>
      </c>
      <c r="T15" s="513" t="s">
        <v>145</v>
      </c>
      <c r="U15" s="513" t="s">
        <v>146</v>
      </c>
      <c r="V15" s="375"/>
      <c r="W15" s="375"/>
      <c r="X15" s="375"/>
      <c r="Y15" s="375"/>
      <c r="Z15" s="375"/>
      <c r="AA15" s="375"/>
      <c r="AB15" s="375"/>
      <c r="AC15" s="375"/>
      <c r="AD15" s="375"/>
      <c r="AE15" s="375"/>
    </row>
    <row r="16" spans="1:31" s="376" customFormat="1">
      <c r="A16" s="655">
        <v>1</v>
      </c>
      <c r="B16" s="655">
        <v>2</v>
      </c>
      <c r="C16" s="655">
        <v>3</v>
      </c>
      <c r="D16" s="655">
        <v>4</v>
      </c>
      <c r="E16" s="655">
        <v>5</v>
      </c>
      <c r="F16" s="656">
        <v>6</v>
      </c>
      <c r="G16" s="656">
        <v>7</v>
      </c>
      <c r="H16" s="446">
        <v>8</v>
      </c>
      <c r="I16" s="446">
        <v>9</v>
      </c>
      <c r="J16" s="446">
        <v>10</v>
      </c>
      <c r="K16" s="446">
        <v>11</v>
      </c>
      <c r="L16" s="656">
        <v>12</v>
      </c>
      <c r="M16" s="655">
        <v>13</v>
      </c>
      <c r="N16" s="655">
        <v>14</v>
      </c>
      <c r="O16" s="655">
        <v>15</v>
      </c>
      <c r="P16" s="655" t="s">
        <v>147</v>
      </c>
      <c r="Q16" s="375"/>
      <c r="V16" s="375"/>
      <c r="W16" s="375"/>
      <c r="X16" s="375"/>
      <c r="Y16" s="375"/>
      <c r="Z16" s="375"/>
      <c r="AA16" s="375"/>
      <c r="AB16" s="375"/>
      <c r="AC16" s="375"/>
      <c r="AD16" s="375"/>
      <c r="AE16" s="375"/>
    </row>
    <row r="17" spans="1:31" ht="18">
      <c r="A17" s="646" t="str">
        <f>'Sch-1'!A17</f>
        <v>I</v>
      </c>
      <c r="B17" s="645" t="s">
        <v>508</v>
      </c>
      <c r="C17" s="647"/>
      <c r="D17" s="647"/>
      <c r="E17" s="647"/>
      <c r="F17" s="647"/>
      <c r="G17" s="647"/>
      <c r="H17" s="647"/>
      <c r="I17" s="647"/>
      <c r="J17" s="647"/>
      <c r="K17" s="647"/>
      <c r="L17" s="647"/>
      <c r="M17" s="647"/>
      <c r="N17" s="647"/>
      <c r="O17" s="647"/>
      <c r="P17" s="648"/>
    </row>
    <row r="18" spans="1:31" ht="57" customHeight="1">
      <c r="A18" s="701">
        <v>1</v>
      </c>
      <c r="B18" s="704">
        <v>7000027599</v>
      </c>
      <c r="C18" s="704">
        <v>60</v>
      </c>
      <c r="D18" s="704">
        <v>12</v>
      </c>
      <c r="E18" s="704">
        <v>10</v>
      </c>
      <c r="F18" s="704" t="s">
        <v>509</v>
      </c>
      <c r="G18" s="704">
        <v>100000043</v>
      </c>
      <c r="H18" s="704">
        <v>998736</v>
      </c>
      <c r="I18" s="642"/>
      <c r="J18" s="703">
        <v>18</v>
      </c>
      <c r="K18" s="643"/>
      <c r="L18" s="702" t="s">
        <v>511</v>
      </c>
      <c r="M18" s="702" t="s">
        <v>487</v>
      </c>
      <c r="N18" s="702">
        <v>1</v>
      </c>
      <c r="O18" s="457"/>
      <c r="P18" s="644" t="str">
        <f t="shared" ref="P18" si="0">IF(O18=0, "INCLUDED", IF(ISERROR(N18*O18), O18, N18*O18))</f>
        <v>INCLUDED</v>
      </c>
      <c r="Q18" s="437">
        <f t="shared" ref="Q18" si="1">IF(P18="Included",0,P18)</f>
        <v>0</v>
      </c>
      <c r="R18" s="389">
        <f>IF( K18="",J18*(IF(P18="Included",0,P18))/100,K18*(IF(P18="Included",0,P18)))</f>
        <v>0</v>
      </c>
      <c r="S18" s="512">
        <f>Discount!$J$36</f>
        <v>0</v>
      </c>
      <c r="T18" s="389">
        <f>S18*Q18</f>
        <v>0</v>
      </c>
      <c r="U18" s="390">
        <f>IF(K18="",J18*T18/100,K18*T18)</f>
        <v>0</v>
      </c>
      <c r="V18" s="603">
        <f>O18*N18</f>
        <v>0</v>
      </c>
      <c r="W18" s="228"/>
      <c r="X18" s="228"/>
      <c r="Y18" s="228"/>
      <c r="Z18" s="228"/>
      <c r="AA18" s="228"/>
    </row>
    <row r="19" spans="1:31" ht="57" customHeight="1">
      <c r="A19" s="701">
        <v>2</v>
      </c>
      <c r="B19" s="704">
        <v>7000027599</v>
      </c>
      <c r="C19" s="704">
        <v>60</v>
      </c>
      <c r="D19" s="704">
        <v>12</v>
      </c>
      <c r="E19" s="704">
        <v>20</v>
      </c>
      <c r="F19" s="704" t="s">
        <v>509</v>
      </c>
      <c r="G19" s="704">
        <v>100000044</v>
      </c>
      <c r="H19" s="704">
        <v>998736</v>
      </c>
      <c r="I19" s="642"/>
      <c r="J19" s="703">
        <v>18</v>
      </c>
      <c r="K19" s="643"/>
      <c r="L19" s="702" t="s">
        <v>512</v>
      </c>
      <c r="M19" s="702" t="s">
        <v>489</v>
      </c>
      <c r="N19" s="702">
        <v>7</v>
      </c>
      <c r="O19" s="457"/>
      <c r="P19" s="644" t="str">
        <f t="shared" ref="P19:P23" si="2">IF(O19=0, "INCLUDED", IF(ISERROR(N19*O19), O19, N19*O19))</f>
        <v>INCLUDED</v>
      </c>
      <c r="Q19" s="437">
        <f t="shared" ref="Q19:Q23" si="3">IF(P19="Included",0,P19)</f>
        <v>0</v>
      </c>
      <c r="R19" s="389">
        <f t="shared" ref="R19:R23" si="4">IF( K19="",J19*(IF(P19="Included",0,P19))/100,K19*(IF(P19="Included",0,P19)))</f>
        <v>0</v>
      </c>
      <c r="S19" s="512">
        <f>Discount!$J$36</f>
        <v>0</v>
      </c>
      <c r="T19" s="389">
        <f t="shared" ref="T19:T23" si="5">S19*Q19</f>
        <v>0</v>
      </c>
      <c r="U19" s="390">
        <f t="shared" ref="U19:U23" si="6">IF(K19="",J19*T19/100,K19*T19)</f>
        <v>0</v>
      </c>
      <c r="V19" s="603">
        <f t="shared" ref="V19:V23" si="7">O19*N19</f>
        <v>0</v>
      </c>
      <c r="W19" s="228"/>
      <c r="X19" s="228"/>
      <c r="Y19" s="228"/>
      <c r="Z19" s="228"/>
      <c r="AA19" s="228"/>
    </row>
    <row r="20" spans="1:31" ht="57" customHeight="1">
      <c r="A20" s="701">
        <v>3</v>
      </c>
      <c r="B20" s="704">
        <v>7000027599</v>
      </c>
      <c r="C20" s="704">
        <v>60</v>
      </c>
      <c r="D20" s="704">
        <v>12</v>
      </c>
      <c r="E20" s="704">
        <v>30</v>
      </c>
      <c r="F20" s="704" t="s">
        <v>509</v>
      </c>
      <c r="G20" s="704">
        <v>100000045</v>
      </c>
      <c r="H20" s="704">
        <v>998736</v>
      </c>
      <c r="I20" s="642"/>
      <c r="J20" s="703">
        <v>18</v>
      </c>
      <c r="K20" s="643"/>
      <c r="L20" s="702" t="s">
        <v>513</v>
      </c>
      <c r="M20" s="702" t="s">
        <v>487</v>
      </c>
      <c r="N20" s="702">
        <v>7</v>
      </c>
      <c r="O20" s="457"/>
      <c r="P20" s="644" t="str">
        <f t="shared" si="2"/>
        <v>INCLUDED</v>
      </c>
      <c r="Q20" s="437">
        <f t="shared" si="3"/>
        <v>0</v>
      </c>
      <c r="R20" s="389">
        <f t="shared" si="4"/>
        <v>0</v>
      </c>
      <c r="S20" s="512">
        <f>Discount!$J$36</f>
        <v>0</v>
      </c>
      <c r="T20" s="389">
        <f t="shared" si="5"/>
        <v>0</v>
      </c>
      <c r="U20" s="390">
        <f t="shared" si="6"/>
        <v>0</v>
      </c>
      <c r="V20" s="603">
        <f t="shared" si="7"/>
        <v>0</v>
      </c>
      <c r="W20" s="228"/>
      <c r="X20" s="228"/>
      <c r="Y20" s="228"/>
      <c r="Z20" s="228"/>
      <c r="AA20" s="228"/>
    </row>
    <row r="21" spans="1:31" ht="57" customHeight="1">
      <c r="A21" s="701">
        <v>4</v>
      </c>
      <c r="B21" s="704">
        <v>7000027599</v>
      </c>
      <c r="C21" s="704">
        <v>60</v>
      </c>
      <c r="D21" s="704">
        <v>12</v>
      </c>
      <c r="E21" s="704">
        <v>40</v>
      </c>
      <c r="F21" s="704" t="s">
        <v>509</v>
      </c>
      <c r="G21" s="704">
        <v>100003226</v>
      </c>
      <c r="H21" s="704">
        <v>998736</v>
      </c>
      <c r="I21" s="642"/>
      <c r="J21" s="703">
        <v>18</v>
      </c>
      <c r="K21" s="643"/>
      <c r="L21" s="702" t="s">
        <v>514</v>
      </c>
      <c r="M21" s="702" t="s">
        <v>489</v>
      </c>
      <c r="N21" s="702">
        <v>1</v>
      </c>
      <c r="O21" s="457"/>
      <c r="P21" s="644" t="str">
        <f t="shared" si="2"/>
        <v>INCLUDED</v>
      </c>
      <c r="Q21" s="437">
        <f t="shared" si="3"/>
        <v>0</v>
      </c>
      <c r="R21" s="389">
        <f t="shared" si="4"/>
        <v>0</v>
      </c>
      <c r="S21" s="512">
        <f>Discount!$J$36</f>
        <v>0</v>
      </c>
      <c r="T21" s="389">
        <f t="shared" si="5"/>
        <v>0</v>
      </c>
      <c r="U21" s="390">
        <f t="shared" si="6"/>
        <v>0</v>
      </c>
      <c r="V21" s="603">
        <f t="shared" si="7"/>
        <v>0</v>
      </c>
      <c r="W21" s="228"/>
      <c r="X21" s="228"/>
      <c r="Y21" s="228"/>
      <c r="Z21" s="228"/>
      <c r="AA21" s="228"/>
    </row>
    <row r="22" spans="1:31" ht="57" customHeight="1">
      <c r="A22" s="701">
        <v>5</v>
      </c>
      <c r="B22" s="704">
        <v>7000027599</v>
      </c>
      <c r="C22" s="704">
        <v>180</v>
      </c>
      <c r="D22" s="704">
        <v>45</v>
      </c>
      <c r="E22" s="704">
        <v>10</v>
      </c>
      <c r="F22" s="704" t="s">
        <v>510</v>
      </c>
      <c r="G22" s="704">
        <v>100002182</v>
      </c>
      <c r="H22" s="704">
        <v>998736</v>
      </c>
      <c r="I22" s="642"/>
      <c r="J22" s="703">
        <v>18</v>
      </c>
      <c r="K22" s="643"/>
      <c r="L22" s="702" t="s">
        <v>515</v>
      </c>
      <c r="M22" s="702" t="s">
        <v>516</v>
      </c>
      <c r="N22" s="702">
        <v>1</v>
      </c>
      <c r="O22" s="457"/>
      <c r="P22" s="644" t="str">
        <f t="shared" si="2"/>
        <v>INCLUDED</v>
      </c>
      <c r="Q22" s="437">
        <f t="shared" si="3"/>
        <v>0</v>
      </c>
      <c r="R22" s="389">
        <f t="shared" si="4"/>
        <v>0</v>
      </c>
      <c r="S22" s="512">
        <f>Discount!$J$36</f>
        <v>0</v>
      </c>
      <c r="T22" s="389">
        <f t="shared" si="5"/>
        <v>0</v>
      </c>
      <c r="U22" s="390">
        <f t="shared" si="6"/>
        <v>0</v>
      </c>
      <c r="V22" s="603">
        <f t="shared" si="7"/>
        <v>0</v>
      </c>
      <c r="W22" s="228"/>
      <c r="X22" s="228"/>
      <c r="Y22" s="228"/>
      <c r="Z22" s="228"/>
      <c r="AA22" s="228"/>
    </row>
    <row r="23" spans="1:31" ht="57" customHeight="1">
      <c r="A23" s="701">
        <v>6</v>
      </c>
      <c r="B23" s="704">
        <v>7000027599</v>
      </c>
      <c r="C23" s="704">
        <v>180</v>
      </c>
      <c r="D23" s="704">
        <v>45</v>
      </c>
      <c r="E23" s="704">
        <v>20</v>
      </c>
      <c r="F23" s="704" t="s">
        <v>510</v>
      </c>
      <c r="G23" s="704">
        <v>100002181</v>
      </c>
      <c r="H23" s="704">
        <v>998736</v>
      </c>
      <c r="I23" s="642"/>
      <c r="J23" s="703">
        <v>18</v>
      </c>
      <c r="K23" s="643"/>
      <c r="L23" s="702" t="s">
        <v>517</v>
      </c>
      <c r="M23" s="702" t="s">
        <v>516</v>
      </c>
      <c r="N23" s="702">
        <v>1</v>
      </c>
      <c r="O23" s="457"/>
      <c r="P23" s="644" t="str">
        <f t="shared" si="2"/>
        <v>INCLUDED</v>
      </c>
      <c r="Q23" s="437">
        <f t="shared" si="3"/>
        <v>0</v>
      </c>
      <c r="R23" s="389">
        <f t="shared" si="4"/>
        <v>0</v>
      </c>
      <c r="S23" s="512">
        <f>Discount!$J$36</f>
        <v>0</v>
      </c>
      <c r="T23" s="389">
        <f t="shared" si="5"/>
        <v>0</v>
      </c>
      <c r="U23" s="390">
        <f t="shared" si="6"/>
        <v>0</v>
      </c>
      <c r="V23" s="603">
        <f t="shared" si="7"/>
        <v>0</v>
      </c>
      <c r="W23" s="228"/>
      <c r="X23" s="228"/>
      <c r="Y23" s="228"/>
      <c r="Z23" s="228"/>
      <c r="AA23" s="228"/>
    </row>
    <row r="24" spans="1:31" ht="39" customHeight="1">
      <c r="A24" s="813"/>
      <c r="B24" s="814"/>
      <c r="C24" s="814"/>
      <c r="D24" s="814"/>
      <c r="E24" s="814"/>
      <c r="F24" s="814"/>
      <c r="G24" s="814"/>
      <c r="H24" s="814"/>
      <c r="I24" s="814"/>
      <c r="J24" s="814"/>
      <c r="K24" s="814"/>
      <c r="L24" s="814"/>
      <c r="M24" s="814"/>
      <c r="N24" s="814"/>
      <c r="O24" s="814"/>
      <c r="P24" s="815"/>
      <c r="Q24" s="437">
        <f t="shared" ref="Q24" si="8">IF(P24="Included",0,P24)</f>
        <v>0</v>
      </c>
      <c r="R24" s="389">
        <f t="shared" ref="R24" si="9">IF( K24="",J24*(IF(P24="Included",0,P24))/100,K24*(IF(P24="Included",0,P24)))</f>
        <v>0</v>
      </c>
      <c r="S24" s="512">
        <f>Discount!$J$36</f>
        <v>0</v>
      </c>
      <c r="T24" s="389">
        <f t="shared" ref="T24" si="10">S24*Q24</f>
        <v>0</v>
      </c>
      <c r="U24" s="390">
        <f t="shared" ref="U24" si="11">IF(K24="",J24*T24/100,K24*T24)</f>
        <v>0</v>
      </c>
      <c r="V24" s="603">
        <f t="shared" ref="V24" si="12">O24*N24</f>
        <v>0</v>
      </c>
      <c r="W24" s="228"/>
      <c r="X24" s="228"/>
      <c r="Y24" s="228"/>
      <c r="Z24" s="228"/>
      <c r="AA24" s="228"/>
    </row>
    <row r="25" spans="1:31" s="638" customFormat="1" ht="28.5" customHeight="1">
      <c r="A25" s="627"/>
      <c r="B25" s="810" t="s">
        <v>148</v>
      </c>
      <c r="C25" s="811"/>
      <c r="D25" s="811"/>
      <c r="E25" s="811"/>
      <c r="F25" s="811"/>
      <c r="G25" s="811"/>
      <c r="H25" s="811"/>
      <c r="I25" s="811"/>
      <c r="J25" s="811"/>
      <c r="K25" s="811"/>
      <c r="L25" s="812"/>
      <c r="M25" s="628"/>
      <c r="N25" s="629"/>
      <c r="O25" s="628" t="s">
        <v>114</v>
      </c>
      <c r="P25" s="630">
        <f>SUM(P18:P24)</f>
        <v>0</v>
      </c>
      <c r="Q25" s="631"/>
      <c r="R25" s="632">
        <f>SUM(R18:R24)</f>
        <v>0</v>
      </c>
      <c r="S25" s="633"/>
      <c r="T25" s="634"/>
      <c r="U25" s="632">
        <f>SUM(U18:U24)</f>
        <v>0</v>
      </c>
      <c r="V25" s="635">
        <f>SUM(V18:V24)</f>
        <v>0</v>
      </c>
      <c r="W25" s="636"/>
      <c r="X25" s="636"/>
      <c r="Y25" s="636"/>
      <c r="Z25" s="636"/>
      <c r="AA25" s="636"/>
      <c r="AB25" s="637"/>
      <c r="AC25" s="637"/>
      <c r="AD25" s="637"/>
      <c r="AE25" s="637"/>
    </row>
    <row r="26" spans="1:31" ht="21.75" customHeight="1">
      <c r="B26" s="599"/>
      <c r="C26" s="600"/>
      <c r="D26" s="600"/>
      <c r="E26" s="600"/>
      <c r="F26" s="600"/>
      <c r="G26" s="600"/>
      <c r="H26" s="600"/>
      <c r="I26" s="600"/>
      <c r="J26" s="600"/>
      <c r="K26" s="600"/>
      <c r="L26" s="600"/>
      <c r="M26" s="408"/>
      <c r="N26" s="405"/>
      <c r="O26" s="408"/>
      <c r="P26" s="408"/>
      <c r="Q26" s="408"/>
      <c r="R26" s="227"/>
      <c r="S26" s="227"/>
      <c r="T26" s="391"/>
      <c r="U26" s="227"/>
      <c r="V26" s="228"/>
      <c r="W26" s="228"/>
      <c r="X26" s="228"/>
      <c r="Y26" s="228"/>
      <c r="Z26" s="228"/>
      <c r="AA26" s="228"/>
    </row>
    <row r="27" spans="1:31" ht="30" customHeight="1">
      <c r="A27" s="495" t="s">
        <v>149</v>
      </c>
      <c r="B27" s="803" t="s">
        <v>150</v>
      </c>
      <c r="C27" s="803"/>
      <c r="D27" s="803"/>
      <c r="E27" s="803"/>
      <c r="F27" s="803"/>
      <c r="G27" s="803"/>
      <c r="H27" s="803"/>
      <c r="I27" s="803"/>
      <c r="J27" s="803"/>
      <c r="K27" s="803"/>
      <c r="L27" s="803"/>
      <c r="M27" s="803"/>
      <c r="N27" s="803"/>
      <c r="O27" s="803"/>
      <c r="P27" s="803"/>
      <c r="Q27" s="408"/>
      <c r="R27" s="227"/>
      <c r="S27" s="227"/>
      <c r="T27" s="391"/>
      <c r="U27" s="227"/>
      <c r="V27" s="228"/>
      <c r="W27" s="228"/>
      <c r="X27" s="228"/>
      <c r="Y27" s="228"/>
      <c r="Z27" s="228"/>
      <c r="AA27" s="228"/>
    </row>
    <row r="28" spans="1:31" ht="21.75" customHeight="1">
      <c r="A28" s="601"/>
      <c r="B28" s="377"/>
      <c r="C28" s="291"/>
      <c r="D28" s="292"/>
      <c r="E28" s="293"/>
      <c r="F28" s="373"/>
      <c r="G28" s="373"/>
      <c r="H28" s="373"/>
      <c r="I28" s="373"/>
      <c r="J28" s="373"/>
      <c r="K28" s="373"/>
      <c r="L28" s="370"/>
      <c r="M28" s="408"/>
      <c r="N28" s="405"/>
      <c r="O28" s="408"/>
      <c r="P28" s="408"/>
      <c r="Q28" s="408"/>
      <c r="R28" s="227"/>
      <c r="S28" s="227"/>
      <c r="T28" s="391"/>
      <c r="U28" s="227"/>
      <c r="V28" s="228"/>
      <c r="W28" s="228"/>
      <c r="X28" s="228"/>
      <c r="Y28" s="228"/>
      <c r="Z28" s="228"/>
      <c r="AA28" s="228"/>
    </row>
    <row r="29" spans="1:31" ht="21.75" customHeight="1">
      <c r="A29" s="601"/>
      <c r="B29" s="377"/>
      <c r="C29" s="291"/>
      <c r="D29" s="292"/>
      <c r="E29" s="293"/>
      <c r="F29" s="373"/>
      <c r="G29" s="373"/>
      <c r="H29" s="373"/>
      <c r="I29" s="373"/>
      <c r="J29" s="373"/>
      <c r="K29" s="373"/>
      <c r="L29" s="370"/>
      <c r="M29" s="408"/>
      <c r="N29" s="405"/>
      <c r="O29" s="408"/>
      <c r="P29" s="408"/>
      <c r="Q29" s="408"/>
      <c r="R29" s="227"/>
      <c r="S29" s="227"/>
      <c r="T29" s="391"/>
      <c r="U29" s="227"/>
      <c r="V29" s="228"/>
      <c r="W29" s="228"/>
      <c r="X29" s="228"/>
      <c r="Y29" s="228"/>
      <c r="Z29" s="228"/>
      <c r="AA29" s="228"/>
    </row>
    <row r="30" spans="1:31" s="405" customFormat="1" ht="14.4">
      <c r="A30" s="495"/>
      <c r="B30" s="496" t="s">
        <v>118</v>
      </c>
      <c r="C30" s="806" t="str">
        <f>'Sch-1'!C41:D41</f>
        <v xml:space="preserve">  </v>
      </c>
      <c r="D30" s="806"/>
      <c r="E30" s="806"/>
      <c r="F30" s="495"/>
      <c r="G30" s="495"/>
      <c r="H30" s="495"/>
      <c r="I30" s="495"/>
      <c r="J30" s="495"/>
      <c r="K30" s="495"/>
      <c r="L30" s="495"/>
      <c r="M30" s="804" t="s">
        <v>119</v>
      </c>
      <c r="N30" s="804"/>
      <c r="O30" s="807" t="str">
        <f>'Sch-1'!K41</f>
        <v/>
      </c>
      <c r="P30" s="807"/>
      <c r="R30" s="267"/>
      <c r="S30" s="267"/>
      <c r="T30" s="267"/>
      <c r="U30" s="267"/>
    </row>
    <row r="31" spans="1:31" s="405" customFormat="1" ht="14.4">
      <c r="A31" s="495"/>
      <c r="B31" s="496" t="s">
        <v>120</v>
      </c>
      <c r="C31" s="805" t="str">
        <f>'Sch-1'!C42:D42</f>
        <v/>
      </c>
      <c r="D31" s="805"/>
      <c r="E31" s="805"/>
      <c r="F31" s="495"/>
      <c r="G31" s="495"/>
      <c r="H31" s="495"/>
      <c r="I31" s="495"/>
      <c r="J31" s="495"/>
      <c r="K31" s="495"/>
      <c r="L31" s="495"/>
      <c r="M31" s="804" t="s">
        <v>82</v>
      </c>
      <c r="N31" s="804"/>
      <c r="O31" s="807" t="str">
        <f>'Sch-1'!K42</f>
        <v/>
      </c>
      <c r="P31" s="807"/>
      <c r="R31" s="267"/>
      <c r="S31" s="267"/>
      <c r="T31" s="267"/>
      <c r="U31" s="267"/>
    </row>
    <row r="32" spans="1:31">
      <c r="B32" s="377"/>
      <c r="C32" s="291"/>
      <c r="D32" s="3"/>
      <c r="E32" s="293"/>
      <c r="F32" s="378"/>
      <c r="G32" s="373"/>
      <c r="H32" s="373"/>
      <c r="I32" s="373"/>
      <c r="J32" s="373"/>
      <c r="K32" s="373"/>
      <c r="L32" s="370"/>
      <c r="M32" s="408"/>
      <c r="N32" s="405"/>
      <c r="O32" s="408"/>
      <c r="P32" s="408"/>
      <c r="Q32" s="408"/>
    </row>
    <row r="33" spans="2:17">
      <c r="B33" s="379"/>
      <c r="C33" s="296"/>
      <c r="D33" s="7"/>
      <c r="E33" s="293"/>
      <c r="F33" s="378"/>
      <c r="G33" s="370"/>
      <c r="H33" s="370"/>
      <c r="I33" s="370"/>
      <c r="J33" s="370"/>
      <c r="K33" s="370"/>
      <c r="L33" s="370"/>
      <c r="M33" s="408"/>
      <c r="N33" s="405"/>
      <c r="O33" s="408"/>
      <c r="P33" s="408"/>
      <c r="Q33" s="408"/>
    </row>
    <row r="35" spans="2:17">
      <c r="P35" s="592">
        <f>P25*0.18</f>
        <v>0</v>
      </c>
    </row>
  </sheetData>
  <sheetProtection algorithmName="SHA-512" hashValue="u0ieeOB+3GGWJaKu70TjMclyNZKRMweHOYCD8tnlX5Ci0MOaxv0TCUVRCV0JI/M+8oDrAT4tf5gURytA1XWDkQ==" saltValue="+7J/AIMvb7oihATw+zR7/Q==" spinCount="100000" sheet="1" formatCells="0" formatColumns="0" formatRows="0" selectLockedCells="1"/>
  <customSheetViews>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2"/>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3"/>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4"/>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5"/>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6"/>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7"/>
      <headerFooter>
        <oddHeader>&amp;RSchedule-3Page &amp;P of &amp;N</oddHeader>
      </headerFooter>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8"/>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9"/>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10"/>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11"/>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12"/>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13"/>
      <headerFooter>
        <oddHeader>&amp;RSchedule-3Page &amp;P of &amp;N</oddHeader>
      </headerFooter>
    </customSheetView>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4"/>
      <headerFooter>
        <oddHeader>&amp;RSchedule-3Page &amp;P of &amp;N</oddHeader>
      </headerFooter>
    </customSheetView>
  </customSheetViews>
  <mergeCells count="21">
    <mergeCell ref="B25:L25"/>
    <mergeCell ref="C12:G12"/>
    <mergeCell ref="C11:G11"/>
    <mergeCell ref="C10:G10"/>
    <mergeCell ref="C9:G9"/>
    <mergeCell ref="A24:P24"/>
    <mergeCell ref="O14:P14"/>
    <mergeCell ref="A14:L14"/>
    <mergeCell ref="A13:P13"/>
    <mergeCell ref="A3:P3"/>
    <mergeCell ref="A4:P4"/>
    <mergeCell ref="A6:B6"/>
    <mergeCell ref="A7:I7"/>
    <mergeCell ref="A8:G8"/>
    <mergeCell ref="B27:P27"/>
    <mergeCell ref="M31:N31"/>
    <mergeCell ref="M30:N30"/>
    <mergeCell ref="C31:E31"/>
    <mergeCell ref="C30:E30"/>
    <mergeCell ref="O31:P31"/>
    <mergeCell ref="O30:P30"/>
  </mergeCells>
  <conditionalFormatting sqref="K18:K23">
    <cfRule type="expression" dxfId="3" priority="70" stopIfTrue="1">
      <formula>J18&gt;0</formula>
    </cfRule>
  </conditionalFormatting>
  <dataValidations count="6">
    <dataValidation type="list" allowBlank="1" showInputMessage="1" showErrorMessage="1" sqref="IJ64460 A64460:K64460" xr:uid="{00000000-0002-0000-0600-000000000000}">
      <formula1>#REF!</formula1>
    </dataValidation>
    <dataValidation type="decimal" operator="greaterThan" allowBlank="1" showInputMessage="1" showErrorMessage="1" error="Enter only Numeric Value greater than zero or leave the cell blank !" sqref="O64430:O64476" xr:uid="{00000000-0002-0000-0600-000001000000}">
      <formula1>0</formula1>
    </dataValidation>
    <dataValidation type="list" operator="greaterThan" allowBlank="1" showInputMessage="1" showErrorMessage="1" sqref="K18:K23" xr:uid="{00000000-0002-0000-0600-000002000000}">
      <formula1>"0%,5%,12%,18%,28%"</formula1>
    </dataValidation>
    <dataValidation type="whole" operator="greaterThan" allowBlank="1" showInputMessage="1" showErrorMessage="1" sqref="I18:I23" xr:uid="{00000000-0002-0000-0600-000003000000}">
      <formula1>0</formula1>
    </dataValidation>
    <dataValidation type="decimal" operator="greaterThanOrEqual" allowBlank="1" showInputMessage="1" showErrorMessage="1" sqref="O19:O23" xr:uid="{00000000-0002-0000-0600-000004000000}">
      <formula1>0</formula1>
    </dataValidation>
    <dataValidation type="whole" operator="greaterThanOrEqual" allowBlank="1" showInputMessage="1" showErrorMessage="1" sqref="O18" xr:uid="{24DC8FD6-7A0B-436B-82E2-9AD6ED31C34C}">
      <formula1>0</formula1>
    </dataValidation>
  </dataValidations>
  <printOptions horizontalCentered="1"/>
  <pageMargins left="0.2" right="0.2" top="0.75" bottom="0.5" header="0.3" footer="0.3"/>
  <pageSetup paperSize="9" scale="48" fitToHeight="0" orientation="landscape" r:id="rId15"/>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topLeftCell="A10" zoomScaleSheetLayoutView="100" workbookViewId="0">
      <selection activeCell="Q18" sqref="Q18"/>
    </sheetView>
  </sheetViews>
  <sheetFormatPr defaultColWidth="9.109375" defaultRowHeight="15.6"/>
  <cols>
    <col min="1" max="1" width="7.5546875" style="428" customWidth="1"/>
    <col min="2" max="2" width="9" style="428" customWidth="1"/>
    <col min="3" max="3" width="10.33203125" style="428" customWidth="1"/>
    <col min="4" max="4" width="10.88671875" style="428" customWidth="1"/>
    <col min="5" max="5" width="11.109375" style="428" customWidth="1"/>
    <col min="6" max="6" width="13.6640625" style="428" customWidth="1"/>
    <col min="7" max="7" width="15.44140625" style="428" customWidth="1"/>
    <col min="8" max="11" width="16.88671875" style="428" customWidth="1"/>
    <col min="12" max="12" width="14.44140625" style="429" customWidth="1"/>
    <col min="13" max="13" width="9" style="428" customWidth="1"/>
    <col min="14" max="14" width="11.44140625" style="428" customWidth="1"/>
    <col min="15" max="15" width="13.33203125" style="428" customWidth="1"/>
    <col min="16" max="16" width="19.109375" style="433" customWidth="1"/>
    <col min="17" max="16384" width="9.109375" style="433"/>
  </cols>
  <sheetData>
    <row r="1" spans="1:16" s="430" customFormat="1" ht="24.75" customHeight="1">
      <c r="A1" s="413" t="str">
        <f>Cover!B3</f>
        <v>Spec No: CC/NT/W-RT/DOM/A10/24/07074</v>
      </c>
      <c r="B1" s="413"/>
      <c r="C1" s="413"/>
      <c r="D1" s="413"/>
      <c r="E1" s="413"/>
      <c r="F1" s="413"/>
      <c r="G1" s="414"/>
      <c r="H1" s="414"/>
      <c r="I1" s="414"/>
      <c r="J1" s="414"/>
      <c r="K1" s="414"/>
      <c r="L1" s="415"/>
      <c r="M1" s="416"/>
      <c r="N1" s="417"/>
      <c r="O1" s="417"/>
      <c r="P1" s="418" t="s">
        <v>151</v>
      </c>
    </row>
    <row r="2" spans="1:16" s="430" customFormat="1">
      <c r="A2" s="10"/>
      <c r="B2" s="10"/>
      <c r="C2" s="10"/>
      <c r="D2" s="10"/>
      <c r="E2" s="10"/>
      <c r="F2" s="10"/>
      <c r="G2" s="419"/>
      <c r="H2" s="419"/>
      <c r="I2" s="419"/>
      <c r="J2" s="419"/>
      <c r="K2" s="419"/>
      <c r="L2" s="420"/>
      <c r="M2" s="421"/>
      <c r="N2" s="422"/>
      <c r="O2" s="422"/>
    </row>
    <row r="3" spans="1:16" s="430" customFormat="1" ht="72" customHeight="1">
      <c r="A3" s="828" t="str">
        <f>Cover!$B$2</f>
        <v>765kV Reactor Package 7RT-12 for 7x 80 MVAR, 765kV, (1-Ph) Reactor under Bulk Procurement of 765kV &amp; 400kV class Transformers &amp; Reactors of various Capacities (Lot – 7).</v>
      </c>
      <c r="B3" s="828"/>
      <c r="C3" s="828"/>
      <c r="D3" s="828"/>
      <c r="E3" s="828"/>
      <c r="F3" s="828"/>
      <c r="G3" s="828"/>
      <c r="H3" s="828"/>
      <c r="I3" s="828"/>
      <c r="J3" s="828"/>
      <c r="K3" s="828"/>
      <c r="L3" s="828"/>
      <c r="M3" s="828"/>
      <c r="N3" s="828"/>
      <c r="O3" s="828"/>
      <c r="P3" s="828"/>
    </row>
    <row r="4" spans="1:16" s="430" customFormat="1">
      <c r="A4" s="829" t="s">
        <v>132</v>
      </c>
      <c r="B4" s="829"/>
      <c r="C4" s="829"/>
      <c r="D4" s="829"/>
      <c r="E4" s="829"/>
      <c r="F4" s="829"/>
      <c r="G4" s="829"/>
      <c r="H4" s="829"/>
      <c r="I4" s="829"/>
      <c r="J4" s="829"/>
      <c r="K4" s="829"/>
      <c r="L4" s="829"/>
      <c r="M4" s="829"/>
      <c r="N4" s="829"/>
      <c r="O4" s="829"/>
      <c r="P4" s="829"/>
    </row>
    <row r="5" spans="1:16" s="430" customFormat="1">
      <c r="A5" s="423"/>
      <c r="B5" s="423"/>
      <c r="C5" s="423"/>
      <c r="D5" s="423"/>
      <c r="E5" s="423"/>
      <c r="F5" s="423"/>
      <c r="G5" s="424"/>
      <c r="H5" s="424"/>
      <c r="I5" s="424"/>
      <c r="J5" s="424"/>
      <c r="K5" s="424"/>
      <c r="L5" s="424"/>
      <c r="M5" s="423"/>
      <c r="N5" s="423"/>
      <c r="O5" s="423"/>
    </row>
    <row r="6" spans="1:16" s="430" customFormat="1" ht="20.25" customHeight="1">
      <c r="A6" s="758" t="s">
        <v>87</v>
      </c>
      <c r="B6" s="758"/>
      <c r="C6" s="4"/>
      <c r="D6" s="312"/>
      <c r="E6" s="4"/>
      <c r="F6" s="4"/>
      <c r="G6" s="4"/>
      <c r="H6" s="4"/>
      <c r="I6" s="4"/>
      <c r="J6" s="424"/>
      <c r="K6" s="424"/>
      <c r="L6" s="424"/>
      <c r="M6" s="423"/>
      <c r="N6" s="423"/>
      <c r="O6" s="423"/>
    </row>
    <row r="7" spans="1:16" s="430" customFormat="1" ht="21" customHeight="1">
      <c r="A7" s="762">
        <f>'Sch-1'!A7</f>
        <v>0</v>
      </c>
      <c r="B7" s="762"/>
      <c r="C7" s="762"/>
      <c r="D7" s="762"/>
      <c r="E7" s="762"/>
      <c r="F7" s="762"/>
      <c r="G7" s="762"/>
      <c r="H7" s="762"/>
      <c r="I7" s="762"/>
      <c r="J7" s="5"/>
      <c r="K7" s="5"/>
      <c r="L7" s="352"/>
      <c r="M7" s="5"/>
      <c r="N7" s="425" t="s">
        <v>88</v>
      </c>
      <c r="O7" s="422"/>
    </row>
    <row r="8" spans="1:16" s="430" customFormat="1" ht="21" customHeight="1">
      <c r="A8" s="759" t="str">
        <f>"Bidder’s Name and Address  (" &amp; MID('Names of Bidder'!A9,9, 20) &amp; ") :"</f>
        <v>Bidder’s Name and Address  (Sole Bidder) :</v>
      </c>
      <c r="B8" s="759"/>
      <c r="C8" s="759"/>
      <c r="D8" s="759"/>
      <c r="E8" s="759"/>
      <c r="F8" s="759"/>
      <c r="G8" s="759"/>
      <c r="H8" s="378"/>
      <c r="I8" s="378"/>
      <c r="J8" s="439"/>
      <c r="K8" s="439"/>
      <c r="L8" s="439"/>
      <c r="M8" s="439"/>
      <c r="N8" s="11" t="str">
        <f>'Sch-1'!K8</f>
        <v>Contract Services</v>
      </c>
      <c r="O8" s="422"/>
    </row>
    <row r="9" spans="1:16" s="430" customFormat="1" ht="24" customHeight="1">
      <c r="A9" s="398" t="s">
        <v>90</v>
      </c>
      <c r="B9" s="364"/>
      <c r="C9" s="762" t="str">
        <f>IF('Names of Bidder'!C9=0, "", 'Names of Bidder'!C9)</f>
        <v/>
      </c>
      <c r="D9" s="762"/>
      <c r="E9" s="762"/>
      <c r="F9" s="762"/>
      <c r="G9" s="762"/>
      <c r="H9" s="365"/>
      <c r="I9" s="365"/>
      <c r="J9" s="226"/>
      <c r="K9" s="226"/>
      <c r="L9" s="431"/>
      <c r="N9" s="11" t="str">
        <f>'Sch-1'!K9</f>
        <v>Power Grid Corporation of India Ltd.,</v>
      </c>
      <c r="O9" s="422"/>
    </row>
    <row r="10" spans="1:16" s="430" customFormat="1">
      <c r="A10" s="398" t="s">
        <v>92</v>
      </c>
      <c r="B10" s="364"/>
      <c r="C10" s="761" t="str">
        <f>IF('Names of Bidder'!C10=0, "", 'Names of Bidder'!C10)</f>
        <v/>
      </c>
      <c r="D10" s="761"/>
      <c r="E10" s="761"/>
      <c r="F10" s="761"/>
      <c r="G10" s="761"/>
      <c r="H10" s="365"/>
      <c r="I10" s="365"/>
      <c r="J10" s="226"/>
      <c r="K10" s="226"/>
      <c r="L10" s="431"/>
      <c r="N10" s="11" t="str">
        <f>'Sch-1'!K10</f>
        <v>"Saudamini", Plot No.-2</v>
      </c>
      <c r="O10" s="422"/>
    </row>
    <row r="11" spans="1:16" s="430" customFormat="1">
      <c r="A11" s="365"/>
      <c r="B11" s="365"/>
      <c r="C11" s="761" t="str">
        <f>IF('Names of Bidder'!C11=0, "", 'Names of Bidder'!C11)</f>
        <v/>
      </c>
      <c r="D11" s="761"/>
      <c r="E11" s="761"/>
      <c r="F11" s="761"/>
      <c r="G11" s="761"/>
      <c r="H11" s="365"/>
      <c r="I11" s="365"/>
      <c r="J11" s="226"/>
      <c r="K11" s="226"/>
      <c r="L11" s="431"/>
      <c r="N11" s="11" t="str">
        <f>'Sch-1'!K11</f>
        <v xml:space="preserve">Sector-29, </v>
      </c>
      <c r="O11" s="422"/>
    </row>
    <row r="12" spans="1:16" s="430" customFormat="1">
      <c r="A12" s="365"/>
      <c r="B12" s="365"/>
      <c r="C12" s="761" t="str">
        <f>IF('Names of Bidder'!C12=0, "", 'Names of Bidder'!C12)</f>
        <v/>
      </c>
      <c r="D12" s="761"/>
      <c r="E12" s="761"/>
      <c r="F12" s="761"/>
      <c r="G12" s="761"/>
      <c r="H12" s="365"/>
      <c r="I12" s="365"/>
      <c r="J12" s="226"/>
      <c r="K12" s="226"/>
      <c r="L12" s="431"/>
      <c r="N12" s="11" t="str">
        <f>'Sch-1'!K12</f>
        <v>Gurugram (Haryana) - 122001</v>
      </c>
      <c r="O12" s="422"/>
    </row>
    <row r="13" spans="1:16" s="430" customFormat="1">
      <c r="A13" s="365"/>
      <c r="B13" s="365"/>
      <c r="C13" s="226"/>
      <c r="D13" s="226"/>
      <c r="E13" s="226"/>
      <c r="F13" s="226"/>
      <c r="G13" s="226"/>
      <c r="H13" s="365"/>
      <c r="I13" s="365"/>
      <c r="J13" s="226"/>
      <c r="K13" s="226"/>
      <c r="L13" s="431"/>
      <c r="N13" s="11"/>
      <c r="O13" s="422"/>
    </row>
    <row r="14" spans="1:16" s="430" customFormat="1" ht="21" customHeight="1">
      <c r="A14" s="819" t="s">
        <v>152</v>
      </c>
      <c r="B14" s="819"/>
      <c r="C14" s="819"/>
      <c r="D14" s="819"/>
      <c r="E14" s="819"/>
      <c r="F14" s="819"/>
      <c r="G14" s="819"/>
      <c r="H14" s="819"/>
      <c r="I14" s="819"/>
      <c r="J14" s="819"/>
      <c r="K14" s="819"/>
      <c r="L14" s="819"/>
      <c r="M14" s="819"/>
      <c r="N14" s="819"/>
      <c r="O14" s="819"/>
      <c r="P14" s="819"/>
    </row>
    <row r="15" spans="1:16" s="430" customFormat="1" ht="63.75" customHeight="1">
      <c r="A15" s="409" t="s">
        <v>123</v>
      </c>
      <c r="B15" s="410" t="s">
        <v>99</v>
      </c>
      <c r="C15" s="410" t="s">
        <v>153</v>
      </c>
      <c r="D15" s="410" t="s">
        <v>134</v>
      </c>
      <c r="E15" s="410" t="s">
        <v>135</v>
      </c>
      <c r="F15" s="410" t="s">
        <v>101</v>
      </c>
      <c r="G15" s="409" t="s">
        <v>136</v>
      </c>
      <c r="H15" s="440" t="s">
        <v>154</v>
      </c>
      <c r="I15" s="441" t="s">
        <v>155</v>
      </c>
      <c r="J15" s="441" t="s">
        <v>139</v>
      </c>
      <c r="K15" s="441" t="s">
        <v>156</v>
      </c>
      <c r="L15" s="410" t="s">
        <v>124</v>
      </c>
      <c r="M15" s="411" t="s">
        <v>108</v>
      </c>
      <c r="N15" s="411" t="s">
        <v>125</v>
      </c>
      <c r="O15" s="412" t="s">
        <v>157</v>
      </c>
      <c r="P15" s="412" t="s">
        <v>158</v>
      </c>
    </row>
    <row r="16" spans="1:16" s="500" customFormat="1" ht="14.4">
      <c r="A16" s="497">
        <v>1</v>
      </c>
      <c r="B16" s="497">
        <v>2</v>
      </c>
      <c r="C16" s="497">
        <v>3</v>
      </c>
      <c r="D16" s="497">
        <v>4</v>
      </c>
      <c r="E16" s="497">
        <v>5</v>
      </c>
      <c r="F16" s="497">
        <v>6</v>
      </c>
      <c r="G16" s="497">
        <v>7</v>
      </c>
      <c r="H16" s="498">
        <v>8</v>
      </c>
      <c r="I16" s="498">
        <v>9</v>
      </c>
      <c r="J16" s="498">
        <v>10</v>
      </c>
      <c r="K16" s="498">
        <v>11</v>
      </c>
      <c r="L16" s="499">
        <v>12</v>
      </c>
      <c r="M16" s="497">
        <v>13</v>
      </c>
      <c r="N16" s="497">
        <v>14</v>
      </c>
      <c r="O16" s="497">
        <v>15</v>
      </c>
      <c r="P16" s="497" t="s">
        <v>147</v>
      </c>
    </row>
    <row r="17" spans="1:17">
      <c r="A17" s="426"/>
      <c r="B17" s="426"/>
      <c r="C17" s="426"/>
      <c r="D17" s="426"/>
      <c r="E17" s="426"/>
      <c r="F17" s="426"/>
      <c r="G17" s="426"/>
      <c r="H17" s="426"/>
      <c r="I17" s="426"/>
      <c r="J17" s="426"/>
      <c r="K17" s="426"/>
      <c r="L17" s="427"/>
      <c r="M17" s="426"/>
      <c r="N17" s="426"/>
      <c r="O17" s="426"/>
      <c r="P17" s="432"/>
    </row>
    <row r="18" spans="1:17" s="428" customFormat="1" ht="45" customHeight="1">
      <c r="A18" s="426"/>
      <c r="B18" s="434"/>
      <c r="C18" s="434"/>
      <c r="D18" s="434"/>
      <c r="F18" s="434"/>
      <c r="G18" s="434"/>
      <c r="H18" s="434"/>
      <c r="I18" s="494" t="s">
        <v>159</v>
      </c>
      <c r="J18" s="434"/>
      <c r="K18" s="434"/>
      <c r="L18" s="434"/>
      <c r="M18" s="434"/>
      <c r="N18" s="434"/>
      <c r="O18" s="434"/>
      <c r="P18" s="434"/>
    </row>
    <row r="19" spans="1:17" ht="26.25" customHeight="1">
      <c r="A19" s="426"/>
      <c r="B19" s="825"/>
      <c r="C19" s="826"/>
      <c r="D19" s="826"/>
      <c r="E19" s="826"/>
      <c r="F19" s="826"/>
      <c r="G19" s="826"/>
      <c r="H19" s="826"/>
      <c r="I19" s="826"/>
      <c r="J19" s="826"/>
      <c r="K19" s="827"/>
      <c r="L19" s="435"/>
      <c r="M19" s="435"/>
      <c r="N19" s="435"/>
      <c r="O19" s="435"/>
      <c r="P19" s="436"/>
      <c r="Q19" s="384"/>
    </row>
    <row r="21" spans="1:17" s="437" customFormat="1">
      <c r="B21" s="438" t="s">
        <v>118</v>
      </c>
      <c r="C21" s="823" t="str">
        <f>'Sch-3'!C30:D30</f>
        <v xml:space="preserve">  </v>
      </c>
      <c r="D21" s="822"/>
    </row>
    <row r="22" spans="1:17" s="437" customFormat="1">
      <c r="B22" s="438" t="s">
        <v>120</v>
      </c>
      <c r="C22" s="821" t="str">
        <f>'Sch-3'!C31:D31</f>
        <v/>
      </c>
      <c r="D22" s="822"/>
      <c r="L22" s="820" t="s">
        <v>119</v>
      </c>
      <c r="M22" s="820"/>
      <c r="N22" s="824" t="str">
        <f>'Sch-3'!O30</f>
        <v/>
      </c>
      <c r="O22" s="824"/>
      <c r="P22" s="824"/>
    </row>
    <row r="23" spans="1:17">
      <c r="L23" s="820" t="s">
        <v>82</v>
      </c>
      <c r="M23" s="820"/>
      <c r="N23" s="824" t="str">
        <f>'Sch-3'!O31</f>
        <v/>
      </c>
      <c r="O23" s="824"/>
      <c r="P23" s="824"/>
    </row>
  </sheetData>
  <sheetProtection algorithmName="SHA-512" hashValue="9AuGI8m4lbO8RATMuLIj8zouAKcUGdPV4DzdP+bYYRBXwnfv8DCKTAYA1iTe2prBJ7gk/Vf+oPyk9DWkvc+9tg==" saltValue="/iuMTzYDaPitE6TDrK2KGg==" spinCount="100000" sheet="1" selectLockedCells="1"/>
  <customSheetViews>
    <customSheetView guid="{66705863-FE19-4351-9628-5A7FC4026A68}" showPageBreaks="1" printArea="1" view="pageBreakPreview" topLeftCell="A4">
      <selection activeCell="A20" sqref="A20:XFD20"/>
      <pageMargins left="0" right="0" top="0" bottom="0" header="0" footer="0"/>
      <pageSetup paperSize="9" scale="58" orientation="landscape" r:id="rId1"/>
    </customSheetView>
    <customSheetView guid="{89CB4E6A-722E-4E39-885D-E2A6D0D08321}" scale="85" showPageBreaks="1" printArea="1" view="pageBreakPreview">
      <selection activeCell="L24" sqref="L24"/>
      <pageMargins left="0" right="0" top="0" bottom="0" header="0" footer="0"/>
      <pageSetup paperSize="9" scale="58" orientation="landscape" r:id="rId2"/>
    </customSheetView>
    <customSheetView guid="{915C64AD-BD67-44F0-9117-5B9D998BA799}" scale="60" showPageBreaks="1" printArea="1" view="pageBreakPreview">
      <selection activeCell="A20" sqref="A20:XFD21"/>
      <pageMargins left="0" right="0" top="0" bottom="0" header="0" footer="0"/>
      <pageSetup paperSize="9" scale="58" orientation="landscape" r:id="rId3"/>
    </customSheetView>
    <customSheetView guid="{18EA11B4-BD82-47BF-99FA-7AB19BF74D0B}" showPageBreaks="1" printArea="1" view="pageBreakPreview" topLeftCell="A6">
      <selection activeCell="Q25" sqref="Q25"/>
      <pageMargins left="0" right="0" top="0" bottom="0" header="0" footer="0"/>
      <pageSetup paperSize="9" scale="58" orientation="landscape" r:id="rId4"/>
    </customSheetView>
    <customSheetView guid="{CCA37BAE-906F-43D5-9FD9-B13563E4B9D7}" showPageBreaks="1" printArea="1" view="pageBreakPreview" topLeftCell="A15">
      <selection activeCell="Q25" sqref="Q25"/>
      <pageMargins left="0" right="0" top="0" bottom="0" header="0" footer="0"/>
      <pageSetup paperSize="9" scale="58" orientation="landscape" r:id="rId5"/>
    </customSheetView>
    <customSheetView guid="{99CA2F10-F926-46DC-8609-4EAE5B9F3585}" showPageBreaks="1" printArea="1" view="pageBreakPreview" topLeftCell="A5">
      <selection activeCell="Q25" sqref="Q25"/>
      <pageMargins left="0" right="0" top="0" bottom="0" header="0" footer="0"/>
      <pageSetup paperSize="9" scale="58" orientation="landscape" r:id="rId6"/>
    </customSheetView>
    <customSheetView guid="{63D51328-7CBC-4A1E-B96D-BAE91416501B}" scale="80" showPageBreaks="1" printArea="1" view="pageBreakPreview">
      <selection activeCell="G22" sqref="G22"/>
      <pageMargins left="0" right="0" top="0" bottom="0" header="0" footer="0"/>
      <pageSetup paperSize="9" scale="58" orientation="landscape" r:id="rId7"/>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8"/>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9"/>
    </customSheetView>
    <customSheetView guid="{B96E710B-6DD7-4DE1-95AB-C9EE060CD030}" scale="80" showPageBreaks="1" printArea="1" view="pageBreakPreview">
      <selection activeCell="G22" sqref="G22"/>
      <pageMargins left="0" right="0" top="0" bottom="0" header="0" footer="0"/>
      <pageSetup paperSize="9" scale="58" orientation="landscape" r:id="rId10"/>
    </customSheetView>
    <customSheetView guid="{A58DB4DF-40C7-4BEB-B85E-6BD6F54941CF}" scale="60" showPageBreaks="1" printArea="1" view="pageBreakPreview">
      <selection activeCell="A20" sqref="A20:XFD21"/>
      <pageMargins left="0" right="0" top="0" bottom="0" header="0" footer="0"/>
      <pageSetup paperSize="9" scale="58" orientation="landscape" r:id="rId11"/>
    </customSheetView>
    <customSheetView guid="{889C3D82-0A24-4765-A688-A80A782F5056}" scale="85" showPageBreaks="1" printArea="1" view="pageBreakPreview">
      <selection activeCell="L24" sqref="L24"/>
      <pageMargins left="0" right="0" top="0" bottom="0" header="0" footer="0"/>
      <pageSetup paperSize="9" scale="58" orientation="landscape" r:id="rId12"/>
    </customSheetView>
    <customSheetView guid="{041FB609-8993-4F11-A9EC-5412AED6DDE3}" showPageBreaks="1" printArea="1" view="pageBreakPreview">
      <selection activeCell="A20" sqref="A20:XFD20"/>
      <pageMargins left="0" right="0" top="0" bottom="0" header="0" footer="0"/>
      <pageSetup paperSize="9" scale="58" orientation="landscape" r:id="rId13"/>
    </customSheetView>
    <customSheetView guid="{C76D6353-631E-41F6-AC5B-54AF1399435E}" showPageBreaks="1" printArea="1" view="pageBreakPreview" topLeftCell="A4">
      <selection activeCell="A20" sqref="A20:XFD20"/>
      <pageMargins left="0" right="0" top="0" bottom="0" header="0" footer="0"/>
      <pageSetup paperSize="9" scale="58" orientation="landscape" r:id="rId14"/>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8" zoomScaleSheetLayoutView="100" workbookViewId="0">
      <selection activeCell="D18" sqref="D18:E18"/>
    </sheetView>
  </sheetViews>
  <sheetFormatPr defaultColWidth="11.44140625" defaultRowHeight="15.6"/>
  <cols>
    <col min="1" max="1" width="11.88671875" style="21" customWidth="1"/>
    <col min="2" max="2" width="46.6640625" style="21" customWidth="1"/>
    <col min="3" max="3" width="20" style="21" customWidth="1"/>
    <col min="4" max="4" width="23.44140625" style="21" customWidth="1"/>
    <col min="5" max="5" width="22.88671875" style="21" customWidth="1"/>
    <col min="6" max="6" width="11.44140625" style="71" hidden="1" customWidth="1"/>
    <col min="7" max="7" width="34.109375" style="71" hidden="1" customWidth="1"/>
    <col min="8" max="8" width="11.44140625" style="71" hidden="1" customWidth="1"/>
    <col min="9" max="9" width="14" style="346" hidden="1" customWidth="1"/>
    <col min="10" max="10" width="14.44140625" style="346" hidden="1" customWidth="1"/>
    <col min="11" max="11" width="17.109375" style="346" hidden="1" customWidth="1"/>
    <col min="12" max="13" width="11.44140625" style="346" hidden="1" customWidth="1"/>
    <col min="14" max="14" width="21.33203125" style="346" hidden="1" customWidth="1"/>
    <col min="15" max="15" width="18.33203125" style="71" hidden="1" customWidth="1"/>
    <col min="16" max="17" width="11.44140625" style="71" hidden="1" customWidth="1"/>
    <col min="18" max="18" width="11.44140625" style="97" hidden="1" customWidth="1"/>
    <col min="19" max="20" width="11.44140625" style="71" hidden="1" customWidth="1"/>
    <col min="21" max="24" width="11.44140625" style="71" customWidth="1"/>
    <col min="25" max="16384" width="11.44140625" style="97"/>
  </cols>
  <sheetData>
    <row r="1" spans="1:15" ht="18" customHeight="1">
      <c r="A1" s="67" t="str">
        <f>Cover!B3</f>
        <v>Spec No: CC/NT/W-RT/DOM/A10/24/07074</v>
      </c>
      <c r="B1" s="68"/>
      <c r="C1" s="69"/>
      <c r="D1" s="69"/>
      <c r="E1" s="70" t="s">
        <v>160</v>
      </c>
    </row>
    <row r="2" spans="1:15" ht="8.1" customHeight="1">
      <c r="A2" s="72"/>
      <c r="B2" s="73"/>
      <c r="C2" s="74"/>
      <c r="D2" s="74"/>
      <c r="E2" s="75"/>
      <c r="F2" s="76"/>
    </row>
    <row r="3" spans="1:15" ht="79.5" customHeight="1">
      <c r="A3" s="838" t="str">
        <f>Cover!$B$2</f>
        <v>765kV Reactor Package 7RT-12 for 7x 80 MVAR, 765kV, (1-Ph) Reactor under Bulk Procurement of 765kV &amp; 400kV class Transformers &amp; Reactors of various Capacities (Lot – 7).</v>
      </c>
      <c r="B3" s="838"/>
      <c r="C3" s="838"/>
      <c r="D3" s="838"/>
      <c r="E3" s="838"/>
    </row>
    <row r="4" spans="1:15" ht="21.9" customHeight="1">
      <c r="A4" s="839" t="s">
        <v>161</v>
      </c>
      <c r="B4" s="839"/>
      <c r="C4" s="839"/>
      <c r="D4" s="839"/>
      <c r="E4" s="839"/>
    </row>
    <row r="5" spans="1:15" ht="12" customHeight="1">
      <c r="A5" s="77"/>
      <c r="B5" s="78"/>
      <c r="C5" s="78"/>
      <c r="D5" s="78"/>
      <c r="E5" s="78"/>
    </row>
    <row r="6" spans="1:15" ht="24" customHeight="1">
      <c r="A6" s="758" t="s">
        <v>87</v>
      </c>
      <c r="B6" s="758"/>
      <c r="C6" s="4"/>
      <c r="D6" s="312"/>
      <c r="E6" s="4"/>
      <c r="F6" s="4"/>
      <c r="G6" s="4"/>
      <c r="H6" s="4"/>
      <c r="I6" s="4"/>
    </row>
    <row r="7" spans="1:15" ht="18" customHeight="1">
      <c r="A7" s="762">
        <f>'Sch-1'!A7</f>
        <v>0</v>
      </c>
      <c r="B7" s="762"/>
      <c r="C7" s="762"/>
      <c r="D7" s="425" t="s">
        <v>88</v>
      </c>
      <c r="E7" s="488"/>
      <c r="F7" s="488"/>
      <c r="G7" s="488"/>
      <c r="H7" s="488"/>
      <c r="I7" s="488"/>
    </row>
    <row r="8" spans="1:15" ht="18" customHeight="1">
      <c r="A8" s="759" t="str">
        <f>"Bidder’s Name and Address  (" &amp; MID('Names of Bidder'!A9,9, 20) &amp; ") :"</f>
        <v>Bidder’s Name and Address  (Sole Bidder) :</v>
      </c>
      <c r="B8" s="759"/>
      <c r="C8" s="759"/>
      <c r="D8" s="11" t="s">
        <v>89</v>
      </c>
      <c r="E8" s="490"/>
      <c r="F8" s="490"/>
      <c r="G8" s="490"/>
      <c r="H8" s="378"/>
      <c r="I8" s="378"/>
    </row>
    <row r="9" spans="1:15" ht="18" customHeight="1">
      <c r="A9" s="398" t="s">
        <v>90</v>
      </c>
      <c r="B9" s="398" t="str">
        <f>IF('Names of Bidder'!C9=0, "", 'Names of Bidder'!C9)</f>
        <v/>
      </c>
      <c r="C9" s="97"/>
      <c r="D9" s="11" t="s">
        <v>91</v>
      </c>
      <c r="E9" s="489"/>
      <c r="F9" s="489"/>
      <c r="G9" s="489"/>
      <c r="H9" s="365"/>
      <c r="I9" s="365"/>
    </row>
    <row r="10" spans="1:15" ht="18" customHeight="1">
      <c r="A10" s="398" t="s">
        <v>92</v>
      </c>
      <c r="B10" s="226" t="str">
        <f>IF('Names of Bidder'!C10=0, "", 'Names of Bidder'!C10)</f>
        <v/>
      </c>
      <c r="C10" s="97"/>
      <c r="D10" s="11" t="s">
        <v>93</v>
      </c>
      <c r="E10" s="489"/>
      <c r="F10" s="489"/>
      <c r="G10" s="489"/>
      <c r="H10" s="365"/>
      <c r="I10" s="365"/>
    </row>
    <row r="11" spans="1:15" ht="18" customHeight="1">
      <c r="A11" s="365"/>
      <c r="B11" s="226" t="str">
        <f>IF('Names of Bidder'!C11=0, "", 'Names of Bidder'!C11)</f>
        <v/>
      </c>
      <c r="C11" s="97"/>
      <c r="D11" s="11" t="s">
        <v>94</v>
      </c>
      <c r="E11" s="489"/>
      <c r="F11" s="489"/>
      <c r="G11" s="489"/>
      <c r="H11" s="365"/>
      <c r="I11" s="365"/>
    </row>
    <row r="12" spans="1:15" ht="18" customHeight="1">
      <c r="A12" s="365"/>
      <c r="B12" s="226" t="str">
        <f>IF('Names of Bidder'!C12=0, "", 'Names of Bidder'!C12)</f>
        <v/>
      </c>
      <c r="C12" s="97"/>
      <c r="D12" s="226" t="s">
        <v>95</v>
      </c>
      <c r="E12" s="489"/>
      <c r="F12" s="489"/>
      <c r="G12" s="489"/>
      <c r="H12" s="365"/>
      <c r="I12" s="365"/>
    </row>
    <row r="13" spans="1:15" ht="8.1" customHeight="1" thickBot="1">
      <c r="B13" s="124"/>
    </row>
    <row r="14" spans="1:15" ht="21.9" customHeight="1">
      <c r="A14" s="532" t="s">
        <v>162</v>
      </c>
      <c r="B14" s="840" t="s">
        <v>163</v>
      </c>
      <c r="C14" s="840"/>
      <c r="D14" s="841" t="s">
        <v>164</v>
      </c>
      <c r="E14" s="842"/>
      <c r="I14" s="837" t="s">
        <v>165</v>
      </c>
      <c r="J14" s="837"/>
      <c r="K14" s="837"/>
      <c r="M14" s="830" t="s">
        <v>166</v>
      </c>
      <c r="N14" s="830"/>
      <c r="O14" s="830"/>
    </row>
    <row r="15" spans="1:15" ht="29.25" customHeight="1">
      <c r="A15" s="533" t="s">
        <v>167</v>
      </c>
      <c r="B15" s="831" t="s">
        <v>168</v>
      </c>
      <c r="C15" s="831"/>
      <c r="D15" s="832">
        <f>'Sch-1'!P36</f>
        <v>0</v>
      </c>
      <c r="E15" s="833"/>
      <c r="I15" s="347" t="s">
        <v>169</v>
      </c>
      <c r="K15" s="347" t="e">
        <f>ROUND('[6]Sch-1'!U3*#REF!,0)</f>
        <v>#REF!</v>
      </c>
      <c r="M15" s="347" t="s">
        <v>169</v>
      </c>
      <c r="O15" s="82" t="e">
        <f>ROUND('[6]Sch-1'!U5*#REF!,0)</f>
        <v>#REF!</v>
      </c>
    </row>
    <row r="16" spans="1:15" ht="87.75" customHeight="1">
      <c r="A16" s="534"/>
      <c r="B16" s="834" t="s">
        <v>170</v>
      </c>
      <c r="C16" s="834"/>
      <c r="D16" s="835"/>
      <c r="E16" s="836"/>
      <c r="G16" s="83"/>
    </row>
    <row r="17" spans="1:15" ht="25.5" customHeight="1">
      <c r="A17" s="533" t="s">
        <v>171</v>
      </c>
      <c r="B17" s="831" t="s">
        <v>172</v>
      </c>
      <c r="C17" s="831"/>
      <c r="D17" s="832">
        <f>'Sch-3'!R25</f>
        <v>0</v>
      </c>
      <c r="E17" s="833"/>
      <c r="I17" s="347" t="s">
        <v>173</v>
      </c>
      <c r="K17" s="348">
        <f>IF(ISERROR(ROUND((#REF!+#REF!)*#REF!,0)),0, ROUND((#REF!+#REF!)*#REF!,0))</f>
        <v>0</v>
      </c>
      <c r="M17" s="347" t="s">
        <v>173</v>
      </c>
      <c r="O17" s="85">
        <f>IF(ISERROR(ROUND((#REF!+#REF!)*#REF!,0)),0, ROUND((#REF!+#REF!)*#REF!,0))</f>
        <v>0</v>
      </c>
    </row>
    <row r="18" spans="1:15" ht="84" customHeight="1">
      <c r="A18" s="534"/>
      <c r="B18" s="834" t="s">
        <v>174</v>
      </c>
      <c r="C18" s="834"/>
      <c r="D18" s="847"/>
      <c r="E18" s="848"/>
      <c r="G18" s="86"/>
      <c r="I18" s="349" t="e">
        <f>#REF!/'Sch-1'!Y1</f>
        <v>#REF!</v>
      </c>
      <c r="K18" s="346">
        <f>'[6]Sch-1'!U3</f>
        <v>0</v>
      </c>
      <c r="M18" s="349" t="e">
        <f>I18</f>
        <v>#REF!</v>
      </c>
      <c r="O18" s="71">
        <f>'[6]Sch-1'!U5</f>
        <v>0</v>
      </c>
    </row>
    <row r="19" spans="1:15" ht="33" customHeight="1" thickBot="1">
      <c r="A19" s="535"/>
      <c r="B19" s="536" t="s">
        <v>175</v>
      </c>
      <c r="C19" s="537"/>
      <c r="D19" s="845">
        <f>D15+D17</f>
        <v>0</v>
      </c>
      <c r="E19" s="846"/>
    </row>
    <row r="20" spans="1:15" ht="30" customHeight="1">
      <c r="A20" s="87"/>
      <c r="B20" s="87"/>
      <c r="C20" s="88"/>
      <c r="D20" s="87"/>
      <c r="E20" s="87"/>
    </row>
    <row r="21" spans="1:15" ht="30" customHeight="1">
      <c r="A21" s="89" t="s">
        <v>176</v>
      </c>
      <c r="B21" s="540" t="str">
        <f>'Names of Bidder'!C22&amp;" "&amp;'Names of Bidder'!D22&amp;" "&amp;'Names of Bidder'!E22</f>
        <v xml:space="preserve">  </v>
      </c>
      <c r="C21" s="88" t="s">
        <v>177</v>
      </c>
      <c r="D21" s="843" t="str">
        <f>IF('Names of Bidder'!C19="","",'Names of Bidder'!C19)</f>
        <v/>
      </c>
      <c r="E21" s="844"/>
      <c r="F21" s="90"/>
    </row>
    <row r="22" spans="1:15" ht="30" customHeight="1">
      <c r="A22" s="89" t="s">
        <v>178</v>
      </c>
      <c r="B22" s="602" t="str">
        <f>IF('Names of Bidder'!C23="","",'Names of Bidder'!C23)</f>
        <v/>
      </c>
      <c r="C22" s="88" t="s">
        <v>179</v>
      </c>
      <c r="D22" s="843" t="str">
        <f>IF('Names of Bidder'!C20="","",'Names of Bidder'!C20)</f>
        <v/>
      </c>
      <c r="E22" s="844"/>
      <c r="F22" s="90"/>
    </row>
    <row r="23" spans="1:15" ht="30" customHeight="1">
      <c r="A23" s="91"/>
      <c r="B23" s="92"/>
      <c r="C23" s="88"/>
      <c r="D23" s="71"/>
      <c r="E23" s="71"/>
      <c r="F23" s="90"/>
    </row>
    <row r="24" spans="1:15" ht="33" customHeight="1">
      <c r="A24" s="91"/>
      <c r="B24" s="92"/>
      <c r="C24" s="76"/>
      <c r="D24" s="93"/>
      <c r="E24" s="94"/>
      <c r="F24" s="90"/>
    </row>
    <row r="25" spans="1:15" ht="21.9" customHeight="1">
      <c r="A25" s="95"/>
      <c r="B25" s="95"/>
      <c r="C25" s="95"/>
      <c r="D25" s="95"/>
      <c r="E25" s="96"/>
    </row>
    <row r="26" spans="1:15" ht="21.9" customHeight="1">
      <c r="A26" s="95"/>
      <c r="B26" s="95"/>
      <c r="C26" s="95"/>
      <c r="D26" s="95"/>
      <c r="E26" s="96"/>
    </row>
    <row r="27" spans="1:15" ht="21.9" customHeight="1">
      <c r="A27" s="95"/>
      <c r="B27" s="95"/>
      <c r="C27" s="95"/>
      <c r="D27" s="95"/>
      <c r="E27" s="96"/>
    </row>
    <row r="28" spans="1:15" ht="21.9" customHeight="1">
      <c r="A28" s="95"/>
      <c r="B28" s="95"/>
      <c r="C28" s="95"/>
      <c r="D28" s="95"/>
      <c r="E28" s="96"/>
    </row>
    <row r="29" spans="1:15" ht="21.9" customHeight="1">
      <c r="A29" s="95"/>
      <c r="B29" s="95"/>
      <c r="C29" s="95"/>
      <c r="D29" s="95"/>
      <c r="E29" s="96"/>
    </row>
    <row r="30" spans="1:15" ht="21.9" customHeight="1">
      <c r="A30" s="95"/>
      <c r="B30" s="95"/>
      <c r="C30" s="95"/>
      <c r="D30" s="95"/>
      <c r="E30" s="96"/>
    </row>
    <row r="31" spans="1:15" ht="24.9" customHeight="1">
      <c r="A31" s="94"/>
      <c r="B31" s="94"/>
      <c r="C31" s="94"/>
      <c r="D31" s="94"/>
      <c r="E31" s="94"/>
    </row>
    <row r="32" spans="1:15" ht="24.9" customHeight="1">
      <c r="A32" s="94"/>
      <c r="B32" s="94"/>
      <c r="C32" s="94"/>
      <c r="D32" s="94"/>
      <c r="E32" s="94"/>
    </row>
    <row r="33" spans="1:5" ht="24.9" customHeight="1">
      <c r="A33" s="94"/>
      <c r="B33" s="94"/>
      <c r="C33" s="94"/>
      <c r="D33" s="94"/>
      <c r="E33" s="94"/>
    </row>
    <row r="34" spans="1:5" ht="24.9" customHeight="1">
      <c r="A34" s="94"/>
      <c r="B34" s="94"/>
      <c r="C34" s="94"/>
      <c r="D34" s="94"/>
      <c r="E34" s="94"/>
    </row>
    <row r="35" spans="1:5" ht="24.9" customHeight="1">
      <c r="A35" s="94"/>
      <c r="B35" s="94"/>
      <c r="C35" s="94"/>
      <c r="D35" s="94"/>
      <c r="E35" s="94"/>
    </row>
    <row r="36" spans="1:5" ht="24.9" customHeight="1">
      <c r="A36" s="94"/>
      <c r="B36" s="94"/>
      <c r="C36" s="94"/>
      <c r="D36" s="94"/>
      <c r="E36" s="94"/>
    </row>
    <row r="37" spans="1:5" ht="24.9" customHeight="1">
      <c r="A37" s="94"/>
      <c r="B37" s="94"/>
      <c r="C37" s="94"/>
      <c r="D37" s="94"/>
      <c r="E37" s="94"/>
    </row>
    <row r="38" spans="1:5" ht="24.9" customHeight="1">
      <c r="A38" s="94"/>
      <c r="B38" s="94"/>
      <c r="C38" s="94"/>
      <c r="D38" s="94"/>
      <c r="E38" s="94"/>
    </row>
    <row r="39" spans="1:5" ht="24.9" customHeight="1">
      <c r="A39" s="94"/>
      <c r="B39" s="94"/>
      <c r="C39" s="94"/>
      <c r="D39" s="94"/>
      <c r="E39" s="94"/>
    </row>
    <row r="40" spans="1:5" ht="24.9" customHeight="1">
      <c r="A40" s="94"/>
      <c r="B40" s="94"/>
      <c r="C40" s="94"/>
      <c r="D40" s="94"/>
      <c r="E40" s="94"/>
    </row>
    <row r="41" spans="1:5" ht="24.9" customHeight="1">
      <c r="A41" s="94"/>
      <c r="B41" s="94"/>
      <c r="C41" s="94"/>
      <c r="D41" s="94"/>
      <c r="E41" s="94"/>
    </row>
    <row r="42" spans="1:5" ht="24.9" customHeight="1">
      <c r="A42" s="94"/>
      <c r="B42" s="94"/>
      <c r="C42" s="94"/>
      <c r="D42" s="94"/>
      <c r="E42" s="94"/>
    </row>
    <row r="43" spans="1:5" ht="24.9" customHeight="1">
      <c r="A43" s="94"/>
      <c r="B43" s="94"/>
      <c r="C43" s="94"/>
      <c r="D43" s="94"/>
      <c r="E43" s="94"/>
    </row>
    <row r="44" spans="1:5" ht="24.9" customHeight="1">
      <c r="A44" s="94"/>
      <c r="B44" s="94"/>
      <c r="C44" s="94"/>
      <c r="D44" s="94"/>
      <c r="E44" s="94"/>
    </row>
    <row r="45" spans="1:5" ht="24.9" customHeight="1">
      <c r="A45" s="94"/>
      <c r="B45" s="94"/>
      <c r="C45" s="94"/>
      <c r="D45" s="94"/>
      <c r="E45" s="94"/>
    </row>
    <row r="46" spans="1:5" ht="24.9" customHeight="1">
      <c r="A46" s="94"/>
      <c r="B46" s="94"/>
      <c r="C46" s="94"/>
      <c r="D46" s="94"/>
      <c r="E46" s="94"/>
    </row>
    <row r="47" spans="1:5" ht="24.9" customHeight="1">
      <c r="A47" s="94"/>
      <c r="B47" s="94"/>
      <c r="C47" s="94"/>
      <c r="D47" s="94"/>
      <c r="E47" s="94"/>
    </row>
    <row r="48" spans="1:5" ht="24.9" customHeight="1">
      <c r="A48" s="94"/>
      <c r="B48" s="94"/>
      <c r="C48" s="94"/>
      <c r="D48" s="94"/>
      <c r="E48" s="94"/>
    </row>
    <row r="49" spans="1:5" ht="24.9" customHeight="1">
      <c r="A49" s="94"/>
      <c r="B49" s="94"/>
      <c r="C49" s="94"/>
      <c r="D49" s="94"/>
      <c r="E49" s="94"/>
    </row>
    <row r="50" spans="1:5" ht="24.9" customHeight="1">
      <c r="A50" s="94"/>
      <c r="B50" s="94"/>
      <c r="C50" s="94"/>
      <c r="D50" s="94"/>
      <c r="E50" s="94"/>
    </row>
    <row r="51" spans="1:5" ht="24.9" customHeight="1">
      <c r="A51" s="94"/>
      <c r="B51" s="94"/>
      <c r="C51" s="94"/>
      <c r="D51" s="94"/>
      <c r="E51" s="94"/>
    </row>
    <row r="52" spans="1:5" ht="24.9" customHeight="1">
      <c r="A52" s="94"/>
      <c r="B52" s="94"/>
      <c r="C52" s="94"/>
      <c r="D52" s="94"/>
      <c r="E52" s="94"/>
    </row>
    <row r="53" spans="1:5" ht="24.9"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sheetProtection algorithmName="SHA-512" hashValue="hfK3QDv+RfV3lEUCosksqEBrEAsmnbTLZFquWOlweUZmZGsOTB0QH/qvyZzzrehPIp/xBY6oAlpgNoxpLELPHw==" saltValue="1wW0xXJqijZPd/Kzpxtuug==" spinCount="100000" sheet="1" selectLockedCells="1"/>
  <dataConsolidate/>
  <customSheetViews>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3EDDD1-EC68-4158-B1F3-0A9442426F50}">
  <ds:schemaRefs>
    <ds:schemaRef ds:uri="http://schemas.microsoft.com/sharepoint/v3/contenttype/forms"/>
  </ds:schemaRefs>
</ds:datastoreItem>
</file>

<file path=customXml/itemProps2.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customXml/itemProps3.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Basic!Print_Area</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Vakati Silpa {वाकाटि शिल्पा}</cp:lastModifiedBy>
  <cp:revision/>
  <cp:lastPrinted>2024-02-09T09:28:18Z</cp:lastPrinted>
  <dcterms:created xsi:type="dcterms:W3CDTF">2014-08-12T11:34:40Z</dcterms:created>
  <dcterms:modified xsi:type="dcterms:W3CDTF">2024-06-03T09:20:22Z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