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ttps://powergrid1989.sharepoint.com/sites/CNNM/Shared Documents/CnM/WORKS/2025-26/Manogna/WC-4245 Watch towers &amp; patrolling pathway @kurnool-3/Bid Docs-WC-4245/"/>
    </mc:Choice>
  </mc:AlternateContent>
  <xr:revisionPtr revIDLastSave="973" documentId="13_ncr:1_{BD368C98-91EB-41FC-A282-E9F2DA675BF9}" xr6:coauthVersionLast="47" xr6:coauthVersionMax="47" xr10:uidLastSave="{E2ECC0F6-C344-4D40-A1A3-478EAD54C1B8}"/>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'Schedule-I'!$A$1:$O$73</definedName>
    <definedName name="_xlnm.Print_Area" localSheetId="5">'Schedule-II'!$A$1:$O$26</definedName>
    <definedName name="_xlnm.Print_Area" localSheetId="6">'Schedule-III-Summary'!$A$1:$D$26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'Schedule-I'!$A$1:$O$72</definedName>
    <definedName name="Z_71DFD631_F0FC_4D77_B088_495FC5677788_.wvu.PrintArea" localSheetId="5" hidden="1">'Schedule-II'!$A$1:$L$25</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'Schedule-I'!$A$1:$O$73</definedName>
    <definedName name="Z_768FBB31_C98F_42D8_8A21_9E4C92CB0C4E_.wvu.PrintArea" localSheetId="5" hidden="1">'Schedule-II'!$A$1:$M$26</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'Schedule-I'!$A$1:$O$73</definedName>
    <definedName name="Z_F3854C08_3477_4F6D_851C_40DFA3C6F6FE_.wvu.PrintArea" localSheetId="5" hidden="1">'Schedule-II'!$A$1:$M$26</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'Schedule-I'!$A$1:$O$72</definedName>
    <definedName name="Z_FAE469C4_CC0E_407B_871F_7B3C94956CEC_.wvu.PrintArea" localSheetId="5" hidden="1">'Schedule-II'!$A$1:$L$25</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N70" i="5"/>
  <c r="O67" i="5"/>
  <c r="O66" i="5"/>
  <c r="N71" i="5"/>
  <c r="P8" i="6"/>
  <c r="K23" i="6"/>
  <c r="K24" i="6" s="1"/>
  <c r="N23" i="6"/>
  <c r="O23" i="6" s="1"/>
  <c r="M64" i="5"/>
  <c r="N64" i="5" s="1"/>
  <c r="O64" i="5" s="1"/>
  <c r="M63" i="5"/>
  <c r="N63" i="5" s="1"/>
  <c r="O63" i="5" s="1"/>
  <c r="M62" i="5"/>
  <c r="N62" i="5" s="1"/>
  <c r="O62" i="5" s="1"/>
  <c r="M61" i="5"/>
  <c r="N61" i="5" s="1"/>
  <c r="O61" i="5" s="1"/>
  <c r="M60" i="5"/>
  <c r="N60" i="5" s="1"/>
  <c r="O60" i="5" s="1"/>
  <c r="M59" i="5"/>
  <c r="N59" i="5" s="1"/>
  <c r="O59" i="5" s="1"/>
  <c r="O65" i="5"/>
  <c r="M57" i="5"/>
  <c r="N57" i="5" s="1"/>
  <c r="O57" i="5" s="1"/>
  <c r="A57" i="5"/>
  <c r="A59" i="5" s="1"/>
  <c r="A60" i="5" s="1"/>
  <c r="A61" i="5" s="1"/>
  <c r="A62" i="5" s="1"/>
  <c r="A63" i="5" s="1"/>
  <c r="A64" i="5" s="1"/>
  <c r="M56" i="5"/>
  <c r="N56" i="5" s="1"/>
  <c r="O56" i="5" s="1"/>
  <c r="M55" i="5"/>
  <c r="N55" i="5" s="1"/>
  <c r="K19" i="6"/>
  <c r="K18" i="6"/>
  <c r="K17" i="6"/>
  <c r="K13" i="6"/>
  <c r="K14" i="6"/>
  <c r="K12" i="6"/>
  <c r="M44" i="5"/>
  <c r="N44" i="5" s="1"/>
  <c r="O44" i="5" s="1"/>
  <c r="K25" i="6" l="1"/>
  <c r="L23" i="6"/>
  <c r="L24" i="6" s="1"/>
  <c r="N65" i="5"/>
  <c r="O55" i="5"/>
  <c r="N67" i="5" l="1"/>
  <c r="N66" i="5"/>
  <c r="M23" i="6"/>
  <c r="A15" i="5"/>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M41" i="5"/>
  <c r="N41" i="5" s="1"/>
  <c r="O41" i="5" s="1"/>
  <c r="M40" i="5"/>
  <c r="N40" i="5" s="1"/>
  <c r="O40" i="5" s="1"/>
  <c r="M39" i="5"/>
  <c r="N39" i="5" s="1"/>
  <c r="O39" i="5" s="1"/>
  <c r="M38" i="5"/>
  <c r="N38" i="5" s="1"/>
  <c r="O38" i="5" s="1"/>
  <c r="M37" i="5"/>
  <c r="N37" i="5" s="1"/>
  <c r="O37" i="5" s="1"/>
  <c r="M36" i="5"/>
  <c r="N36" i="5" s="1"/>
  <c r="O36" i="5" s="1"/>
  <c r="M35" i="5"/>
  <c r="N35" i="5" s="1"/>
  <c r="O35" i="5" s="1"/>
  <c r="M34" i="5"/>
  <c r="N34" i="5" s="1"/>
  <c r="O34" i="5" s="1"/>
  <c r="M33" i="5"/>
  <c r="N33" i="5" s="1"/>
  <c r="O33" i="5"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M19" i="5"/>
  <c r="N19" i="5" s="1"/>
  <c r="O19" i="5" s="1"/>
  <c r="M18" i="5"/>
  <c r="N18" i="5" s="1"/>
  <c r="O18" i="5" s="1"/>
  <c r="M17" i="5"/>
  <c r="N17" i="5" s="1"/>
  <c r="O17" i="5" s="1"/>
  <c r="M16" i="5"/>
  <c r="N16" i="5" s="1"/>
  <c r="O16" i="5" s="1"/>
  <c r="M15" i="5"/>
  <c r="N15" i="5" s="1"/>
  <c r="O15" i="5" s="1"/>
  <c r="M14" i="5"/>
  <c r="N14" i="5" s="1"/>
  <c r="O14" i="5" s="1"/>
  <c r="L18" i="6"/>
  <c r="L19" i="6"/>
  <c r="A18" i="6"/>
  <c r="A19" i="6" s="1"/>
  <c r="L13" i="6"/>
  <c r="L14" i="6"/>
  <c r="A13" i="6"/>
  <c r="A14" i="6" s="1"/>
  <c r="M46" i="5"/>
  <c r="N46" i="5" s="1"/>
  <c r="O46" i="5" s="1"/>
  <c r="M47" i="5"/>
  <c r="N47" i="5" s="1"/>
  <c r="O47" i="5" s="1"/>
  <c r="M48" i="5"/>
  <c r="N48" i="5" s="1"/>
  <c r="O48" i="5" s="1"/>
  <c r="M49" i="5"/>
  <c r="N49" i="5" s="1"/>
  <c r="O49" i="5" s="1"/>
  <c r="M50" i="5"/>
  <c r="N50" i="5" s="1"/>
  <c r="O50" i="5" s="1"/>
  <c r="M51" i="5"/>
  <c r="N51" i="5" s="1"/>
  <c r="O51" i="5" s="1"/>
  <c r="L12" i="6" l="1"/>
  <c r="N12" i="6"/>
  <c r="O12" i="6" s="1"/>
  <c r="L15" i="6" l="1"/>
  <c r="K15" i="6"/>
  <c r="L17" i="6" l="1"/>
  <c r="L25" i="6" s="1"/>
  <c r="O52" i="5" l="1"/>
  <c r="N52" i="5"/>
  <c r="L20" i="6" l="1"/>
  <c r="K20" i="6"/>
  <c r="M14" i="6" l="1"/>
  <c r="M13" i="6"/>
  <c r="M19" i="6"/>
  <c r="M17" i="6"/>
  <c r="M18" i="6"/>
  <c r="M1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3" i="5"/>
  <c r="N13" i="5" s="1"/>
  <c r="O69" i="5"/>
  <c r="A73"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3" i="5" l="1"/>
  <c r="O42" i="5" s="1"/>
  <c r="N42" i="5"/>
  <c r="B13" i="7"/>
  <c r="N25" i="6"/>
  <c r="N28" i="6" s="1"/>
  <c r="E21" i="1"/>
  <c r="C22" i="1" s="1"/>
  <c r="D19" i="7"/>
  <c r="U6" i="4"/>
  <c r="P6" i="4"/>
  <c r="K6" i="4"/>
  <c r="I13" i="4"/>
  <c r="F6" i="4" s="1"/>
  <c r="A6" i="4"/>
  <c r="O68" i="5" l="1"/>
  <c r="Y25" i="4"/>
  <c r="T25" i="4" s="1"/>
  <c r="U7" i="4" s="1"/>
  <c r="N68" i="5" l="1"/>
  <c r="D11" i="7"/>
  <c r="O70" i="5"/>
  <c r="O72" i="5" s="1"/>
  <c r="D13" i="7"/>
  <c r="A26" i="6"/>
  <c r="D18" i="7" l="1"/>
  <c r="D20" i="7" s="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<sst xmlns="http://schemas.openxmlformats.org/spreadsheetml/2006/main" count="1015" uniqueCount="464">
  <si>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</si>
  <si>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</si>
  <si>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</si>
  <si>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</si>
  <si>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</si>
  <si>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</si>
  <si>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</si>
  <si>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</si>
  <si>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</si>
  <si>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</si>
  <si>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</si>
  <si>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</si>
  <si>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</si>
  <si>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</si>
  <si>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</si>
  <si>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</si>
  <si>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</si>
  <si>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</si>
  <si>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</si>
  <si>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</si>
  <si>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</si>
  <si>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</si>
  <si>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</si>
  <si>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</si>
  <si>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</si>
  <si>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</si>
  <si>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</si>
  <si>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</si>
  <si>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</si>
  <si>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</si>
  <si>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</si>
  <si>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</si>
  <si>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</si>
  <si>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</si>
  <si>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</si>
  <si>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</si>
  <si>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</si>
  <si>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</si>
  <si>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</si>
  <si>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</si>
  <si>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</si>
  <si>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</si>
  <si>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</si>
  <si>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</si>
  <si>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</si>
  <si>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</si>
  <si>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</si>
  <si>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</si>
  <si>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</si>
  <si>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</si>
  <si>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</si>
  <si>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</si>
  <si>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</si>
  <si>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</si>
  <si>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</si>
  <si>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</si>
  <si>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</si>
  <si>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</si>
  <si>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</si>
  <si>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</si>
  <si>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</si>
  <si>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</si>
  <si>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</si>
  <si>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</si>
  <si>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</si>
  <si>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</si>
  <si>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</si>
  <si>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</si>
  <si>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</si>
  <si>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</si>
  <si>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</si>
  <si>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</si>
  <si>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</si>
  <si>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</si>
  <si>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</si>
  <si>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</si>
  <si>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</si>
  <si>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</si>
  <si>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</si>
  <si>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</si>
  <si>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</si>
  <si>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</si>
  <si>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</si>
  <si>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</si>
  <si>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</si>
  <si>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</si>
  <si>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</si>
  <si>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</si>
  <si>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</si>
  <si>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</si>
  <si>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</si>
  <si>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</si>
  <si>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</si>
  <si>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</si>
  <si>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</si>
  <si>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</si>
  <si>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</si>
  <si>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</si>
  <si>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</si>
  <si>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</si>
  <si>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</si>
  <si>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</si>
  <si>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</si>
  <si>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</si>
  <si>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</si>
  <si>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</si>
  <si>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</si>
  <si>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</si>
  <si>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</si>
  <si>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</si>
  <si>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</si>
  <si>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</si>
  <si>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</si>
  <si>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</si>
  <si>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</si>
  <si>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</si>
  <si>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</si>
  <si>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</si>
  <si>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</si>
  <si>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</si>
  <si>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</si>
  <si>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</si>
  <si>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</si>
  <si>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</si>
  <si>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</si>
  <si>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</si>
  <si>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</si>
  <si>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</si>
  <si>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</si>
  <si>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</si>
  <si>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</si>
  <si>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</si>
  <si>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</si>
  <si>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</si>
  <si>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</si>
  <si>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</si>
  <si>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</si>
  <si>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</si>
  <si>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</si>
  <si>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</si>
  <si>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</si>
  <si>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</si>
  <si>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</si>
  <si>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</si>
  <si>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</si>
  <si>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</si>
  <si>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</si>
  <si>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</si>
  <si>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</si>
  <si>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</si>
  <si>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</si>
  <si>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</si>
  <si>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</si>
  <si>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</si>
  <si>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</si>
  <si>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</si>
  <si>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</si>
  <si>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</si>
  <si>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</si>
  <si>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</si>
  <si>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</si>
  <si>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</si>
  <si>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</si>
  <si>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</si>
  <si>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</si>
  <si>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</si>
  <si>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</si>
  <si>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</si>
  <si>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</si>
  <si>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</si>
  <si>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</si>
  <si>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</si>
  <si>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</si>
  <si>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</si>
  <si>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</si>
  <si>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</si>
  <si>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</si>
  <si>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</si>
  <si>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</si>
  <si>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</si>
  <si>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</si>
  <si>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</si>
  <si>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</si>
  <si>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</si>
  <si>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</si>
  <si>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</si>
  <si>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</si>
  <si>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</si>
  <si>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</si>
  <si>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</si>
  <si>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</si>
  <si>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</si>
  <si>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</si>
  <si>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</si>
  <si>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</si>
  <si>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</si>
  <si>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</si>
  <si>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</si>
  <si>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</si>
  <si>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</si>
  <si>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</si>
  <si>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</si>
  <si>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</si>
  <si>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</si>
  <si>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</si>
  <si>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</si>
  <si>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</si>
  <si>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</si>
  <si>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</si>
  <si>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</si>
  <si>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</si>
  <si>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</si>
  <si>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</si>
  <si>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</si>
  <si>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</si>
  <si>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</si>
  <si>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</si>
  <si>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</si>
  <si>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</si>
  <si>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</si>
  <si>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</si>
  <si>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</si>
  <si>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</si>
  <si>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</si>
  <si>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</si>
  <si>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</si>
  <si>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</si>
  <si>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</si>
  <si>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</si>
  <si>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</si>
  <si>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</si>
  <si>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</si>
  <si>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</si>
  <si>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</si>
  <si>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</si>
  <si>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</si>
  <si>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</si>
  <si>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</si>
  <si>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</si>
  <si>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</si>
  <si>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</si>
  <si>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</si>
  <si>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</si>
  <si>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</si>
  <si>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</si>
  <si>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</si>
  <si>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</si>
  <si>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</si>
  <si>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</si>
  <si>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</si>
  <si>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DSR 2023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</si>
  <si>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</si>
  <si>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</si>
  <si>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</si>
  <si>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</si>
  <si>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</si>
  <si>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</si>
  <si>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</si>
  <si>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</si>
  <si>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</si>
  <si>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included in DSR 2023</t>
  </si>
  <si>
    <t>Unit Erection Charges excluding GST</t>
  </si>
  <si>
    <t>Amount excluding GST</t>
  </si>
  <si>
    <t xml:space="preserve"> GST</t>
  </si>
  <si>
    <t>10=8/(1+Sl.No.9)</t>
  </si>
  <si>
    <t>11=10*7</t>
  </si>
  <si>
    <t>12=18% of 11</t>
  </si>
  <si>
    <t xml:space="preserve">SCHEDULE ITEMS - CIVIL </t>
  </si>
  <si>
    <t>1</t>
  </si>
  <si>
    <t>Cum</t>
  </si>
  <si>
    <t>2.9.1</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</si>
  <si>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Ordinary rock</t>
  </si>
  <si>
    <t>2.9.2</t>
  </si>
  <si>
    <t>Excavation work by mechanical means (Hydraulic excavator)/ manual means in foundation trenches or drains (not exceeding 1.5m in width or 10 sqm on plan), including dressing of sides and ramming of bottoms, lift upto 1.5 m, including getting out the excavated soil and disposal of surplus excavated soils as directed, within a lead of 50 m.
Hard rock (requiring blasting)</t>
  </si>
  <si>
    <t>2.26.2</t>
  </si>
  <si>
    <t>4.1.8</t>
  </si>
  <si>
    <t>Sqm</t>
  </si>
  <si>
    <t>5.1.2</t>
  </si>
  <si>
    <t>5.2.2</t>
  </si>
  <si>
    <t>5.9.1</t>
  </si>
  <si>
    <t>5.9.3</t>
  </si>
  <si>
    <t>5.9.5</t>
  </si>
  <si>
    <t>5.9.6</t>
  </si>
  <si>
    <t>5.22.6</t>
  </si>
  <si>
    <t>Kg</t>
  </si>
  <si>
    <t>Each</t>
  </si>
  <si>
    <t>9.97.3</t>
  </si>
  <si>
    <t>9.100.1</t>
  </si>
  <si>
    <t>10.16.1</t>
  </si>
  <si>
    <t>Metre</t>
  </si>
  <si>
    <t>13.1.1</t>
  </si>
  <si>
    <t>13.16.1</t>
  </si>
  <si>
    <t>13.41.1</t>
  </si>
  <si>
    <t>13.46.1</t>
  </si>
  <si>
    <t>13.62.1</t>
  </si>
  <si>
    <t>16.3.10</t>
  </si>
  <si>
    <t>TOTAL FOR SCHEDULE ITEMS -CIVIL</t>
  </si>
  <si>
    <t>DSR 2022</t>
  </si>
  <si>
    <t>SCHEDULE ITEMS - ELECTRICAL</t>
  </si>
  <si>
    <t>1.10.1</t>
  </si>
  <si>
    <t>Point</t>
  </si>
  <si>
    <t>1.10.2</t>
  </si>
  <si>
    <t>1.10.3</t>
  </si>
  <si>
    <t>1.7.2</t>
  </si>
  <si>
    <t>1.24.1</t>
  </si>
  <si>
    <t>TOTAL FOR SCHEDULE ITEMS - ELECTRICAL</t>
  </si>
  <si>
    <t>Total of Schedule (CIVIL and E&amp; M) Items as per DSR  excluding Rebate</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</si>
  <si>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</si>
  <si>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</si>
  <si>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</si>
  <si>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</si>
  <si>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</si>
  <si>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</si>
  <si>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</si>
  <si>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</si>
  <si>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</si>
  <si>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</si>
  <si>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</si>
  <si>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9= 8 x 7</t>
  </si>
  <si>
    <t>11 = Appl GST% of 9</t>
  </si>
  <si>
    <t xml:space="preserve">A </t>
  </si>
  <si>
    <t>NON-SCHEDULE ITEMS: CIVIL</t>
  </si>
  <si>
    <t>NS-1</t>
  </si>
  <si>
    <t>NS-2</t>
  </si>
  <si>
    <t>NS-3</t>
  </si>
  <si>
    <t>TOTAL FOR NON-SCHEDULE ITEMS: CIVIL</t>
  </si>
  <si>
    <t>B</t>
  </si>
  <si>
    <t>NON-SCHEDULE ITEMS:ELECTRICAL</t>
  </si>
  <si>
    <t>NSE-1</t>
  </si>
  <si>
    <t>Flood lamps fitting with LED bulb 80W</t>
  </si>
  <si>
    <t>NSE-2</t>
  </si>
  <si>
    <t>NSE-3</t>
  </si>
  <si>
    <t>TOTAL FOR NON-SCHEDULE ITEMS: (Electrical)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</si>
  <si>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</si>
  <si>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</si>
  <si>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</si>
  <si>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</si>
  <si>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</si>
  <si>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</si>
  <si>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</si>
  <si>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</si>
  <si>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</si>
  <si>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</si>
  <si>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</si>
  <si>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</si>
  <si>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</si>
  <si>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</si>
  <si>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</si>
  <si>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</si>
  <si>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</si>
  <si>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</si>
  <si>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</si>
  <si>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</si>
  <si>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</si>
  <si>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</si>
  <si>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</si>
  <si>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</si>
  <si>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</si>
  <si>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</si>
  <si>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</si>
  <si>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</si>
  <si>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</si>
  <si>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</si>
  <si>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</si>
  <si>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</si>
  <si>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</si>
  <si>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</si>
  <si>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</si>
  <si>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</si>
  <si>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</si>
  <si>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</si>
  <si>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</si>
  <si>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</si>
  <si>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</si>
  <si>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</si>
  <si>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</si>
  <si>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</si>
  <si>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</si>
  <si>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</si>
  <si>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</si>
  <si>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</si>
  <si>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</si>
  <si>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</si>
  <si>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</si>
  <si>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</si>
  <si>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</si>
  <si>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</si>
  <si>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</si>
  <si>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</si>
  <si>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</si>
  <si>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03% escalation over DSR schdeule civil items as per circular no DG/Cost Index/10</t>
  </si>
  <si>
    <t>Construction of Watch Towers and Laying of Pathway/Road along the Boundary Wall at Kurnool-III Pooling Station</t>
  </si>
  <si>
    <t>Specification No: Ref: SR-I/C&amp;M/WC-4245/2025/RFx-5002004618 (SR1/NT/W-CIVIL/DOM/B00/25/09296)</t>
  </si>
  <si>
    <t>1.1.2</t>
  </si>
  <si>
    <t>9.7.7.1</t>
  </si>
  <si>
    <t>9.96.2</t>
  </si>
  <si>
    <t>9.101.2</t>
  </si>
  <si>
    <t>9.147.B3.1</t>
  </si>
  <si>
    <t>9.147.C1.3</t>
  </si>
  <si>
    <t>13.2.1</t>
  </si>
  <si>
    <t>Carriage of excavated earth, rock, building rubbish etc. by mechanical transport including loading, unloading and neatly spreading at out side the substation premises with all leads and lifts. Lead upto 2KM</t>
  </si>
  <si>
    <t>Filling available excavated earth ( excluding rock) in trenches , plinth , sides of foundation etc, in layers not exceeding 20cm in depth, consolidating each deposited layer by ramming and watering , lead upto 50m and lift upto 1.5m.</t>
  </si>
  <si>
    <t>Extra for every additional lift of 1.5 m or part thereof in excavation / banking excavated or stacked materials.Ordinary or hard rock</t>
  </si>
  <si>
    <t>Providing &amp; laying in position cement concrete 1:4:8 (1 cement : 4 coarse sand ( Zone III) : 8 graded stone aggregate 20mm nominal size)  excluding the cost of centering, shuttering -All works up to plinth level</t>
  </si>
  <si>
    <t xml:space="preserve">Providing and laying in position 1:1.5:3 (1cement:1.5coarse sand (Zone-III):3 graded stone aggregate 20mm nominal size) of reinforced cement concrete excluding the cost of centering, shuttering, finishing and reinforcement - All works up to plinth level. </t>
  </si>
  <si>
    <t>Reinforced cement concrete work in walls, (any thickness) including attached pilasters, buttresses, plinth and string courses, fillets, columns, pillars, piers, abutments, posts and struts etc. upto floor five levels excluding the cost of centring, shuttering, finishing and reinforcement. 1:1.5:3 (1 cement :1.5 coarse sand (Zone-III) :3 graded stone aggregate 20mm nominal size)</t>
  </si>
  <si>
    <t xml:space="preserve">Reinforced cement concrete work in beams, suspended floors, roofs having slope up to 15° landings, balconies, shelves, chajjas, lintels, bands, plain window sills, staircases and spiral stair cases up to floor five level excluding the cost of centering, shuttering, finishing and reinforcement with 1:1.5:3 (1 cement : 1.5 coarse sand (Zone-III): 3 graded stone aggregate 20 mm nominal size). </t>
  </si>
  <si>
    <t>Centring and shuttering including strutting, proping etc. and removal of form for Foundation, footings, bases of columns etc. for mass concrete.</t>
  </si>
  <si>
    <t xml:space="preserve">Centring and shuttering including strutting, proping etc. and removal of form for Suspended floors, roofs, landings, balconies and access platform. </t>
  </si>
  <si>
    <t>Centring and shuttering including strutting, proping etc. and removal of form for Lintel beams, plinth beams, girders, bressumers and cantilivers.</t>
  </si>
  <si>
    <t>Centring and shuttering including strutting, proping etc. and removal of form for Columns, pillars, Piers, Abutments, Posts and Struts</t>
  </si>
  <si>
    <t>Reinforcement steel for R.C.C work including straightening, cutting, bending and placing in position and binding all complete. CTD/TMT bars</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</si>
  <si>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4mm thick glass panes (weight not less 10 kg/sqm)</t>
  </si>
  <si>
    <t>Providing and fixing aluminium sliding door bolts, ISI marked, anidised (anodic coating not less than grade AC 10 as per IS:1868) transparent or dyed to reqyuired colour or shade. With necessary scres etc. complete: 250x16mm</t>
  </si>
  <si>
    <t>Providing and fixing aluminium tower bolts, ISI marked, anidised (anodic coating not less than grade AC 10 as per IS:1868) transparent or dyed to reqyuired colour or shade. With necessary scres etc. complete: 200x10mm</t>
  </si>
  <si>
    <t>Providing and fixing aluminium handles, ISI marked, anidised (anodic coating not less than grade AC 10 as per IS:1868) transparent or dyed to reqyuired colour or shade. With necessary scres etc. complete: 125mm</t>
  </si>
  <si>
    <t>Providing and fixing aluminium hanging door stopper, ISI marked, anidised (anodic coating not less than grade AC 10 as per IS:1868) transparent or dyed to reqyuired colour or shade. With necessary scres etc. complete: Twin rubber stopper</t>
  </si>
  <si>
    <t>Providing and fixing factory made uPVC glazed/wire mesh windows/doors comprising of lead free uPVC multi-chambered frame, sash and mullion/coupler (where ever required) extruded profiles having minimum wall thickness of 1.70mm for series R1 and R2 profiles and 2.10mm for series R3 and R4 profiles conforming to EN: 12608 in any shape, colour and design duly reinforced with galvanized mild steel section made of required shape beads, interlocks and inline sash adaptor (where ever erquired) of appropriate dimension, EPDM gasket, hardware, SS 304 grade fasteners of minium 8mm dia with countersunk head, comprising of matching polamide PA6 grade sleeve for fixing frame to finished wall as per IS 1367 : Part 1 to 14, plastic packers, plastic caps necessary stainless steel screws etc. Profile of frame, sash and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and direction of Engineer-in-charge. Section of steel reinforcement and cross sections of uPVC profiles to be as per design approved by Engineer-in-Charge.
Wire mesh/Glazing of plain.toughened/laminited/double glass unit with/without high performance coatings as per design requirements and confirming to IS:3548 &amp; IS:16231 shall be paid separetaly.
Note: Structural design proof checked from a Goverment Engineering Institute, to be provided by the manufacturer for:
(i) Sites with basic wind speed &gt;45m/sec as per IS 875-Part 3.
(ii) Sites with structure height more than 20m for all wind speeds.</t>
  </si>
  <si>
    <t>Three track three panels sliding door with two glazed &amp; one wire mesh panels with Aluminium channel for roller track, wool pile, zinc alloy (zamak) powder coated handle on two panels along with multi-point locking system, adjustable nylon rollers with SS 304 body
Using R3 series with frame (98mm &amp; above) x (40mm &amp; above) &amp; both glazed and fly screen sash (30mm &amp; above) x (74mm &amp; above). (Height upto 2.5m)</t>
  </si>
  <si>
    <t>Fixed window / ventilator without mullion / transom.
Using R3 series with frame (55 mm &amp; above) x (45 mm &amp; above). (Height upto 2.5 metre)</t>
  </si>
  <si>
    <t>Steel work in built up tubular (round, square or rectangular hollow tubes etc.) trusses etc., including cutting, hoisting, fixing in position and applying a priming coat of approved steel primer, including welding and bolted with special shaped washers etc. complete. Hot finished welded type tubes</t>
  </si>
  <si>
    <t xml:space="preserve">12mm cement plaster with cement mortar 1:4 (1 cement : 4 coarse sand) </t>
  </si>
  <si>
    <t>15 mm cement plaster on the rough side of single or half brick wall of mix : 1:4 (1 cement: 4 fine sand)</t>
  </si>
  <si>
    <t>6 mm cement plaster of mix : 1:3 (1 cement: 3 fine sand) 
Note: For Ceiling plaster and RCC exposed surfaces.</t>
  </si>
  <si>
    <t xml:space="preserve">Distempering with 1st quality acrylic distemper (ready mixed) having VOC content less than 50 gram/litre, of approved manufacturer and of required shade and colour all complete to achieve even shade and colour: 
New work (two or more coats) over and including water thinnable priming coat with cement primer having VOC content less than 50 gram/litre </t>
  </si>
  <si>
    <t>Finishing walls with Acrylic Smooth exterior paint of required shade: New work (two or more coats applied @ 1.67ltr/10sqm) over and including priming coat of exterior primer applied @ 2.2kg/10sqm.</t>
  </si>
  <si>
    <t>Painting with synthetic enamel paint of approved brand and manufacture of required color to give an even shade: Two or more coats on new work over an under coat of suitable shade with ordinary paint of approved brand and manufacturer.</t>
  </si>
  <si>
    <t>Wiring for circuit/submain wiring along with the earth wire with the following sizes of FRLS PVC insulated copper conductor single core cable in surface.recessed steel conduit as required.
2 x 2.5 sqmm + 1 x 2.5 sqmm earthwire.</t>
  </si>
  <si>
    <t>RM</t>
  </si>
  <si>
    <t>Wiring for light point/fan point/exhaust fan point/ call bell point with 1.5 sqmm FRLS PVC insulated copper condutcor single core cable in surface/ recessed medium class PVC conduit with modular switch, modular plate, suitable GI box and earthing point with 1.5sqm FRLS PVC insulated copper condutcor single core cable etc as required</t>
  </si>
  <si>
    <t>Group A</t>
  </si>
  <si>
    <t>Group B</t>
  </si>
  <si>
    <t>Group C</t>
  </si>
  <si>
    <t>Supplying and fixing following modular switch/socket on the existing modular plate and switch box including connections but excluding modular plate etc as required.
5/6A switch</t>
  </si>
  <si>
    <t>Supplying and fixing 3 pin, 5A ceiling rose on the existing junction box/wooden block including connections etc., as required.</t>
  </si>
  <si>
    <t>Earthing with copper earth plate 600x600x3mm thick including accessories and providing masonary enclosure with cover plate having locking arranfement and watering pipe of 2.7m long etc., with charcoal/coke and salt as required</t>
  </si>
  <si>
    <t>set</t>
  </si>
  <si>
    <t xml:space="preserve">Providing and fixing reputed make (As per list attached) WPC solid Door Frames sections of minimum size 100x62mm with one side rebate suitable for fixing Single shutters 28--35mm thick of WPC/Flush or wooden panelled. All complete as directed by the engineer-in-charge. 
Note: Rates quoted by the agency shall be inclusive of all material, making suitable for fixing, making pattern or design as approved by POWERGRID with all necessary materials, leads and lifts etc. </t>
  </si>
  <si>
    <t>Providing and fixing Minimum 28mm thick WPC shutters of approved brand (As per list attached) and design/ pattern with min 3 Nos of 100x58x1.9mm stainless steel hinges. All complete as directed by the Engineer-in-charge. Note: Rates quoted by the agency shall be inclusive of all material, making suitable for fixing, making pattern or design as approved by POWERGRID with all necessary materials, leads and lifts etc.</t>
  </si>
  <si>
    <t>Brick work with common burnt clay F.P.S. (non modular) bricks of class designation 7.5 in superstructure above plinth level up to floor V level in all shapes and sizes in : Cement mortar 1:6 (1 cement : 6 coarse sand) 
Note: Fly ash brick of same class confirming to relavent IS code can also be used if clay bricks of designated class are not available.</t>
  </si>
  <si>
    <t>LED tube ligghts 18W</t>
  </si>
  <si>
    <t>Supply and Fixing of GI metal box (concealed) along with modular base, cover plates suitable for modular switches for 6 Module</t>
  </si>
  <si>
    <t>PART-A-Construction of Watch Towers</t>
  </si>
  <si>
    <t>PART-B-Laying of Pathway or Road along the Boundary Wall</t>
  </si>
  <si>
    <t>2.7.1</t>
  </si>
  <si>
    <t>2.7.2</t>
  </si>
  <si>
    <t>2.28.1</t>
  </si>
  <si>
    <t>16.3.1</t>
  </si>
  <si>
    <t>16.3.6</t>
  </si>
  <si>
    <t>19.6.3</t>
  </si>
  <si>
    <t>19.35.1</t>
  </si>
  <si>
    <t>Supplying, Laying, Spreading and Compacting of moorum in uniform thickness rolling with 3 wheeled road/vibratory roller 8-10 tonne capacity in stages to proper grade and camber along the road berms including cost and converyance of all materials, royalty charges, watering, compaction and levelling etc., complete as per the directions of Engineer in charge.</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</si>
  <si>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Ordinary rock</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</si>
  <si>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
Hard rock</t>
  </si>
  <si>
    <t>Surface dressing of the ground including removing vegetation and inequalities not exceeding 15 cm deep and disposal of rubbish, lead up to 50 m and lift up to 1.5 m.
All kinds of soil</t>
  </si>
  <si>
    <t xml:space="preserve">Supplying and stacking at site. </t>
  </si>
  <si>
    <t>90 mm to 45 mm size stone aggregate</t>
  </si>
  <si>
    <t>Stone screening 13.2 mm nominal size (Type A)</t>
  </si>
  <si>
    <t>Moorum</t>
  </si>
  <si>
    <t>Laying, spreading and compacting stone aggregate of specified sizes to WBM specifications in uniform thickness, hand picking, rolling with 3 wheeled road/vibratory roller 8-10 tonne capacity in stages to proper grade and camber, applying and brooming requisite type of screening / binding material to fill up interstices of coarse aggregate, watering and compacting to the required density .</t>
  </si>
  <si>
    <t>Providing and laying non-pressure NP2 class (light duty) R.C.C. pipes with collars jointed with stiff mixture of cement mortar in the proportion of 1:2 (1 cement: 2 fine sand) including testing of joints etc. complete:
250 mm dia RCC pipes.</t>
  </si>
  <si>
    <t>Providing and laying Non Pressure NP-3 class (Medium duty) R.C.C. pipes including collars/spigot jointed with stiff mixture of cement mortar in the proportion of 1:2 (1 cement : 2 fine sand) including testing of joints etc. complete
450 mm dia RCC pipes.</t>
  </si>
  <si>
    <t>Total of Schedule (CIVIL and E&amp; M) Items as per DSR  after considering 03% escalation over DSR sch civil items, but excluding Rebate (a)</t>
  </si>
  <si>
    <t xml:space="preserve"> Percentage (%) above/below +/- on DSR 2023 Rates excluding GST and including escalation mentioned above (to be quoted by Bidder) (percentage on a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</si>
</sst>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1">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sz val="11"/>
      <color theme="1"/>
      <name val="Arial"/>
      <family val="2"/>
    </font>
    <font>
      <b/>
      <sz val="20"/>
      <name val="Book Antiqua"/>
      <family val="1"/>
    </font>
    <font>
      <sz val="12"/>
      <name val="Calibri"/>
      <family val="2"/>
      <scheme val="minor"/>
    </font>
    <font>
      <sz val="10"/>
      <name val="Book Antiqua"/>
      <family val="1"/>
    </font>
    <font>
      <sz val="14"/>
      <name val="Arial"/>
      <family val="2"/>
    </font>
    <font>
      <b/>
      <sz val="14"/>
      <name val="Arial"/>
      <family val="2"/>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8" fillId="0" borderId="0" applyFont="0" applyFill="0" applyBorder="0" applyAlignment="0" applyProtection="0"/>
  </cellStyleXfs>
  <cellXfs count="403">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76" fontId="7" fillId="7" borderId="18" xfId="7" applyNumberFormat="1" applyFont="1" applyFill="1" applyBorder="1" applyAlignment="1" applyProtection="1">
      <alignment horizontal="center" vertical="center"/>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164" fontId="48" fillId="7" borderId="18" xfId="7" applyFont="1" applyFill="1" applyBorder="1" applyAlignment="1" applyProtection="1">
      <alignment horizontal="center" vertical="center" wrapText="1"/>
    </xf>
    <xf numFmtId="0" fontId="55" fillId="0" borderId="18" xfId="34" applyFont="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6" fillId="9" borderId="18" xfId="0" applyNumberFormat="1" applyFont="1" applyFill="1" applyBorder="1" applyAlignment="1" applyProtection="1">
      <alignment vertical="center" wrapText="1"/>
      <protection locked="0"/>
    </xf>
    <xf numFmtId="0" fontId="57" fillId="10" borderId="18" xfId="0" quotePrefix="1" applyFont="1" applyFill="1" applyBorder="1" applyAlignment="1">
      <alignment horizontal="center" vertical="center" wrapText="1"/>
    </xf>
    <xf numFmtId="2" fontId="57" fillId="10" borderId="18" xfId="0" applyNumberFormat="1" applyFont="1" applyFill="1" applyBorder="1" applyAlignment="1">
      <alignment horizontal="center" vertical="center" wrapText="1"/>
    </xf>
    <xf numFmtId="0" fontId="57" fillId="10" borderId="18" xfId="0" applyFont="1" applyFill="1" applyBorder="1" applyAlignment="1">
      <alignment horizontal="center" vertical="center" wrapText="1"/>
    </xf>
    <xf numFmtId="49" fontId="57" fillId="10" borderId="18" xfId="0" quotePrefix="1"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43" fillId="8" borderId="44" xfId="52" applyFont="1" applyFill="1" applyBorder="1" applyAlignment="1">
      <alignment horizontal="center" vertical="center" wrapText="1"/>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9" fontId="42" fillId="7" borderId="18" xfId="52" applyFont="1" applyFill="1" applyBorder="1"/>
    <xf numFmtId="9" fontId="42" fillId="8" borderId="18" xfId="52" applyFont="1" applyFill="1" applyBorder="1"/>
    <xf numFmtId="0" fontId="20" fillId="0" borderId="18" xfId="34" applyFont="1" applyBorder="1" applyAlignment="1">
      <alignment horizontal="justify" vertical="center" wrapText="1"/>
    </xf>
    <xf numFmtId="1" fontId="54" fillId="0" borderId="18" xfId="49" applyNumberFormat="1" applyFont="1" applyBorder="1" applyAlignment="1">
      <alignment horizontal="center" vertical="center" wrapText="1"/>
    </xf>
    <xf numFmtId="0" fontId="42" fillId="0" borderId="11" xfId="0" applyFont="1" applyBorder="1" applyAlignment="1">
      <alignment horizontal="center" vertical="center" wrapText="1"/>
    </xf>
    <xf numFmtId="0" fontId="59" fillId="8" borderId="18" xfId="0" applyFont="1" applyFill="1" applyBorder="1" applyAlignment="1">
      <alignment horizontal="justify" vertical="center" wrapText="1"/>
    </xf>
    <xf numFmtId="0" fontId="59" fillId="7" borderId="18" xfId="0" applyFont="1" applyFill="1" applyBorder="1" applyAlignment="1">
      <alignment horizontal="justify" vertical="center" wrapText="1"/>
    </xf>
    <xf numFmtId="43" fontId="3" fillId="0" borderId="0" xfId="0" applyNumberFormat="1" applyFont="1" applyProtection="1">
      <protection hidden="1"/>
    </xf>
    <xf numFmtId="0" fontId="47" fillId="0" borderId="18" xfId="0" applyFont="1" applyBorder="1" applyAlignment="1">
      <alignment horizontal="center" vertical="center" wrapText="1"/>
    </xf>
    <xf numFmtId="0" fontId="60" fillId="8" borderId="18" xfId="0" applyFont="1" applyFill="1" applyBorder="1" applyAlignment="1">
      <alignment horizontal="justify"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7" fillId="5" borderId="38"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11" xfId="0" applyFont="1" applyFill="1" applyBorder="1" applyAlignment="1">
      <alignment horizontal="right" vertical="center" wrapText="1"/>
    </xf>
    <xf numFmtId="0" fontId="7" fillId="5" borderId="38" xfId="0" applyFont="1" applyFill="1" applyBorder="1" applyAlignment="1">
      <alignment horizontal="right" vertical="center"/>
    </xf>
    <xf numFmtId="0" fontId="7" fillId="5" borderId="3" xfId="0" applyFont="1" applyFill="1" applyBorder="1" applyAlignment="1">
      <alignment horizontal="right" vertical="center"/>
    </xf>
    <xf numFmtId="0" fontId="7" fillId="5" borderId="11" xfId="0" applyFont="1" applyFill="1" applyBorder="1" applyAlignment="1">
      <alignment horizontal="right" vertical="center"/>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A2" sqref="A2:C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4.5" customHeight="1">
      <c r="A1" s="311" t="s">
        <v>391</v>
      </c>
      <c r="B1" s="311"/>
      <c r="C1" s="311"/>
      <c r="D1" s="124"/>
    </row>
    <row r="2" spans="1:4" ht="45" customHeight="1">
      <c r="A2" s="311" t="s">
        <v>392</v>
      </c>
      <c r="B2" s="311"/>
      <c r="C2" s="311"/>
      <c r="D2" s="123"/>
    </row>
    <row r="3" spans="1:4" ht="20.25" customHeight="1">
      <c r="A3" s="312" t="s">
        <v>0</v>
      </c>
      <c r="B3" s="312"/>
      <c r="C3" s="312"/>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9"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sDcxte9Oo7xbwZ08unLFB9kCDAyQM9Y6IkkX7YiSzV1jID9zd1g5KNdrAMJ8GnR+o7f5Qzm7/DZXmSxaORkTdA==" saltValue="qw1TBRfZiKnbezZ0kQknqw=="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1" priority="15" stopIfTrue="1">
      <formula>$A$7="Total Nos. of  Partners in the JV [excluding the Lead Partner]"</formula>
    </cfRule>
  </conditionalFormatting>
  <conditionalFormatting sqref="C8">
    <cfRule type="expression" dxfId="10"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oddHeader>&amp;C&amp;"Calibri"&amp;12&amp;KFF0000 DATA CLASSIFICATION : RESTRICTED&amp;1#_x000D_</oddHeader>
  </headerFooter>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315" t="e">
        <f>#REF!</f>
        <v>#REF!</v>
      </c>
      <c r="B3" s="315"/>
      <c r="C3" s="315"/>
      <c r="D3" s="315"/>
      <c r="E3" s="315"/>
      <c r="F3" s="54"/>
      <c r="G3" s="54"/>
      <c r="H3" s="54"/>
    </row>
    <row r="4" spans="1:9" ht="20.100000000000001" customHeight="1">
      <c r="A4" s="72"/>
      <c r="H4" s="22"/>
      <c r="I4" s="23"/>
    </row>
    <row r="5" spans="1:9" ht="20.100000000000001" customHeight="1">
      <c r="A5" s="316" t="s">
        <v>12</v>
      </c>
      <c r="B5" s="316"/>
      <c r="C5" s="316"/>
      <c r="D5" s="316"/>
      <c r="E5" s="316"/>
      <c r="F5" s="24"/>
      <c r="H5" s="22"/>
      <c r="I5" s="23"/>
    </row>
    <row r="6" spans="1:9" ht="20.100000000000001" customHeight="1">
      <c r="A6" s="76"/>
      <c r="H6" s="22"/>
      <c r="I6" s="23"/>
    </row>
    <row r="7" spans="1:9" ht="20.100000000000001" customHeight="1">
      <c r="A7" s="63" t="s">
        <v>13</v>
      </c>
      <c r="E7" s="65" t="s">
        <v>13</v>
      </c>
      <c r="H7" s="22"/>
      <c r="I7" s="23"/>
    </row>
    <row r="8" spans="1:9" ht="36" customHeight="1">
      <c r="A8" s="317" t="e">
        <f>#REF!</f>
        <v>#REF!</v>
      </c>
      <c r="B8" s="317"/>
      <c r="C8" s="317"/>
      <c r="D8" s="317"/>
      <c r="E8" s="66" t="e">
        <f>#REF!</f>
        <v>#REF!</v>
      </c>
      <c r="H8" s="22"/>
      <c r="I8" s="23"/>
    </row>
    <row r="9" spans="1:9">
      <c r="A9" s="77" t="s">
        <v>14</v>
      </c>
      <c r="B9" s="318" t="e">
        <f>#REF!</f>
        <v>#REF!</v>
      </c>
      <c r="C9" s="318"/>
      <c r="D9" s="318"/>
      <c r="E9" s="66" t="e">
        <f>#REF!</f>
        <v>#REF!</v>
      </c>
      <c r="H9" s="22"/>
      <c r="I9" s="23"/>
    </row>
    <row r="10" spans="1:9">
      <c r="A10" s="77" t="s">
        <v>15</v>
      </c>
      <c r="B10" s="313" t="e">
        <f>#REF!</f>
        <v>#REF!</v>
      </c>
      <c r="C10" s="313"/>
      <c r="D10" s="313"/>
      <c r="E10" s="66" t="e">
        <f>#REF!</f>
        <v>#REF!</v>
      </c>
      <c r="H10" s="22"/>
      <c r="I10" s="23"/>
    </row>
    <row r="11" spans="1:9">
      <c r="B11" s="313" t="e">
        <f>#REF!</f>
        <v>#REF!</v>
      </c>
      <c r="C11" s="313"/>
      <c r="D11" s="313"/>
      <c r="E11" s="66" t="e">
        <f>#REF!</f>
        <v>#REF!</v>
      </c>
    </row>
    <row r="12" spans="1:9">
      <c r="A12" s="76"/>
      <c r="B12" s="313" t="e">
        <f>#REF!</f>
        <v>#REF!</v>
      </c>
      <c r="C12" s="313"/>
      <c r="D12" s="313"/>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314" t="s">
        <v>17</v>
      </c>
      <c r="B16" s="314"/>
      <c r="C16" s="314"/>
      <c r="D16" s="314"/>
      <c r="E16" s="314"/>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Header>&amp;C&amp;"Calibri"&amp;12&amp;KFF0000 DATA CLASSIFICATION : RESTRICTED&amp;1#_x000D_</oddHeader>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38" t="s">
        <v>22</v>
      </c>
      <c r="B1" s="339"/>
      <c r="C1" s="339"/>
      <c r="D1" s="339"/>
      <c r="E1" s="339"/>
      <c r="F1" s="339"/>
      <c r="G1" s="339"/>
      <c r="H1" s="339"/>
      <c r="I1" s="340"/>
    </row>
    <row r="2" spans="1:9" ht="31.5" customHeight="1">
      <c r="A2" s="18" t="s">
        <v>23</v>
      </c>
      <c r="B2" s="334" t="s">
        <v>24</v>
      </c>
      <c r="C2" s="334"/>
      <c r="D2" s="334"/>
      <c r="E2" s="334"/>
      <c r="F2" s="334"/>
      <c r="G2" s="334"/>
      <c r="H2" s="334"/>
      <c r="I2" s="335"/>
    </row>
    <row r="3" spans="1:9" ht="36" customHeight="1">
      <c r="A3" s="18" t="s">
        <v>25</v>
      </c>
      <c r="B3" s="334" t="s">
        <v>26</v>
      </c>
      <c r="C3" s="334"/>
      <c r="D3" s="334"/>
      <c r="E3" s="334"/>
      <c r="F3" s="334"/>
      <c r="G3" s="334"/>
      <c r="H3" s="334"/>
      <c r="I3" s="335"/>
    </row>
    <row r="4" spans="1:9" ht="36" customHeight="1">
      <c r="A4" s="18" t="s">
        <v>27</v>
      </c>
      <c r="B4" s="334" t="s">
        <v>28</v>
      </c>
      <c r="C4" s="334"/>
      <c r="D4" s="334"/>
      <c r="E4" s="334"/>
      <c r="F4" s="334"/>
      <c r="G4" s="334"/>
      <c r="H4" s="334"/>
      <c r="I4" s="335"/>
    </row>
    <row r="5" spans="1:9" ht="36" customHeight="1">
      <c r="A5" s="18" t="s">
        <v>29</v>
      </c>
      <c r="B5" s="334" t="s">
        <v>30</v>
      </c>
      <c r="C5" s="334"/>
      <c r="D5" s="334"/>
      <c r="E5" s="334"/>
      <c r="F5" s="334"/>
      <c r="G5" s="334"/>
      <c r="H5" s="334"/>
      <c r="I5" s="335"/>
    </row>
    <row r="6" spans="1:9" ht="19.5" customHeight="1">
      <c r="A6" s="19" t="s">
        <v>31</v>
      </c>
      <c r="B6" s="336" t="s">
        <v>32</v>
      </c>
      <c r="C6" s="336"/>
      <c r="D6" s="336"/>
      <c r="E6" s="336"/>
      <c r="F6" s="336"/>
      <c r="G6" s="336"/>
      <c r="H6" s="336"/>
      <c r="I6" s="337"/>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22" t="s">
        <v>33</v>
      </c>
      <c r="B35" s="322"/>
      <c r="C35" s="322"/>
      <c r="D35" s="322"/>
      <c r="E35" s="322"/>
      <c r="F35" s="322"/>
      <c r="G35" s="322"/>
      <c r="H35" s="322"/>
      <c r="I35" s="322"/>
      <c r="J35" s="1"/>
    </row>
    <row r="36" spans="1:16" ht="15.75">
      <c r="A36" s="320" t="s">
        <v>34</v>
      </c>
      <c r="B36" s="320"/>
      <c r="C36" s="320"/>
      <c r="D36" s="320"/>
      <c r="E36" s="320"/>
      <c r="F36" s="320"/>
      <c r="G36" s="320"/>
      <c r="H36" s="320"/>
      <c r="I36" s="320"/>
      <c r="J36" s="1"/>
      <c r="K36" s="58">
        <f>'Name of Bidder'!C14</f>
        <v>0</v>
      </c>
      <c r="O36" s="55" t="e">
        <f>'Name of Bidder'!#REF!</f>
        <v>#REF!</v>
      </c>
    </row>
    <row r="37" spans="1:16" ht="18.75">
      <c r="A37" s="319" t="s">
        <v>35</v>
      </c>
      <c r="B37" s="319"/>
      <c r="C37" s="319"/>
      <c r="D37" s="319"/>
      <c r="E37" s="319"/>
      <c r="F37" s="319"/>
      <c r="G37" s="319"/>
      <c r="H37" s="319"/>
      <c r="I37" s="319"/>
      <c r="J37" s="1"/>
      <c r="K37" s="58">
        <f>'Name of Bidder'!C15</f>
        <v>0</v>
      </c>
      <c r="O37" s="55" t="e">
        <f>'Name of Bidder'!#REF!</f>
        <v>#REF!</v>
      </c>
    </row>
    <row r="38" spans="1:16" ht="36" customHeight="1">
      <c r="A38" s="323" t="s">
        <v>36</v>
      </c>
      <c r="B38" s="323"/>
      <c r="C38" s="323"/>
      <c r="D38" s="323"/>
      <c r="E38" s="323"/>
      <c r="F38" s="323"/>
      <c r="G38" s="323"/>
      <c r="H38" s="323"/>
      <c r="I38" s="323"/>
      <c r="J38" s="1"/>
      <c r="K38" s="58" t="e">
        <f>'Name of Bidder'!#REF!</f>
        <v>#REF!</v>
      </c>
      <c r="O38" s="55" t="e">
        <f>'Name of Bidder'!#REF!</f>
        <v>#REF!</v>
      </c>
    </row>
    <row r="39" spans="1:16" ht="18.75">
      <c r="A39" s="319" t="s">
        <v>37</v>
      </c>
      <c r="B39" s="319"/>
      <c r="C39" s="319"/>
      <c r="D39" s="319"/>
      <c r="E39" s="319"/>
      <c r="F39" s="319"/>
      <c r="G39" s="319"/>
      <c r="H39" s="319"/>
      <c r="I39" s="319"/>
      <c r="J39" s="1"/>
      <c r="K39" s="58" t="e">
        <f>'Name of Bidder'!#REF!</f>
        <v>#REF!</v>
      </c>
      <c r="O39" s="55" t="e">
        <f>'Name of Bidder'!#REF!</f>
        <v>#REF!</v>
      </c>
    </row>
    <row r="40" spans="1:16" ht="15.75">
      <c r="A40" s="320" t="s">
        <v>38</v>
      </c>
      <c r="B40" s="320"/>
      <c r="C40" s="320"/>
      <c r="D40" s="320"/>
      <c r="E40" s="320"/>
      <c r="F40" s="320"/>
      <c r="G40" s="320"/>
      <c r="H40" s="320"/>
      <c r="I40" s="320"/>
      <c r="J40" s="1"/>
    </row>
    <row r="41" spans="1:16" ht="18.75" customHeight="1">
      <c r="A41" s="321">
        <f>'Name of Bidder'!C9</f>
        <v>0</v>
      </c>
      <c r="B41" s="321"/>
      <c r="C41" s="321"/>
      <c r="D41" s="321"/>
      <c r="E41" s="321"/>
      <c r="F41" s="321"/>
      <c r="G41" s="321"/>
      <c r="H41" s="321"/>
      <c r="I41" s="321"/>
      <c r="J41" s="1"/>
      <c r="K41" s="59" t="e">
        <f>'Name of Bidder'!#REF!</f>
        <v>#REF!</v>
      </c>
      <c r="M41" s="55" t="s">
        <v>39</v>
      </c>
      <c r="P41" s="55" t="s">
        <v>40</v>
      </c>
    </row>
    <row r="42" spans="1:16" ht="15.75" hidden="1">
      <c r="A42" s="320" t="e">
        <f>IF(#REF! = "Individual Firm", " ", " and ")</f>
        <v>#REF!</v>
      </c>
      <c r="B42" s="320"/>
      <c r="C42" s="320"/>
      <c r="D42" s="320"/>
      <c r="E42" s="320"/>
      <c r="F42" s="320"/>
      <c r="G42" s="320"/>
      <c r="H42" s="320"/>
      <c r="I42" s="320"/>
      <c r="J42" s="1"/>
    </row>
    <row r="43" spans="1:16" ht="15.75" hidden="1">
      <c r="A43" s="320" t="e">
        <f xml:space="preserve"> IF(#REF!= "Individual Firm", "",#REF!)</f>
        <v>#REF!</v>
      </c>
      <c r="B43" s="320"/>
      <c r="C43" s="320"/>
      <c r="D43" s="320"/>
      <c r="E43" s="320"/>
      <c r="F43" s="320"/>
      <c r="G43" s="320"/>
      <c r="H43" s="320"/>
      <c r="I43" s="320"/>
      <c r="J43" s="1"/>
    </row>
    <row r="44" spans="1:16" ht="39.950000000000003" hidden="1" customHeight="1">
      <c r="A44" s="323" t="e">
        <f>IF(#REF!= "Sole Bidder", "", "having its Registered Office at "&amp;IF(#REF!=1,#REF!&amp;" "&amp;#REF!&amp;" "&amp;#REF!,IF(#REF!=2,#REF!&amp;" &amp; "&amp;#REF!&amp;" "&amp;#REF!&amp;" and " &amp;#REF!&amp;" &amp; "&amp;#REF!&amp;" "&amp;#REF! &amp;IF(#REF!=2," respectively",""))))</f>
        <v>#REF!</v>
      </c>
      <c r="B44" s="323"/>
      <c r="C44" s="323"/>
      <c r="D44" s="323"/>
      <c r="E44" s="323"/>
      <c r="F44" s="323"/>
      <c r="G44" s="323"/>
      <c r="H44" s="323"/>
      <c r="I44" s="323"/>
      <c r="J44" s="1"/>
    </row>
    <row r="45" spans="1:16" ht="15.75">
      <c r="A45" s="320" t="s">
        <v>41</v>
      </c>
      <c r="B45" s="320"/>
      <c r="C45" s="320"/>
      <c r="D45" s="320"/>
      <c r="E45" s="320"/>
      <c r="F45" s="320"/>
      <c r="G45" s="320"/>
      <c r="H45" s="320"/>
      <c r="I45" s="320"/>
      <c r="J45" s="1"/>
    </row>
    <row r="46" spans="1:16" ht="18.75">
      <c r="A46" s="319" t="s">
        <v>42</v>
      </c>
      <c r="B46" s="319"/>
      <c r="C46" s="319"/>
      <c r="D46" s="319"/>
      <c r="E46" s="319"/>
      <c r="F46" s="319"/>
      <c r="G46" s="319"/>
      <c r="H46" s="319"/>
      <c r="I46" s="319"/>
      <c r="J46" s="1"/>
    </row>
    <row r="47" spans="1:16" ht="18.75">
      <c r="A47" s="319" t="s">
        <v>43</v>
      </c>
      <c r="B47" s="319"/>
      <c r="C47" s="319"/>
      <c r="D47" s="319"/>
      <c r="E47" s="319"/>
      <c r="F47" s="319"/>
      <c r="G47" s="319"/>
      <c r="H47" s="319"/>
      <c r="I47" s="319"/>
      <c r="J47" s="1"/>
    </row>
    <row r="48" spans="1:16" ht="69" customHeight="1">
      <c r="A48" s="331" t="e">
        <f>"POWERGRID intends to award, under laid-down organisational procedures, contract(s) for " &amp;#REF!</f>
        <v>#REF!</v>
      </c>
      <c r="B48" s="331"/>
      <c r="C48" s="331"/>
      <c r="D48" s="331"/>
      <c r="E48" s="331"/>
      <c r="F48" s="331"/>
      <c r="G48" s="331"/>
      <c r="H48" s="331"/>
      <c r="I48" s="33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24" t="s">
        <v>44</v>
      </c>
      <c r="B51" s="324"/>
      <c r="C51" s="324"/>
      <c r="D51" s="324"/>
      <c r="E51" s="328" t="s">
        <v>44</v>
      </c>
      <c r="F51" s="328"/>
      <c r="G51" s="328"/>
      <c r="H51" s="328"/>
      <c r="I51" s="328"/>
      <c r="J51" s="1"/>
    </row>
    <row r="52" spans="1:10" ht="33" customHeight="1">
      <c r="A52" s="326" t="s">
        <v>45</v>
      </c>
      <c r="B52" s="326"/>
      <c r="C52" s="326"/>
      <c r="D52" s="326"/>
      <c r="E52" s="327" t="s">
        <v>46</v>
      </c>
      <c r="F52" s="327"/>
      <c r="G52" s="327"/>
      <c r="H52" s="327"/>
      <c r="I52" s="327"/>
      <c r="J52" s="1"/>
    </row>
    <row r="53" spans="1:10" ht="22.5" customHeight="1">
      <c r="A53" s="56" t="s">
        <v>12</v>
      </c>
      <c r="B53" s="5"/>
      <c r="C53" s="5"/>
      <c r="D53" s="5"/>
      <c r="E53" s="5"/>
      <c r="F53" s="5"/>
      <c r="G53" s="5"/>
      <c r="H53" s="5"/>
      <c r="I53" s="57" t="s">
        <v>47</v>
      </c>
      <c r="J53" s="1"/>
    </row>
    <row r="54" spans="1:10" ht="100.5" customHeight="1">
      <c r="A54" s="33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32"/>
      <c r="C54" s="332"/>
      <c r="D54" s="332"/>
      <c r="E54" s="332"/>
      <c r="F54" s="332"/>
      <c r="G54" s="332"/>
      <c r="H54" s="332"/>
      <c r="I54" s="332"/>
    </row>
    <row r="55" spans="1:10" ht="8.1" customHeight="1">
      <c r="A55" s="7"/>
      <c r="B55" s="8"/>
      <c r="C55" s="8"/>
      <c r="D55" s="8"/>
      <c r="E55" s="8"/>
      <c r="F55" s="8"/>
      <c r="G55" s="8"/>
      <c r="H55" s="8"/>
      <c r="I55" s="8"/>
    </row>
    <row r="56" spans="1:10" ht="35.25" customHeight="1">
      <c r="A56" s="329" t="s">
        <v>48</v>
      </c>
      <c r="B56" s="329"/>
      <c r="C56" s="329"/>
      <c r="D56" s="329"/>
      <c r="E56" s="329"/>
      <c r="F56" s="329"/>
      <c r="G56" s="329"/>
      <c r="H56" s="329"/>
      <c r="I56" s="329"/>
    </row>
    <row r="57" spans="1:10" ht="8.1" customHeight="1">
      <c r="A57" s="9"/>
      <c r="B57" s="8"/>
      <c r="C57" s="8"/>
      <c r="D57" s="8"/>
      <c r="E57" s="8"/>
      <c r="F57" s="8"/>
      <c r="G57" s="8"/>
      <c r="H57" s="8"/>
      <c r="I57" s="8"/>
    </row>
    <row r="58" spans="1:10" ht="15.75">
      <c r="A58" s="330" t="s">
        <v>49</v>
      </c>
      <c r="B58" s="330"/>
      <c r="C58" s="330"/>
      <c r="D58" s="330"/>
      <c r="E58" s="330"/>
      <c r="F58" s="330"/>
      <c r="G58" s="330"/>
      <c r="H58" s="330"/>
      <c r="I58" s="330"/>
    </row>
    <row r="59" spans="1:10" ht="8.1" customHeight="1">
      <c r="A59" s="9"/>
      <c r="B59" s="8"/>
      <c r="C59" s="8"/>
      <c r="D59" s="8"/>
      <c r="E59" s="8"/>
      <c r="F59" s="8"/>
      <c r="G59" s="8"/>
      <c r="H59" s="8"/>
      <c r="I59" s="8"/>
    </row>
    <row r="60" spans="1:10" ht="16.5">
      <c r="A60" s="325" t="s">
        <v>50</v>
      </c>
      <c r="B60" s="325"/>
      <c r="C60" s="325"/>
      <c r="D60" s="325"/>
      <c r="E60" s="325"/>
      <c r="F60" s="325"/>
      <c r="G60" s="325"/>
      <c r="H60" s="325"/>
      <c r="I60" s="325"/>
    </row>
    <row r="61" spans="1:10" ht="8.1" customHeight="1">
      <c r="A61" s="10"/>
      <c r="B61" s="8"/>
      <c r="C61" s="8"/>
      <c r="D61" s="8"/>
      <c r="E61" s="8"/>
      <c r="F61" s="8"/>
      <c r="G61" s="8"/>
      <c r="H61" s="8"/>
      <c r="I61" s="8"/>
    </row>
    <row r="62" spans="1:10" ht="37.5" customHeight="1">
      <c r="A62" s="11" t="s">
        <v>51</v>
      </c>
      <c r="B62" s="324" t="s">
        <v>52</v>
      </c>
      <c r="C62" s="324"/>
      <c r="D62" s="324"/>
      <c r="E62" s="324"/>
      <c r="F62" s="324"/>
      <c r="G62" s="324"/>
      <c r="H62" s="324"/>
      <c r="I62" s="324"/>
    </row>
    <row r="63" spans="1:10" ht="8.1" customHeight="1">
      <c r="A63" s="9"/>
      <c r="B63" s="8"/>
      <c r="C63" s="8"/>
      <c r="D63" s="8"/>
      <c r="E63" s="8"/>
      <c r="F63" s="8"/>
      <c r="G63" s="8"/>
      <c r="H63" s="8"/>
      <c r="I63" s="8"/>
    </row>
    <row r="64" spans="1:10" ht="79.5" customHeight="1">
      <c r="A64" s="8"/>
      <c r="B64" s="11" t="s">
        <v>53</v>
      </c>
      <c r="C64" s="324" t="s">
        <v>54</v>
      </c>
      <c r="D64" s="324"/>
      <c r="E64" s="324"/>
      <c r="F64" s="324"/>
      <c r="G64" s="324"/>
      <c r="H64" s="324"/>
      <c r="I64" s="324"/>
    </row>
    <row r="65" spans="1:10" ht="8.1" customHeight="1">
      <c r="A65" s="8"/>
      <c r="B65" s="11"/>
      <c r="C65" s="4"/>
      <c r="D65" s="4"/>
      <c r="E65" s="4"/>
      <c r="F65" s="4"/>
      <c r="G65" s="4"/>
      <c r="H65" s="4"/>
      <c r="I65" s="4"/>
    </row>
    <row r="66" spans="1:10" ht="109.5" customHeight="1">
      <c r="A66" s="8"/>
      <c r="B66" s="11" t="s">
        <v>55</v>
      </c>
      <c r="C66" s="324" t="s">
        <v>56</v>
      </c>
      <c r="D66" s="324"/>
      <c r="E66" s="324"/>
      <c r="F66" s="324"/>
      <c r="G66" s="324"/>
      <c r="H66" s="324"/>
      <c r="I66" s="324"/>
    </row>
    <row r="67" spans="1:10" ht="8.1" customHeight="1">
      <c r="A67" s="8"/>
      <c r="B67" s="11"/>
      <c r="C67" s="73"/>
      <c r="D67" s="4"/>
      <c r="E67" s="4"/>
      <c r="F67" s="4"/>
      <c r="G67" s="4"/>
      <c r="H67" s="4"/>
      <c r="I67" s="4"/>
    </row>
    <row r="68" spans="1:10" ht="50.25" customHeight="1">
      <c r="A68" s="8"/>
      <c r="B68" s="11" t="s">
        <v>57</v>
      </c>
      <c r="C68" s="324" t="s">
        <v>58</v>
      </c>
      <c r="D68" s="324"/>
      <c r="E68" s="324"/>
      <c r="F68" s="324"/>
      <c r="G68" s="324"/>
      <c r="H68" s="324"/>
      <c r="I68" s="324"/>
    </row>
    <row r="69" spans="1:10" ht="15.75">
      <c r="A69" s="9"/>
      <c r="B69" s="8"/>
      <c r="C69" s="8"/>
      <c r="D69" s="8"/>
      <c r="E69" s="8"/>
      <c r="F69" s="8"/>
      <c r="G69" s="8"/>
      <c r="H69" s="8"/>
      <c r="I69" s="8"/>
    </row>
    <row r="70" spans="1:10" ht="87" customHeight="1">
      <c r="A70" s="11" t="s">
        <v>59</v>
      </c>
      <c r="B70" s="324" t="s">
        <v>60</v>
      </c>
      <c r="C70" s="324"/>
      <c r="D70" s="324"/>
      <c r="E70" s="324"/>
      <c r="F70" s="324"/>
      <c r="G70" s="324"/>
      <c r="H70" s="324"/>
      <c r="I70" s="324"/>
    </row>
    <row r="71" spans="1:10" ht="8.1" customHeight="1">
      <c r="A71" s="10"/>
      <c r="B71" s="8"/>
      <c r="C71" s="8"/>
      <c r="D71" s="8"/>
      <c r="E71" s="8"/>
      <c r="F71" s="8"/>
      <c r="G71" s="8"/>
      <c r="H71" s="8"/>
      <c r="I71" s="8"/>
    </row>
    <row r="72" spans="1:10" ht="16.5">
      <c r="A72" s="325" t="s">
        <v>61</v>
      </c>
      <c r="B72" s="325"/>
      <c r="C72" s="325"/>
      <c r="D72" s="325"/>
      <c r="E72" s="325"/>
      <c r="F72" s="325"/>
      <c r="G72" s="325"/>
      <c r="H72" s="325"/>
      <c r="I72" s="325"/>
    </row>
    <row r="73" spans="1:10" ht="16.5">
      <c r="A73" s="10"/>
      <c r="B73" s="8"/>
      <c r="C73" s="8"/>
      <c r="D73" s="8"/>
      <c r="E73" s="8"/>
      <c r="F73" s="8"/>
      <c r="G73" s="8"/>
      <c r="H73" s="8"/>
      <c r="I73" s="8"/>
    </row>
    <row r="74" spans="1:10" ht="49.5" customHeight="1">
      <c r="A74" s="11" t="s">
        <v>51</v>
      </c>
      <c r="B74" s="324" t="s">
        <v>62</v>
      </c>
      <c r="C74" s="324"/>
      <c r="D74" s="324"/>
      <c r="E74" s="324"/>
      <c r="F74" s="324"/>
      <c r="G74" s="324"/>
      <c r="H74" s="324"/>
      <c r="I74" s="324"/>
    </row>
    <row r="75" spans="1:10" ht="45" customHeight="1">
      <c r="A75" s="4"/>
      <c r="B75" s="5"/>
      <c r="C75" s="5"/>
      <c r="D75" s="5"/>
      <c r="E75" s="5"/>
      <c r="F75" s="4"/>
      <c r="G75" s="5"/>
      <c r="H75" s="5"/>
      <c r="I75" s="5"/>
      <c r="J75" s="1"/>
    </row>
    <row r="76" spans="1:10" ht="21" customHeight="1">
      <c r="A76" s="324" t="s">
        <v>44</v>
      </c>
      <c r="B76" s="324"/>
      <c r="C76" s="324"/>
      <c r="D76" s="324"/>
      <c r="E76" s="328" t="s">
        <v>44</v>
      </c>
      <c r="F76" s="328"/>
      <c r="G76" s="328"/>
      <c r="H76" s="328"/>
      <c r="I76" s="328"/>
      <c r="J76" s="1"/>
    </row>
    <row r="77" spans="1:10" ht="33" customHeight="1">
      <c r="A77" s="326" t="s">
        <v>45</v>
      </c>
      <c r="B77" s="326"/>
      <c r="C77" s="326"/>
      <c r="D77" s="326"/>
      <c r="E77" s="327" t="s">
        <v>46</v>
      </c>
      <c r="F77" s="327"/>
      <c r="G77" s="327"/>
      <c r="H77" s="327"/>
      <c r="I77" s="327"/>
      <c r="J77" s="1"/>
    </row>
    <row r="78" spans="1:10" ht="20.25" customHeight="1">
      <c r="A78" s="56" t="s">
        <v>12</v>
      </c>
      <c r="B78" s="5"/>
      <c r="C78" s="5"/>
      <c r="D78" s="5"/>
      <c r="E78" s="5"/>
      <c r="F78" s="5"/>
      <c r="G78" s="5"/>
      <c r="H78" s="5"/>
      <c r="I78" s="57" t="s">
        <v>63</v>
      </c>
      <c r="J78" s="1"/>
    </row>
    <row r="79" spans="1:10" ht="36" customHeight="1">
      <c r="A79" s="333" t="s">
        <v>64</v>
      </c>
      <c r="B79" s="333"/>
      <c r="C79" s="333"/>
      <c r="D79" s="333"/>
      <c r="E79" s="333"/>
      <c r="F79" s="333"/>
      <c r="G79" s="333"/>
      <c r="H79" s="333"/>
      <c r="I79" s="333"/>
      <c r="J79" s="1"/>
    </row>
    <row r="80" spans="1:10" ht="125.25" customHeight="1">
      <c r="A80" s="8"/>
      <c r="B80" s="11" t="s">
        <v>65</v>
      </c>
      <c r="C80" s="324" t="s">
        <v>66</v>
      </c>
      <c r="D80" s="324"/>
      <c r="E80" s="324"/>
      <c r="F80" s="324"/>
      <c r="G80" s="324"/>
      <c r="H80" s="324"/>
      <c r="I80" s="324"/>
    </row>
    <row r="81" spans="1:10" ht="9.9499999999999993" customHeight="1">
      <c r="A81" s="8"/>
      <c r="B81" s="12"/>
      <c r="C81" s="9"/>
      <c r="D81" s="9"/>
      <c r="E81" s="9"/>
      <c r="F81" s="9"/>
      <c r="G81" s="9"/>
      <c r="H81" s="9"/>
      <c r="I81" s="9"/>
    </row>
    <row r="82" spans="1:10" ht="112.5" customHeight="1">
      <c r="A82" s="8"/>
      <c r="B82" s="11" t="s">
        <v>55</v>
      </c>
      <c r="C82" s="324" t="s">
        <v>67</v>
      </c>
      <c r="D82" s="324"/>
      <c r="E82" s="324"/>
      <c r="F82" s="324"/>
      <c r="G82" s="324"/>
      <c r="H82" s="324"/>
      <c r="I82" s="324"/>
    </row>
    <row r="83" spans="1:10" ht="9.9499999999999993" customHeight="1">
      <c r="A83" s="8"/>
      <c r="B83" s="11"/>
      <c r="C83" s="13"/>
      <c r="D83" s="13"/>
      <c r="E83" s="13"/>
      <c r="F83" s="13"/>
      <c r="G83" s="13"/>
      <c r="H83" s="13"/>
      <c r="I83" s="13"/>
    </row>
    <row r="84" spans="1:10" ht="134.25" customHeight="1">
      <c r="A84" s="8"/>
      <c r="B84" s="11" t="s">
        <v>57</v>
      </c>
      <c r="C84" s="324" t="s">
        <v>68</v>
      </c>
      <c r="D84" s="324"/>
      <c r="E84" s="324"/>
      <c r="F84" s="324"/>
      <c r="G84" s="324"/>
      <c r="H84" s="324"/>
      <c r="I84" s="324"/>
    </row>
    <row r="85" spans="1:10" ht="9.9499999999999993" customHeight="1">
      <c r="A85" s="8"/>
      <c r="B85" s="11"/>
      <c r="C85" s="13"/>
      <c r="D85" s="13"/>
      <c r="E85" s="13"/>
      <c r="F85" s="13"/>
      <c r="G85" s="13"/>
      <c r="H85" s="13"/>
      <c r="I85" s="13"/>
    </row>
    <row r="86" spans="1:10" ht="94.5" customHeight="1">
      <c r="A86" s="8"/>
      <c r="B86" s="11" t="s">
        <v>69</v>
      </c>
      <c r="C86" s="324" t="s">
        <v>70</v>
      </c>
      <c r="D86" s="324"/>
      <c r="E86" s="324"/>
      <c r="F86" s="324"/>
      <c r="G86" s="324"/>
      <c r="H86" s="324"/>
      <c r="I86" s="324"/>
    </row>
    <row r="87" spans="1:10" ht="9.9499999999999993" customHeight="1">
      <c r="A87" s="8"/>
      <c r="B87" s="11"/>
      <c r="C87" s="13"/>
      <c r="D87" s="13"/>
      <c r="E87" s="13"/>
      <c r="F87" s="13"/>
      <c r="G87" s="13"/>
      <c r="H87" s="13"/>
      <c r="I87" s="13"/>
    </row>
    <row r="88" spans="1:10" ht="81.75" customHeight="1">
      <c r="A88" s="8"/>
      <c r="B88" s="11" t="s">
        <v>71</v>
      </c>
      <c r="C88" s="324" t="s">
        <v>72</v>
      </c>
      <c r="D88" s="324"/>
      <c r="E88" s="324"/>
      <c r="F88" s="324"/>
      <c r="G88" s="324"/>
      <c r="H88" s="324"/>
      <c r="I88" s="324"/>
    </row>
    <row r="89" spans="1:10" ht="9.9499999999999993" customHeight="1">
      <c r="A89" s="8"/>
      <c r="B89" s="11"/>
      <c r="C89" s="13"/>
      <c r="D89" s="13"/>
      <c r="E89" s="13"/>
      <c r="F89" s="13"/>
      <c r="G89" s="13"/>
      <c r="H89" s="13"/>
      <c r="I89" s="13"/>
    </row>
    <row r="90" spans="1:10" ht="72" customHeight="1">
      <c r="A90" s="8"/>
      <c r="B90" s="11" t="s">
        <v>73</v>
      </c>
      <c r="C90" s="324" t="s">
        <v>74</v>
      </c>
      <c r="D90" s="324"/>
      <c r="E90" s="324"/>
      <c r="F90" s="324"/>
      <c r="G90" s="324"/>
      <c r="H90" s="324"/>
      <c r="I90" s="324"/>
    </row>
    <row r="91" spans="1:10" ht="8.1" customHeight="1">
      <c r="A91" s="8"/>
      <c r="B91" s="13"/>
      <c r="C91" s="13"/>
      <c r="D91" s="13"/>
      <c r="E91" s="13"/>
      <c r="F91" s="13"/>
      <c r="G91" s="13"/>
      <c r="H91" s="13"/>
      <c r="I91" s="13"/>
    </row>
    <row r="92" spans="1:10" ht="53.25" customHeight="1">
      <c r="A92" s="11" t="s">
        <v>59</v>
      </c>
      <c r="B92" s="324" t="s">
        <v>75</v>
      </c>
      <c r="C92" s="324"/>
      <c r="D92" s="324"/>
      <c r="E92" s="324"/>
      <c r="F92" s="324"/>
      <c r="G92" s="324"/>
      <c r="H92" s="324"/>
      <c r="I92" s="324"/>
    </row>
    <row r="93" spans="1:10" ht="62.25" customHeight="1">
      <c r="A93" s="4"/>
      <c r="B93" s="5"/>
      <c r="C93" s="5"/>
      <c r="D93" s="5"/>
      <c r="E93" s="5"/>
      <c r="F93" s="4"/>
      <c r="G93" s="5"/>
      <c r="H93" s="5"/>
      <c r="I93" s="5"/>
      <c r="J93" s="1"/>
    </row>
    <row r="94" spans="1:10" ht="21" customHeight="1">
      <c r="A94" s="324" t="s">
        <v>44</v>
      </c>
      <c r="B94" s="324"/>
      <c r="C94" s="324"/>
      <c r="D94" s="324"/>
      <c r="E94" s="328" t="s">
        <v>44</v>
      </c>
      <c r="F94" s="328"/>
      <c r="G94" s="328"/>
      <c r="H94" s="328"/>
      <c r="I94" s="328"/>
      <c r="J94" s="1"/>
    </row>
    <row r="95" spans="1:10" ht="33" customHeight="1">
      <c r="A95" s="326" t="s">
        <v>45</v>
      </c>
      <c r="B95" s="326"/>
      <c r="C95" s="326"/>
      <c r="D95" s="326"/>
      <c r="E95" s="327" t="s">
        <v>46</v>
      </c>
      <c r="F95" s="327"/>
      <c r="G95" s="327"/>
      <c r="H95" s="327"/>
      <c r="I95" s="327"/>
      <c r="J95" s="1"/>
    </row>
    <row r="96" spans="1:10" ht="20.25" customHeight="1">
      <c r="A96" s="56" t="s">
        <v>12</v>
      </c>
      <c r="B96" s="5"/>
      <c r="C96" s="5"/>
      <c r="D96" s="5"/>
      <c r="E96" s="5"/>
      <c r="F96" s="5"/>
      <c r="G96" s="5"/>
      <c r="H96" s="5"/>
      <c r="I96" s="57" t="s">
        <v>76</v>
      </c>
      <c r="J96" s="1"/>
    </row>
    <row r="97" spans="1:10" ht="27.75" customHeight="1">
      <c r="A97" s="325" t="s">
        <v>77</v>
      </c>
      <c r="B97" s="325"/>
      <c r="C97" s="325"/>
      <c r="D97" s="325"/>
      <c r="E97" s="325"/>
      <c r="F97" s="325"/>
      <c r="G97" s="325"/>
      <c r="H97" s="325"/>
      <c r="I97" s="325"/>
    </row>
    <row r="98" spans="1:10" ht="21.75" customHeight="1">
      <c r="A98" s="9"/>
      <c r="B98" s="324"/>
      <c r="C98" s="324"/>
      <c r="D98" s="324"/>
      <c r="E98" s="324"/>
      <c r="F98" s="324"/>
      <c r="G98" s="324"/>
      <c r="H98" s="324"/>
      <c r="I98" s="324"/>
    </row>
    <row r="99" spans="1:10" ht="85.5" customHeight="1">
      <c r="A99" s="11" t="s">
        <v>51</v>
      </c>
      <c r="B99" s="324" t="s">
        <v>78</v>
      </c>
      <c r="C99" s="324"/>
      <c r="D99" s="324"/>
      <c r="E99" s="324"/>
      <c r="F99" s="324"/>
      <c r="G99" s="324"/>
      <c r="H99" s="324"/>
      <c r="I99" s="324"/>
    </row>
    <row r="100" spans="1:10" ht="15.75">
      <c r="A100" s="56"/>
      <c r="B100" s="5"/>
      <c r="C100" s="5"/>
      <c r="D100" s="5"/>
      <c r="E100" s="5"/>
      <c r="F100" s="5"/>
      <c r="G100" s="5"/>
      <c r="H100" s="5"/>
      <c r="I100" s="57"/>
      <c r="J100" s="1"/>
    </row>
    <row r="101" spans="1:10" ht="165.75" customHeight="1">
      <c r="A101" s="11" t="s">
        <v>59</v>
      </c>
      <c r="B101" s="324" t="s">
        <v>79</v>
      </c>
      <c r="C101" s="324"/>
      <c r="D101" s="324"/>
      <c r="E101" s="324"/>
      <c r="F101" s="324"/>
      <c r="G101" s="324"/>
      <c r="H101" s="324"/>
      <c r="I101" s="324"/>
    </row>
    <row r="102" spans="1:10" ht="18" customHeight="1">
      <c r="A102" s="11"/>
      <c r="B102" s="9"/>
      <c r="C102" s="9"/>
      <c r="D102" s="9"/>
      <c r="E102" s="9"/>
      <c r="F102" s="9"/>
      <c r="G102" s="9"/>
      <c r="H102" s="9"/>
      <c r="I102" s="9"/>
    </row>
    <row r="103" spans="1:10" ht="62.25" customHeight="1">
      <c r="A103" s="11" t="s">
        <v>80</v>
      </c>
      <c r="B103" s="324" t="s">
        <v>81</v>
      </c>
      <c r="C103" s="324"/>
      <c r="D103" s="324"/>
      <c r="E103" s="324"/>
      <c r="F103" s="324"/>
      <c r="G103" s="324"/>
      <c r="H103" s="324"/>
      <c r="I103" s="324"/>
    </row>
    <row r="104" spans="1:10" ht="15" customHeight="1">
      <c r="A104" s="9"/>
      <c r="B104" s="8"/>
      <c r="C104" s="8"/>
      <c r="D104" s="8"/>
      <c r="E104" s="8"/>
      <c r="F104" s="8"/>
      <c r="G104" s="8"/>
      <c r="H104" s="8"/>
      <c r="I104" s="8"/>
    </row>
    <row r="105" spans="1:10" ht="29.25" customHeight="1">
      <c r="A105" s="325" t="s">
        <v>82</v>
      </c>
      <c r="B105" s="325"/>
      <c r="C105" s="325"/>
      <c r="D105" s="325"/>
      <c r="E105" s="325"/>
      <c r="F105" s="325"/>
      <c r="G105" s="325"/>
      <c r="H105" s="325"/>
      <c r="I105" s="325"/>
    </row>
    <row r="106" spans="1:10" ht="29.25" customHeight="1">
      <c r="A106" s="10"/>
      <c r="B106" s="8"/>
      <c r="C106" s="8"/>
      <c r="D106" s="8"/>
      <c r="E106" s="8"/>
      <c r="F106" s="8"/>
      <c r="G106" s="8"/>
      <c r="H106" s="8"/>
      <c r="I106" s="8"/>
    </row>
    <row r="107" spans="1:10" ht="54.75" customHeight="1">
      <c r="A107" s="11" t="s">
        <v>51</v>
      </c>
      <c r="B107" s="329" t="s">
        <v>83</v>
      </c>
      <c r="C107" s="329"/>
      <c r="D107" s="329"/>
      <c r="E107" s="329"/>
      <c r="F107" s="329"/>
      <c r="G107" s="329"/>
      <c r="H107" s="329"/>
      <c r="I107" s="329"/>
    </row>
    <row r="108" spans="1:10" ht="15" customHeight="1">
      <c r="A108" s="11"/>
      <c r="B108" s="8"/>
      <c r="C108" s="8"/>
      <c r="D108" s="8"/>
      <c r="E108" s="8"/>
      <c r="F108" s="8"/>
      <c r="G108" s="8"/>
      <c r="H108" s="8"/>
      <c r="I108" s="8"/>
    </row>
    <row r="109" spans="1:10" ht="66.75" customHeight="1">
      <c r="A109" s="11" t="s">
        <v>59</v>
      </c>
      <c r="B109" s="329" t="s">
        <v>84</v>
      </c>
      <c r="C109" s="329"/>
      <c r="D109" s="329"/>
      <c r="E109" s="329"/>
      <c r="F109" s="329"/>
      <c r="G109" s="329"/>
      <c r="H109" s="329"/>
      <c r="I109" s="329"/>
    </row>
    <row r="110" spans="1:10" ht="15" customHeight="1">
      <c r="A110" s="9"/>
      <c r="B110" s="8"/>
      <c r="C110" s="8"/>
      <c r="D110" s="8"/>
      <c r="E110" s="8"/>
      <c r="F110" s="8"/>
      <c r="G110" s="8"/>
      <c r="H110" s="8"/>
      <c r="I110" s="8"/>
    </row>
    <row r="111" spans="1:10" ht="25.5" customHeight="1">
      <c r="A111" s="325" t="s">
        <v>85</v>
      </c>
      <c r="B111" s="325"/>
      <c r="C111" s="325"/>
      <c r="D111" s="325"/>
      <c r="E111" s="325"/>
      <c r="F111" s="325"/>
      <c r="G111" s="325"/>
      <c r="H111" s="325"/>
      <c r="I111" s="325"/>
    </row>
    <row r="112" spans="1:10" ht="22.5" customHeight="1">
      <c r="A112" s="10"/>
      <c r="B112" s="8"/>
      <c r="C112" s="8"/>
      <c r="D112" s="8"/>
      <c r="E112" s="8"/>
      <c r="F112" s="8"/>
      <c r="G112" s="8"/>
      <c r="H112" s="8"/>
      <c r="I112" s="8"/>
    </row>
    <row r="113" spans="1:10" ht="58.5" customHeight="1">
      <c r="A113" s="11" t="s">
        <v>51</v>
      </c>
      <c r="B113" s="329" t="s">
        <v>86</v>
      </c>
      <c r="C113" s="329"/>
      <c r="D113" s="329"/>
      <c r="E113" s="329"/>
      <c r="F113" s="329"/>
      <c r="G113" s="329"/>
      <c r="H113" s="329"/>
      <c r="I113" s="32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24" t="s">
        <v>44</v>
      </c>
      <c r="B116" s="324"/>
      <c r="C116" s="324"/>
      <c r="D116" s="324"/>
      <c r="E116" s="328" t="s">
        <v>44</v>
      </c>
      <c r="F116" s="328"/>
      <c r="G116" s="328"/>
      <c r="H116" s="328"/>
      <c r="I116" s="328"/>
      <c r="J116" s="1"/>
    </row>
    <row r="117" spans="1:10" ht="33" customHeight="1">
      <c r="A117" s="326" t="s">
        <v>45</v>
      </c>
      <c r="B117" s="326"/>
      <c r="C117" s="326"/>
      <c r="D117" s="326"/>
      <c r="E117" s="327" t="s">
        <v>46</v>
      </c>
      <c r="F117" s="327"/>
      <c r="G117" s="327"/>
      <c r="H117" s="327"/>
      <c r="I117" s="327"/>
      <c r="J117" s="1"/>
    </row>
    <row r="118" spans="1:10" ht="19.5" customHeight="1">
      <c r="A118" s="56" t="s">
        <v>12</v>
      </c>
      <c r="B118" s="5"/>
      <c r="C118" s="5"/>
      <c r="D118" s="5"/>
      <c r="E118" s="5"/>
      <c r="F118" s="5"/>
      <c r="G118" s="5"/>
      <c r="H118" s="5"/>
      <c r="I118" s="57" t="s">
        <v>87</v>
      </c>
    </row>
    <row r="119" spans="1:10" ht="60.75" customHeight="1">
      <c r="A119" s="11" t="s">
        <v>59</v>
      </c>
      <c r="B119" s="329" t="s">
        <v>88</v>
      </c>
      <c r="C119" s="329"/>
      <c r="D119" s="329"/>
      <c r="E119" s="329"/>
      <c r="F119" s="329"/>
      <c r="G119" s="329"/>
      <c r="H119" s="329"/>
      <c r="I119" s="329"/>
    </row>
    <row r="120" spans="1:10" ht="15.95" customHeight="1">
      <c r="A120" s="9"/>
      <c r="B120" s="8"/>
      <c r="C120" s="8"/>
      <c r="D120" s="8"/>
      <c r="E120" s="8"/>
      <c r="F120" s="8"/>
      <c r="G120" s="8"/>
      <c r="H120" s="8"/>
      <c r="I120" s="8"/>
    </row>
    <row r="121" spans="1:10" ht="26.25" customHeight="1">
      <c r="A121" s="325" t="s">
        <v>89</v>
      </c>
      <c r="B121" s="325"/>
      <c r="C121" s="325"/>
      <c r="D121" s="325"/>
      <c r="E121" s="325"/>
      <c r="F121" s="325"/>
      <c r="G121" s="325"/>
      <c r="H121" s="325"/>
      <c r="I121" s="325"/>
    </row>
    <row r="122" spans="1:10" ht="24.75" customHeight="1">
      <c r="A122" s="9"/>
      <c r="B122" s="8"/>
      <c r="C122" s="8"/>
      <c r="D122" s="8"/>
      <c r="E122" s="8"/>
      <c r="F122" s="8"/>
      <c r="G122" s="8"/>
      <c r="H122" s="8"/>
      <c r="I122" s="8"/>
    </row>
    <row r="123" spans="1:10" ht="39.75" customHeight="1">
      <c r="A123" s="11" t="s">
        <v>51</v>
      </c>
      <c r="B123" s="329" t="s">
        <v>90</v>
      </c>
      <c r="C123" s="329"/>
      <c r="D123" s="329"/>
      <c r="E123" s="329"/>
      <c r="F123" s="329"/>
      <c r="G123" s="329"/>
      <c r="H123" s="329"/>
      <c r="I123" s="329"/>
    </row>
    <row r="124" spans="1:10" ht="25.5" customHeight="1">
      <c r="A124" s="8"/>
      <c r="B124" s="8"/>
      <c r="C124" s="8"/>
      <c r="D124" s="8"/>
      <c r="E124" s="8"/>
      <c r="F124" s="8"/>
      <c r="G124" s="8"/>
      <c r="H124" s="8"/>
      <c r="I124" s="8"/>
      <c r="J124" s="1"/>
    </row>
    <row r="125" spans="1:10" ht="43.5" customHeight="1">
      <c r="A125" s="11" t="s">
        <v>59</v>
      </c>
      <c r="B125" s="329" t="s">
        <v>91</v>
      </c>
      <c r="C125" s="329"/>
      <c r="D125" s="329"/>
      <c r="E125" s="329"/>
      <c r="F125" s="329"/>
      <c r="G125" s="329"/>
      <c r="H125" s="329"/>
      <c r="I125" s="329"/>
    </row>
    <row r="126" spans="1:10" ht="21.75" customHeight="1">
      <c r="A126" s="10"/>
      <c r="B126" s="8"/>
      <c r="C126" s="8"/>
      <c r="D126" s="8"/>
      <c r="E126" s="8"/>
      <c r="F126" s="8"/>
      <c r="G126" s="8"/>
      <c r="H126" s="8"/>
      <c r="I126" s="8"/>
    </row>
    <row r="127" spans="1:10" ht="25.5" customHeight="1">
      <c r="A127" s="325" t="s">
        <v>92</v>
      </c>
      <c r="B127" s="325"/>
      <c r="C127" s="325"/>
      <c r="D127" s="325"/>
      <c r="E127" s="325"/>
      <c r="F127" s="325"/>
      <c r="G127" s="325"/>
      <c r="H127" s="325"/>
      <c r="I127" s="325"/>
    </row>
    <row r="128" spans="1:10" ht="23.25" customHeight="1">
      <c r="A128" s="9"/>
      <c r="B128" s="8"/>
      <c r="C128" s="8"/>
      <c r="D128" s="8"/>
      <c r="E128" s="8"/>
      <c r="F128" s="8"/>
      <c r="G128" s="8"/>
      <c r="H128" s="8"/>
      <c r="I128" s="8"/>
    </row>
    <row r="129" spans="1:10" ht="88.5" customHeight="1">
      <c r="A129" s="329" t="s">
        <v>93</v>
      </c>
      <c r="B129" s="329"/>
      <c r="C129" s="329"/>
      <c r="D129" s="329"/>
      <c r="E129" s="329"/>
      <c r="F129" s="329"/>
      <c r="G129" s="329"/>
      <c r="H129" s="329"/>
      <c r="I129" s="329"/>
    </row>
    <row r="130" spans="1:10" ht="26.25" customHeight="1">
      <c r="A130" s="8"/>
      <c r="B130" s="8"/>
      <c r="C130" s="8"/>
      <c r="D130" s="8"/>
      <c r="E130" s="8"/>
      <c r="F130" s="8"/>
      <c r="G130" s="8"/>
      <c r="H130" s="8"/>
      <c r="I130" s="8"/>
    </row>
    <row r="131" spans="1:10" ht="21.75" customHeight="1">
      <c r="A131" s="325" t="s">
        <v>94</v>
      </c>
      <c r="B131" s="325"/>
      <c r="C131" s="325"/>
      <c r="D131" s="325"/>
      <c r="E131" s="325"/>
      <c r="F131" s="325"/>
      <c r="G131" s="325"/>
      <c r="H131" s="325"/>
      <c r="I131" s="325"/>
    </row>
    <row r="132" spans="1:10" ht="25.5" customHeight="1">
      <c r="A132" s="10"/>
      <c r="B132" s="8"/>
      <c r="C132" s="8"/>
      <c r="D132" s="8"/>
      <c r="E132" s="8"/>
      <c r="F132" s="8"/>
      <c r="G132" s="8"/>
      <c r="H132" s="8"/>
      <c r="I132" s="8"/>
    </row>
    <row r="133" spans="1:10" ht="69" customHeight="1">
      <c r="A133" s="11" t="s">
        <v>51</v>
      </c>
      <c r="B133" s="329" t="s">
        <v>95</v>
      </c>
      <c r="C133" s="329"/>
      <c r="D133" s="329"/>
      <c r="E133" s="329"/>
      <c r="F133" s="329"/>
      <c r="G133" s="329"/>
      <c r="H133" s="329"/>
      <c r="I133" s="329"/>
    </row>
    <row r="134" spans="1:10" ht="21" customHeight="1">
      <c r="A134" s="11"/>
      <c r="B134" s="329"/>
      <c r="C134" s="329"/>
      <c r="D134" s="329"/>
      <c r="E134" s="329"/>
      <c r="F134" s="329"/>
      <c r="G134" s="329"/>
      <c r="H134" s="329"/>
      <c r="I134" s="329"/>
    </row>
    <row r="135" spans="1:10" ht="191.25" customHeight="1">
      <c r="A135" s="11" t="s">
        <v>59</v>
      </c>
      <c r="B135" s="329" t="s">
        <v>96</v>
      </c>
      <c r="C135" s="329"/>
      <c r="D135" s="329"/>
      <c r="E135" s="329"/>
      <c r="F135" s="329"/>
      <c r="G135" s="329"/>
      <c r="H135" s="329"/>
      <c r="I135" s="32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24" t="s">
        <v>44</v>
      </c>
      <c r="B138" s="324"/>
      <c r="C138" s="324"/>
      <c r="D138" s="324"/>
      <c r="E138" s="328" t="s">
        <v>44</v>
      </c>
      <c r="F138" s="328"/>
      <c r="G138" s="328"/>
      <c r="H138" s="328"/>
      <c r="I138" s="328"/>
      <c r="J138" s="1"/>
    </row>
    <row r="139" spans="1:10" ht="37.5" customHeight="1">
      <c r="A139" s="326" t="s">
        <v>45</v>
      </c>
      <c r="B139" s="326"/>
      <c r="C139" s="326"/>
      <c r="D139" s="326"/>
      <c r="E139" s="327" t="s">
        <v>46</v>
      </c>
      <c r="F139" s="327"/>
      <c r="G139" s="327"/>
      <c r="H139" s="327"/>
      <c r="I139" s="327"/>
      <c r="J139" s="1"/>
    </row>
    <row r="140" spans="1:10" ht="20.25" customHeight="1">
      <c r="A140" s="56" t="s">
        <v>12</v>
      </c>
      <c r="B140" s="5"/>
      <c r="C140" s="5"/>
      <c r="D140" s="5"/>
      <c r="E140" s="5"/>
      <c r="F140" s="5"/>
      <c r="G140" s="5"/>
      <c r="H140" s="5"/>
      <c r="I140" s="57" t="s">
        <v>97</v>
      </c>
      <c r="J140" s="1"/>
    </row>
    <row r="141" spans="1:10" ht="70.5" customHeight="1">
      <c r="A141" s="11" t="s">
        <v>80</v>
      </c>
      <c r="B141" s="329" t="s">
        <v>98</v>
      </c>
      <c r="C141" s="329"/>
      <c r="D141" s="329"/>
      <c r="E141" s="329"/>
      <c r="F141" s="329"/>
      <c r="G141" s="329"/>
      <c r="H141" s="329"/>
      <c r="I141" s="329"/>
    </row>
    <row r="142" spans="1:10" ht="31.5" customHeight="1">
      <c r="A142" s="11"/>
      <c r="B142" s="329"/>
      <c r="C142" s="329"/>
      <c r="D142" s="329"/>
      <c r="E142" s="329"/>
      <c r="F142" s="329"/>
      <c r="G142" s="329"/>
      <c r="H142" s="329"/>
      <c r="I142" s="329"/>
    </row>
    <row r="143" spans="1:10" ht="141.75" customHeight="1">
      <c r="A143" s="11" t="s">
        <v>99</v>
      </c>
      <c r="B143" s="329" t="s">
        <v>100</v>
      </c>
      <c r="C143" s="329"/>
      <c r="D143" s="329"/>
      <c r="E143" s="329"/>
      <c r="F143" s="329"/>
      <c r="G143" s="329"/>
      <c r="H143" s="329"/>
      <c r="I143" s="329"/>
    </row>
    <row r="144" spans="1:10" ht="22.5" customHeight="1">
      <c r="A144" s="9"/>
      <c r="B144" s="329"/>
      <c r="C144" s="329"/>
      <c r="D144" s="329"/>
      <c r="E144" s="329"/>
      <c r="F144" s="329"/>
      <c r="G144" s="329"/>
      <c r="H144" s="329"/>
      <c r="I144" s="329"/>
    </row>
    <row r="145" spans="1:10" ht="74.25" customHeight="1">
      <c r="A145" s="11" t="s">
        <v>101</v>
      </c>
      <c r="B145" s="329" t="s">
        <v>102</v>
      </c>
      <c r="C145" s="329"/>
      <c r="D145" s="329"/>
      <c r="E145" s="329"/>
      <c r="F145" s="329"/>
      <c r="G145" s="329"/>
      <c r="H145" s="329"/>
      <c r="I145" s="32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29" t="s">
        <v>104</v>
      </c>
      <c r="C148" s="329"/>
      <c r="D148" s="329"/>
      <c r="E148" s="329"/>
      <c r="F148" s="329"/>
      <c r="G148" s="329"/>
      <c r="H148" s="329"/>
      <c r="I148" s="329"/>
    </row>
    <row r="149" spans="1:10" ht="15.95" customHeight="1">
      <c r="A149" s="11"/>
      <c r="B149" s="329"/>
      <c r="C149" s="329"/>
      <c r="D149" s="329"/>
      <c r="E149" s="329"/>
      <c r="F149" s="329"/>
      <c r="G149" s="329"/>
      <c r="H149" s="329"/>
      <c r="I149" s="329"/>
    </row>
    <row r="150" spans="1:10" ht="90" customHeight="1">
      <c r="A150" s="11" t="s">
        <v>105</v>
      </c>
      <c r="B150" s="329" t="s">
        <v>106</v>
      </c>
      <c r="C150" s="329"/>
      <c r="D150" s="329"/>
      <c r="E150" s="329"/>
      <c r="F150" s="329"/>
      <c r="G150" s="329"/>
      <c r="H150" s="329"/>
      <c r="I150" s="329"/>
    </row>
    <row r="151" spans="1:10" ht="15.95" customHeight="1">
      <c r="A151" s="11"/>
      <c r="B151" s="8"/>
      <c r="C151" s="8"/>
      <c r="D151" s="8"/>
      <c r="E151" s="8"/>
      <c r="F151" s="8"/>
      <c r="G151" s="8"/>
      <c r="H151" s="8"/>
      <c r="I151" s="8"/>
    </row>
    <row r="152" spans="1:10" ht="111.75" customHeight="1">
      <c r="A152" s="11" t="s">
        <v>107</v>
      </c>
      <c r="B152" s="329" t="s">
        <v>108</v>
      </c>
      <c r="C152" s="329"/>
      <c r="D152" s="329"/>
      <c r="E152" s="329"/>
      <c r="F152" s="329"/>
      <c r="G152" s="329"/>
      <c r="H152" s="329"/>
      <c r="I152" s="32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24" t="s">
        <v>44</v>
      </c>
      <c r="B155" s="324"/>
      <c r="C155" s="324"/>
      <c r="D155" s="324"/>
      <c r="E155" s="328" t="s">
        <v>44</v>
      </c>
      <c r="F155" s="328"/>
      <c r="G155" s="328"/>
      <c r="H155" s="328"/>
      <c r="I155" s="328"/>
      <c r="J155" s="1"/>
    </row>
    <row r="156" spans="1:10" ht="33" customHeight="1">
      <c r="A156" s="326" t="s">
        <v>45</v>
      </c>
      <c r="B156" s="326"/>
      <c r="C156" s="326"/>
      <c r="D156" s="326"/>
      <c r="E156" s="327" t="s">
        <v>46</v>
      </c>
      <c r="F156" s="327"/>
      <c r="G156" s="327"/>
      <c r="H156" s="327"/>
      <c r="I156" s="327"/>
      <c r="J156" s="1"/>
    </row>
    <row r="157" spans="1:10" ht="27" customHeight="1">
      <c r="A157" s="56" t="s">
        <v>12</v>
      </c>
      <c r="B157" s="5"/>
      <c r="C157" s="5"/>
      <c r="D157" s="5"/>
      <c r="E157" s="5"/>
      <c r="F157" s="5"/>
      <c r="G157" s="5"/>
      <c r="H157" s="5"/>
      <c r="I157" s="57" t="s">
        <v>109</v>
      </c>
      <c r="J157" s="1"/>
    </row>
    <row r="158" spans="1:10" ht="21" customHeight="1">
      <c r="A158" s="11" t="s">
        <v>110</v>
      </c>
      <c r="B158" s="329" t="s">
        <v>111</v>
      </c>
      <c r="C158" s="329"/>
      <c r="D158" s="329"/>
      <c r="E158" s="329"/>
      <c r="F158" s="329"/>
      <c r="G158" s="329"/>
      <c r="H158" s="329"/>
      <c r="I158" s="329"/>
    </row>
    <row r="159" spans="1:10" ht="30" customHeight="1">
      <c r="A159" s="11"/>
      <c r="B159" s="8"/>
      <c r="C159" s="8"/>
      <c r="D159" s="8"/>
      <c r="E159" s="8"/>
      <c r="F159" s="8"/>
      <c r="G159" s="8"/>
      <c r="H159" s="8"/>
      <c r="I159" s="8"/>
    </row>
    <row r="160" spans="1:10" ht="74.25" customHeight="1">
      <c r="A160" s="11" t="s">
        <v>112</v>
      </c>
      <c r="B160" s="329" t="s">
        <v>113</v>
      </c>
      <c r="C160" s="329"/>
      <c r="D160" s="329"/>
      <c r="E160" s="329"/>
      <c r="F160" s="329"/>
      <c r="G160" s="329"/>
      <c r="H160" s="329"/>
      <c r="I160" s="329"/>
    </row>
    <row r="161" spans="1:10" ht="13.5" customHeight="1">
      <c r="A161" s="9"/>
      <c r="B161" s="8"/>
      <c r="C161" s="8"/>
      <c r="D161" s="8"/>
      <c r="E161" s="8"/>
      <c r="F161" s="8"/>
      <c r="G161" s="8"/>
      <c r="H161" s="8"/>
      <c r="I161" s="8"/>
    </row>
    <row r="162" spans="1:10" ht="16.5">
      <c r="A162" s="325" t="s">
        <v>114</v>
      </c>
      <c r="B162" s="325"/>
      <c r="C162" s="325"/>
      <c r="D162" s="325"/>
      <c r="E162" s="325"/>
      <c r="F162" s="325"/>
      <c r="G162" s="325"/>
      <c r="H162" s="325"/>
      <c r="I162" s="325"/>
    </row>
    <row r="163" spans="1:10" ht="30" customHeight="1">
      <c r="A163" s="9"/>
      <c r="B163" s="8"/>
      <c r="C163" s="8"/>
      <c r="D163" s="8"/>
      <c r="E163" s="8"/>
      <c r="F163" s="8"/>
      <c r="G163" s="8"/>
      <c r="H163" s="8"/>
      <c r="I163" s="8"/>
    </row>
    <row r="164" spans="1:10" ht="60" customHeight="1">
      <c r="A164" s="329" t="s">
        <v>115</v>
      </c>
      <c r="B164" s="329"/>
      <c r="C164" s="329"/>
      <c r="D164" s="329"/>
      <c r="E164" s="329"/>
      <c r="F164" s="329"/>
      <c r="G164" s="329"/>
      <c r="H164" s="329"/>
      <c r="I164" s="329"/>
    </row>
    <row r="165" spans="1:10" ht="11.25" customHeight="1">
      <c r="A165" s="10"/>
      <c r="B165" s="8"/>
      <c r="C165" s="8"/>
      <c r="D165" s="8"/>
      <c r="E165" s="8"/>
      <c r="F165" s="8"/>
      <c r="G165" s="8"/>
      <c r="H165" s="8"/>
      <c r="I165" s="8"/>
    </row>
    <row r="166" spans="1:10" ht="27.75" customHeight="1">
      <c r="A166" s="325" t="s">
        <v>116</v>
      </c>
      <c r="B166" s="325"/>
      <c r="C166" s="325"/>
      <c r="D166" s="325"/>
      <c r="E166" s="325"/>
      <c r="F166" s="325"/>
      <c r="G166" s="325"/>
      <c r="H166" s="325"/>
      <c r="I166" s="325"/>
    </row>
    <row r="167" spans="1:10" ht="12.75" customHeight="1">
      <c r="A167" s="9"/>
      <c r="B167" s="8"/>
      <c r="C167" s="8"/>
      <c r="D167" s="8"/>
      <c r="E167" s="8"/>
      <c r="F167" s="8"/>
      <c r="G167" s="8"/>
      <c r="H167" s="8"/>
      <c r="I167" s="8"/>
    </row>
    <row r="168" spans="1:10" ht="74.25" customHeight="1">
      <c r="A168" s="11" t="s">
        <v>51</v>
      </c>
      <c r="B168" s="329" t="s">
        <v>117</v>
      </c>
      <c r="C168" s="329"/>
      <c r="D168" s="329"/>
      <c r="E168" s="329"/>
      <c r="F168" s="329"/>
      <c r="G168" s="329"/>
      <c r="H168" s="329"/>
      <c r="I168" s="329"/>
    </row>
    <row r="169" spans="1:10" ht="23.25" customHeight="1">
      <c r="A169" s="12"/>
      <c r="B169" s="8"/>
      <c r="C169" s="8"/>
      <c r="D169" s="8"/>
      <c r="E169" s="8"/>
      <c r="F169" s="8"/>
      <c r="G169" s="8"/>
      <c r="H169" s="8"/>
      <c r="I169" s="8"/>
    </row>
    <row r="170" spans="1:10" ht="36" customHeight="1">
      <c r="A170" s="11" t="s">
        <v>59</v>
      </c>
      <c r="B170" s="329" t="s">
        <v>118</v>
      </c>
      <c r="C170" s="329"/>
      <c r="D170" s="329"/>
      <c r="E170" s="329"/>
      <c r="F170" s="329"/>
      <c r="G170" s="329"/>
      <c r="H170" s="329"/>
      <c r="I170" s="329"/>
    </row>
    <row r="171" spans="1:10" ht="21" customHeight="1">
      <c r="J171" s="1"/>
    </row>
    <row r="172" spans="1:10">
      <c r="J172" s="1"/>
    </row>
    <row r="173" spans="1:10" ht="52.5" customHeight="1">
      <c r="A173" s="11" t="s">
        <v>80</v>
      </c>
      <c r="B173" s="329" t="s">
        <v>119</v>
      </c>
      <c r="C173" s="329"/>
      <c r="D173" s="329"/>
      <c r="E173" s="329"/>
      <c r="F173" s="329"/>
      <c r="G173" s="329"/>
      <c r="H173" s="329"/>
      <c r="I173" s="329"/>
    </row>
    <row r="174" spans="1:10" ht="20.25" customHeight="1">
      <c r="A174" s="11"/>
      <c r="B174" s="8"/>
      <c r="C174" s="8"/>
      <c r="D174" s="8"/>
      <c r="E174" s="8"/>
      <c r="F174" s="8"/>
      <c r="G174" s="8"/>
      <c r="H174" s="8"/>
      <c r="I174" s="8"/>
    </row>
    <row r="175" spans="1:10" ht="40.5" customHeight="1">
      <c r="A175" s="11" t="s">
        <v>99</v>
      </c>
      <c r="B175" s="329" t="s">
        <v>120</v>
      </c>
      <c r="C175" s="329"/>
      <c r="D175" s="329"/>
      <c r="E175" s="329"/>
      <c r="F175" s="329"/>
      <c r="G175" s="329"/>
      <c r="H175" s="329"/>
      <c r="I175" s="329"/>
    </row>
    <row r="176" spans="1:10" ht="21.75" customHeight="1">
      <c r="A176" s="11"/>
      <c r="B176" s="8"/>
      <c r="C176" s="8"/>
      <c r="D176" s="8"/>
      <c r="E176" s="8"/>
      <c r="F176" s="8"/>
      <c r="G176" s="8"/>
      <c r="H176" s="8"/>
      <c r="I176" s="8"/>
    </row>
    <row r="177" spans="1:10" ht="88.5" customHeight="1">
      <c r="A177" s="11" t="s">
        <v>101</v>
      </c>
      <c r="B177" s="329" t="s">
        <v>121</v>
      </c>
      <c r="C177" s="329"/>
      <c r="D177" s="329"/>
      <c r="E177" s="329"/>
      <c r="F177" s="329"/>
      <c r="G177" s="329"/>
      <c r="H177" s="329"/>
      <c r="I177" s="329"/>
    </row>
    <row r="178" spans="1:10" ht="18" customHeight="1">
      <c r="A178" s="11"/>
      <c r="B178" s="8"/>
      <c r="C178" s="8"/>
      <c r="D178" s="8"/>
      <c r="E178" s="8"/>
      <c r="F178" s="8"/>
      <c r="G178" s="8"/>
      <c r="H178" s="8"/>
      <c r="I178" s="8"/>
    </row>
    <row r="179" spans="1:10" ht="63" customHeight="1">
      <c r="A179" s="11" t="s">
        <v>122</v>
      </c>
      <c r="B179" s="329" t="s">
        <v>123</v>
      </c>
      <c r="C179" s="329"/>
      <c r="D179" s="329"/>
      <c r="E179" s="329"/>
      <c r="F179" s="329"/>
      <c r="G179" s="329"/>
      <c r="H179" s="329"/>
      <c r="I179" s="32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24" t="s">
        <v>44</v>
      </c>
      <c r="B182" s="324"/>
      <c r="C182" s="324"/>
      <c r="D182" s="324"/>
      <c r="E182" s="328" t="s">
        <v>44</v>
      </c>
      <c r="F182" s="328"/>
      <c r="G182" s="328"/>
      <c r="H182" s="328"/>
      <c r="I182" s="328"/>
      <c r="J182" s="1"/>
    </row>
    <row r="183" spans="1:10" ht="33" customHeight="1">
      <c r="A183" s="326" t="s">
        <v>45</v>
      </c>
      <c r="B183" s="326"/>
      <c r="C183" s="326"/>
      <c r="D183" s="326"/>
      <c r="E183" s="327" t="s">
        <v>46</v>
      </c>
      <c r="F183" s="327"/>
      <c r="G183" s="327"/>
      <c r="H183" s="327"/>
      <c r="I183" s="327"/>
      <c r="J183" s="1"/>
    </row>
    <row r="184" spans="1:10" ht="22.5" customHeight="1">
      <c r="A184" s="56" t="s">
        <v>12</v>
      </c>
      <c r="B184" s="5"/>
      <c r="C184" s="5"/>
      <c r="D184" s="5"/>
      <c r="E184" s="5"/>
      <c r="F184" s="5"/>
      <c r="G184" s="5"/>
      <c r="H184" s="5"/>
      <c r="I184" s="57" t="s">
        <v>124</v>
      </c>
      <c r="J184" s="1"/>
    </row>
    <row r="185" spans="1:10" ht="53.25" customHeight="1">
      <c r="A185" s="11" t="s">
        <v>103</v>
      </c>
      <c r="B185" s="329" t="s">
        <v>125</v>
      </c>
      <c r="C185" s="329"/>
      <c r="D185" s="329"/>
      <c r="E185" s="329"/>
      <c r="F185" s="329"/>
      <c r="G185" s="329"/>
      <c r="H185" s="329"/>
      <c r="I185" s="32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41" t="s">
        <v>45</v>
      </c>
      <c r="C189" s="341"/>
      <c r="D189" s="341"/>
      <c r="E189" s="341"/>
      <c r="F189" s="342" t="s">
        <v>46</v>
      </c>
      <c r="G189" s="341"/>
      <c r="H189" s="341"/>
      <c r="I189" s="341"/>
    </row>
    <row r="190" spans="1:10" ht="21.95" customHeight="1">
      <c r="A190" s="8"/>
      <c r="B190" s="15"/>
      <c r="C190" s="9"/>
      <c r="D190" s="9"/>
      <c r="E190" s="9"/>
      <c r="F190" s="16"/>
      <c r="G190" s="16"/>
      <c r="H190" s="16"/>
      <c r="I190" s="16"/>
    </row>
    <row r="191" spans="1:10" ht="21.95" customHeight="1">
      <c r="A191" s="8"/>
      <c r="B191" s="324" t="s">
        <v>127</v>
      </c>
      <c r="C191" s="324"/>
      <c r="D191" s="324"/>
      <c r="E191" s="324"/>
      <c r="F191" s="324" t="s">
        <v>127</v>
      </c>
      <c r="G191" s="324"/>
      <c r="H191" s="324"/>
      <c r="I191" s="32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33" t="str">
        <f>"Name : "&amp;'Name of Bidder'!C17</f>
        <v xml:space="preserve">Name : </v>
      </c>
      <c r="G194" s="333"/>
      <c r="H194" s="333"/>
      <c r="I194" s="333"/>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24" t="s">
        <v>129</v>
      </c>
      <c r="C197" s="324"/>
      <c r="D197" s="324"/>
      <c r="E197" s="324"/>
      <c r="F197" s="324" t="s">
        <v>129</v>
      </c>
      <c r="G197" s="324"/>
      <c r="H197" s="324"/>
      <c r="I197" s="324"/>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24" t="s">
        <v>130</v>
      </c>
      <c r="C201" s="324"/>
      <c r="D201" s="324"/>
      <c r="E201" s="324"/>
      <c r="F201" s="324" t="s">
        <v>130</v>
      </c>
      <c r="G201" s="324"/>
      <c r="H201" s="324"/>
      <c r="I201" s="324"/>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50">
        <v>155885</v>
      </c>
      <c r="B3" s="351"/>
      <c r="C3" s="32"/>
      <c r="D3" s="33"/>
      <c r="E3" s="32"/>
      <c r="F3" s="350">
        <v>4960</v>
      </c>
      <c r="G3" s="351"/>
      <c r="H3" s="32"/>
      <c r="I3" s="33"/>
      <c r="K3" s="350">
        <v>10352</v>
      </c>
      <c r="L3" s="351"/>
      <c r="M3" s="32"/>
      <c r="N3" s="33"/>
      <c r="P3" s="350">
        <v>691647</v>
      </c>
      <c r="Q3" s="351"/>
      <c r="R3" s="32"/>
      <c r="S3" s="33"/>
      <c r="U3" s="31" t="s">
        <v>133</v>
      </c>
    </row>
    <row r="4" spans="1:27" hidden="1">
      <c r="A4" s="345"/>
      <c r="B4" s="346"/>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47" t="str">
        <f>IF(OR((A3&gt;9999999999),(A3&lt;0)),"Invalid Entry - More than 1000 crore OR -ve value",IF(A3=0, "",+CONCATENATE(U2,B13,D13,B12,D12,B11,D11,B10,D10,B9,D9,B8," Only")))</f>
        <v>USD One Lac Fifty Five Thousand Eight Hundred Eighty Five Only</v>
      </c>
      <c r="B6" s="348"/>
      <c r="C6" s="348"/>
      <c r="D6" s="349"/>
      <c r="E6" s="37"/>
      <c r="F6" s="347" t="str">
        <f>IF(OR((F3&gt;9999999999),(F3&lt;0)),"Invalid Entry - More than 1000 crore OR -ve value",IF(F3=0, "",+CONCATENATE(U3, G13,I13,G12,I12,G11,I11,G10,I10,G9,I9,G8," Only")))</f>
        <v>EURO Four Thousand Nine Hundred Sixty Only</v>
      </c>
      <c r="G6" s="348"/>
      <c r="H6" s="348"/>
      <c r="I6" s="349"/>
      <c r="J6" s="37"/>
      <c r="K6" s="347" t="str">
        <f>IF(OR((K3&gt;9999999999),(K3&lt;0)),"Invalid Entry - More than 1000 crore OR -ve value",IF(K3=0, "",+CONCATENATE(U4, L13,N13,L12,N12,L11,N11,L10,N10,L9,N9,L8," Only")))</f>
        <v>RMB Ten Thousand Three Hundred Fifty Two Only</v>
      </c>
      <c r="L6" s="348"/>
      <c r="M6" s="348"/>
      <c r="N6" s="349"/>
      <c r="P6" s="347" t="str">
        <f>IF(OR((P3&gt;9999999999),(P3&lt;0)),"Invalid Entry - More than 1000 crore OR -ve value",IF(P3=0, "",+CONCATENATE(U5, Q13,S13,Q12,S12,Q11,S11,Q10,S10,Q9,S9,Q8," Only")))</f>
        <v>INR Six Lac Ninety One Thousand Six Hundred Forty Seven Only</v>
      </c>
      <c r="Q6" s="348"/>
      <c r="R6" s="348"/>
      <c r="S6" s="349"/>
      <c r="U6" s="352" t="str">
        <f>VLOOKUP(1,T30:Y45,6,FALSE)</f>
        <v>USD 155885/- + EURO 4960/- + RMB 10352/- + INR 691647/-</v>
      </c>
      <c r="V6" s="352"/>
      <c r="W6" s="352"/>
      <c r="X6" s="352"/>
      <c r="Y6" s="352"/>
      <c r="Z6" s="352"/>
      <c r="AA6" s="352"/>
    </row>
    <row r="7" spans="1:27" ht="70.5" hidden="1" customHeight="1" thickBot="1">
      <c r="A7" s="34"/>
      <c r="B7" s="35"/>
      <c r="C7" s="35"/>
      <c r="D7" s="36"/>
      <c r="E7" s="35"/>
      <c r="F7" s="34"/>
      <c r="G7" s="35"/>
      <c r="H7" s="35"/>
      <c r="I7" s="36"/>
      <c r="K7" s="34"/>
      <c r="L7" s="35"/>
      <c r="M7" s="35"/>
      <c r="N7" s="36"/>
      <c r="P7" s="34"/>
      <c r="Q7" s="35"/>
      <c r="R7" s="35"/>
      <c r="S7" s="36"/>
      <c r="U7" s="353" t="str">
        <f>VLOOKUP(1,T10:Y25,6,FALSE)</f>
        <v>USD One Lac Fifty Five Thousand Eight Hundred Eighty Five Only plus EURO Four Thousand Nine Hundred Sixty Only plus RMB Ten Thousand Three Hundred Fifty Two Only plus INR Six Lac Ninety One Thousand Six Hundred Forty Seven Only</v>
      </c>
      <c r="V7" s="354"/>
      <c r="W7" s="354"/>
      <c r="X7" s="354"/>
      <c r="Y7" s="354"/>
      <c r="Z7" s="354"/>
      <c r="AA7" s="355"/>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43" t="e">
        <f>#REF!</f>
        <v>#REF!</v>
      </c>
      <c r="B124" s="344"/>
      <c r="C124" s="32"/>
      <c r="D124" s="33"/>
    </row>
    <row r="125" spans="1:19">
      <c r="A125" s="345"/>
      <c r="B125" s="346"/>
      <c r="C125" s="32"/>
      <c r="D125" s="33"/>
    </row>
    <row r="126" spans="1:19">
      <c r="A126" s="34"/>
      <c r="B126" s="35"/>
      <c r="C126" s="35"/>
      <c r="D126" s="36"/>
    </row>
    <row r="127" spans="1:19" ht="69" customHeight="1">
      <c r="A127" s="347" t="e">
        <f>IF(OR((A124&gt;9999999999),(A124&lt;0)),"Invalid Entry - More than 1000 crore OR -ve value",IF(A124=0, "",+CONCATENATE(A122," ", U123,B134,D134,B133,D133,B132,D132,B131,D131,B130,D130,B129," Only")))</f>
        <v>#REF!</v>
      </c>
      <c r="B127" s="348"/>
      <c r="C127" s="348"/>
      <c r="D127" s="34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P106"/>
  <sheetViews>
    <sheetView view="pageBreakPreview" zoomScale="85" zoomScaleNormal="90" zoomScaleSheetLayoutView="85" workbookViewId="0">
      <pane ySplit="10" topLeftCell="A63" activePane="bottomLeft" state="frozen"/>
      <selection pane="bottomLeft" activeCell="N69" sqref="N69"/>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68" t="str">
        <f>'Name of Bidder'!A1:C1</f>
        <v>Construction of Watch Towers and Laying of Pathway/Road along the Boundary Wall at Kurnool-III Pooling Station</v>
      </c>
      <c r="B1" s="368"/>
      <c r="C1" s="368"/>
      <c r="D1" s="368"/>
      <c r="E1" s="368"/>
      <c r="F1" s="368"/>
      <c r="G1" s="368"/>
      <c r="H1" s="368"/>
      <c r="I1" s="368"/>
      <c r="J1" s="368"/>
      <c r="K1" s="368"/>
      <c r="L1" s="368"/>
      <c r="M1" s="368"/>
      <c r="N1" s="368"/>
      <c r="O1" s="368"/>
    </row>
    <row r="2" spans="1:15" ht="16.5">
      <c r="A2" s="368" t="s">
        <v>241</v>
      </c>
      <c r="B2" s="368"/>
      <c r="C2" s="368"/>
      <c r="D2" s="368"/>
      <c r="E2" s="368"/>
      <c r="F2" s="368"/>
      <c r="G2" s="368"/>
      <c r="H2" s="368"/>
      <c r="I2" s="368"/>
      <c r="J2" s="368"/>
      <c r="K2" s="368"/>
      <c r="L2" s="368"/>
      <c r="M2" s="368"/>
      <c r="N2" s="368"/>
      <c r="O2" s="368"/>
    </row>
    <row r="3" spans="1:15" s="133" customFormat="1">
      <c r="A3" s="130"/>
      <c r="B3" s="131"/>
      <c r="C3" s="359"/>
      <c r="D3" s="359"/>
      <c r="E3" s="359"/>
      <c r="F3" s="359"/>
      <c r="G3" s="359"/>
      <c r="H3" s="359"/>
      <c r="I3" s="359"/>
      <c r="J3" s="359"/>
      <c r="K3" s="358" t="s">
        <v>242</v>
      </c>
      <c r="L3" s="358"/>
      <c r="M3" s="358"/>
    </row>
    <row r="4" spans="1:15" s="133" customFormat="1">
      <c r="A4" s="132" t="s">
        <v>243</v>
      </c>
      <c r="B4" s="134"/>
      <c r="C4" s="359">
        <f>'Name of Bidder'!C9</f>
        <v>0</v>
      </c>
      <c r="D4" s="359"/>
      <c r="E4" s="359"/>
      <c r="F4" s="359"/>
      <c r="G4" s="359"/>
      <c r="H4" s="359"/>
      <c r="I4" s="359"/>
      <c r="J4" s="359"/>
      <c r="K4" s="358" t="s">
        <v>244</v>
      </c>
      <c r="L4" s="358"/>
      <c r="M4" s="358"/>
    </row>
    <row r="5" spans="1:15" s="133" customFormat="1">
      <c r="A5" s="132" t="s">
        <v>15</v>
      </c>
      <c r="B5" s="134"/>
      <c r="C5" s="359">
        <f>'Name of Bidder'!C10</f>
        <v>0</v>
      </c>
      <c r="D5" s="359"/>
      <c r="E5" s="359"/>
      <c r="F5" s="359"/>
      <c r="G5" s="359"/>
      <c r="H5" s="359"/>
      <c r="I5" s="359"/>
      <c r="J5" s="359"/>
      <c r="K5" s="358" t="s">
        <v>245</v>
      </c>
      <c r="L5" s="358"/>
      <c r="M5" s="358"/>
    </row>
    <row r="6" spans="1:15" s="133" customFormat="1">
      <c r="A6" s="132"/>
      <c r="B6" s="134"/>
      <c r="C6" s="359">
        <f>'Name of Bidder'!C11</f>
        <v>0</v>
      </c>
      <c r="D6" s="359"/>
      <c r="E6" s="359"/>
      <c r="F6" s="359"/>
      <c r="G6" s="359"/>
      <c r="H6" s="359"/>
      <c r="I6" s="359"/>
      <c r="J6" s="359"/>
      <c r="K6" s="133" t="s">
        <v>246</v>
      </c>
    </row>
    <row r="7" spans="1:15" s="133" customFormat="1">
      <c r="A7" s="132"/>
      <c r="B7" s="134"/>
      <c r="C7" s="359">
        <f>'Name of Bidder'!C12</f>
        <v>0</v>
      </c>
      <c r="D7" s="359"/>
      <c r="E7" s="359"/>
      <c r="F7" s="359"/>
      <c r="G7" s="359"/>
      <c r="H7" s="359"/>
      <c r="I7" s="359"/>
      <c r="J7" s="359"/>
      <c r="K7" s="133" t="s">
        <v>247</v>
      </c>
    </row>
    <row r="8" spans="1:15">
      <c r="N8" s="369" t="s">
        <v>248</v>
      </c>
      <c r="O8" s="369"/>
    </row>
    <row r="9" spans="1:15" ht="99">
      <c r="A9" s="127" t="s">
        <v>249</v>
      </c>
      <c r="B9" s="127" t="s">
        <v>250</v>
      </c>
      <c r="C9" s="127" t="s">
        <v>251</v>
      </c>
      <c r="D9" s="128" t="s">
        <v>252</v>
      </c>
      <c r="E9" s="139" t="s">
        <v>253</v>
      </c>
      <c r="F9" s="128" t="s">
        <v>254</v>
      </c>
      <c r="G9" s="139" t="s">
        <v>255</v>
      </c>
      <c r="H9" s="140" t="s">
        <v>256</v>
      </c>
      <c r="I9" s="127" t="s">
        <v>257</v>
      </c>
      <c r="J9" s="127" t="s">
        <v>258</v>
      </c>
      <c r="K9" s="127" t="s">
        <v>259</v>
      </c>
      <c r="L9" s="127" t="s">
        <v>260</v>
      </c>
      <c r="M9" s="127" t="s">
        <v>261</v>
      </c>
      <c r="N9" s="127" t="s">
        <v>262</v>
      </c>
      <c r="O9" s="127" t="s">
        <v>263</v>
      </c>
    </row>
    <row r="10" spans="1:15" ht="16.5">
      <c r="A10" s="140">
        <v>1</v>
      </c>
      <c r="B10" s="140">
        <v>2</v>
      </c>
      <c r="C10" s="140">
        <v>3</v>
      </c>
      <c r="D10" s="140">
        <v>4</v>
      </c>
      <c r="E10" s="128">
        <v>5</v>
      </c>
      <c r="F10" s="141">
        <v>3</v>
      </c>
      <c r="G10" s="141">
        <v>4</v>
      </c>
      <c r="H10" s="305">
        <v>5</v>
      </c>
      <c r="I10" s="142">
        <v>6</v>
      </c>
      <c r="J10" s="142">
        <v>7</v>
      </c>
      <c r="K10" s="142">
        <v>8</v>
      </c>
      <c r="L10" s="142">
        <v>9</v>
      </c>
      <c r="M10" s="142" t="s">
        <v>264</v>
      </c>
      <c r="N10" s="142" t="s">
        <v>265</v>
      </c>
      <c r="O10" s="143" t="s">
        <v>266</v>
      </c>
    </row>
    <row r="11" spans="1:15" ht="18.75">
      <c r="A11" s="213"/>
      <c r="B11" s="213"/>
      <c r="C11" s="214"/>
      <c r="D11" s="215"/>
      <c r="E11" s="216"/>
      <c r="F11" s="217"/>
      <c r="G11" s="218"/>
      <c r="H11" s="310" t="s">
        <v>442</v>
      </c>
      <c r="I11" s="219"/>
      <c r="J11" s="219"/>
      <c r="K11" s="220"/>
      <c r="L11" s="221"/>
      <c r="M11" s="220"/>
      <c r="N11" s="220"/>
      <c r="O11" s="219"/>
    </row>
    <row r="12" spans="1:15" ht="18.75">
      <c r="A12" s="213"/>
      <c r="B12" s="213"/>
      <c r="C12" s="214"/>
      <c r="D12" s="215"/>
      <c r="E12" s="216"/>
      <c r="F12" s="217"/>
      <c r="G12" s="218"/>
      <c r="H12" s="306" t="s">
        <v>267</v>
      </c>
      <c r="I12" s="219"/>
      <c r="J12" s="219"/>
      <c r="K12" s="220"/>
      <c r="L12" s="221"/>
      <c r="M12" s="220"/>
      <c r="N12" s="220"/>
      <c r="O12" s="219"/>
    </row>
    <row r="13" spans="1:15" ht="45">
      <c r="A13" s="205" t="s">
        <v>268</v>
      </c>
      <c r="B13" s="285" t="s">
        <v>393</v>
      </c>
      <c r="C13" s="205"/>
      <c r="D13" s="205"/>
      <c r="E13" s="233"/>
      <c r="F13" s="238">
        <v>0.18</v>
      </c>
      <c r="G13" s="300"/>
      <c r="H13" s="239" t="s">
        <v>400</v>
      </c>
      <c r="I13" s="282" t="s">
        <v>269</v>
      </c>
      <c r="J13" s="145">
        <v>40</v>
      </c>
      <c r="K13" s="145">
        <v>245.82</v>
      </c>
      <c r="L13" s="144">
        <v>0.18</v>
      </c>
      <c r="M13" s="145">
        <f t="shared" ref="M13" si="0">ROUND(K13/(1+L13),2)</f>
        <v>208.32</v>
      </c>
      <c r="N13" s="145">
        <f t="shared" ref="N13" si="1">ROUND(M13*J13,2)</f>
        <v>8332.7999999999993</v>
      </c>
      <c r="O13" s="292">
        <f>IF(G13="",N13*F13,N13*G13)</f>
        <v>1499.9039999999998</v>
      </c>
    </row>
    <row r="14" spans="1:15" ht="60">
      <c r="A14" s="205">
        <v>2</v>
      </c>
      <c r="B14" s="286">
        <v>2.25</v>
      </c>
      <c r="C14" s="205"/>
      <c r="D14" s="205"/>
      <c r="E14" s="233"/>
      <c r="F14" s="238">
        <v>0.18</v>
      </c>
      <c r="G14" s="300"/>
      <c r="H14" s="239" t="s">
        <v>401</v>
      </c>
      <c r="I14" s="282" t="s">
        <v>269</v>
      </c>
      <c r="J14" s="145">
        <v>192</v>
      </c>
      <c r="K14" s="145">
        <v>196</v>
      </c>
      <c r="L14" s="144">
        <v>0.18</v>
      </c>
      <c r="M14" s="145">
        <f t="shared" ref="M14:M41" si="2">ROUND(K14/(1+L14),2)</f>
        <v>166.1</v>
      </c>
      <c r="N14" s="145">
        <f t="shared" ref="N14:N41" si="3">ROUND(M14*J14,2)</f>
        <v>31891.200000000001</v>
      </c>
      <c r="O14" s="292">
        <f t="shared" ref="O14:O41" si="4">IF(G14="",N14*F14,N14*G14)</f>
        <v>5740.4160000000002</v>
      </c>
    </row>
    <row r="15" spans="1:15" ht="30">
      <c r="A15" s="205">
        <f>+A14+1</f>
        <v>3</v>
      </c>
      <c r="B15" s="285" t="s">
        <v>274</v>
      </c>
      <c r="C15" s="205"/>
      <c r="D15" s="205"/>
      <c r="E15" s="233"/>
      <c r="F15" s="238">
        <v>0.18</v>
      </c>
      <c r="G15" s="300"/>
      <c r="H15" s="239" t="s">
        <v>402</v>
      </c>
      <c r="I15" s="282" t="s">
        <v>269</v>
      </c>
      <c r="J15" s="145">
        <v>49</v>
      </c>
      <c r="K15" s="145">
        <v>227.4</v>
      </c>
      <c r="L15" s="144">
        <v>0.18</v>
      </c>
      <c r="M15" s="145">
        <f t="shared" si="2"/>
        <v>192.71</v>
      </c>
      <c r="N15" s="145">
        <f t="shared" si="3"/>
        <v>9442.7900000000009</v>
      </c>
      <c r="O15" s="292">
        <f t="shared" si="4"/>
        <v>1699.7022000000002</v>
      </c>
    </row>
    <row r="16" spans="1:15" ht="90">
      <c r="A16" s="205">
        <f t="shared" ref="A16:A41" si="5">+A15+1</f>
        <v>4</v>
      </c>
      <c r="B16" s="285" t="s">
        <v>270</v>
      </c>
      <c r="C16" s="205"/>
      <c r="D16" s="205"/>
      <c r="E16" s="233"/>
      <c r="F16" s="238">
        <v>0.18</v>
      </c>
      <c r="G16" s="300"/>
      <c r="H16" s="239" t="s">
        <v>271</v>
      </c>
      <c r="I16" s="282" t="s">
        <v>269</v>
      </c>
      <c r="J16" s="145">
        <v>27</v>
      </c>
      <c r="K16" s="145">
        <v>632.95000000000005</v>
      </c>
      <c r="L16" s="144">
        <v>0.18</v>
      </c>
      <c r="M16" s="145">
        <f t="shared" si="2"/>
        <v>536.4</v>
      </c>
      <c r="N16" s="145">
        <f t="shared" si="3"/>
        <v>14482.8</v>
      </c>
      <c r="O16" s="292">
        <f t="shared" si="4"/>
        <v>2606.904</v>
      </c>
    </row>
    <row r="17" spans="1:15" ht="90">
      <c r="A17" s="205">
        <f t="shared" si="5"/>
        <v>5</v>
      </c>
      <c r="B17" s="285" t="s">
        <v>272</v>
      </c>
      <c r="C17" s="205"/>
      <c r="D17" s="205"/>
      <c r="E17" s="233"/>
      <c r="F17" s="238">
        <v>0.18</v>
      </c>
      <c r="G17" s="300"/>
      <c r="H17" s="239" t="s">
        <v>273</v>
      </c>
      <c r="I17" s="282" t="s">
        <v>269</v>
      </c>
      <c r="J17" s="145">
        <v>205</v>
      </c>
      <c r="K17" s="145">
        <v>1049.8</v>
      </c>
      <c r="L17" s="144">
        <v>0.18</v>
      </c>
      <c r="M17" s="145">
        <f t="shared" si="2"/>
        <v>889.66</v>
      </c>
      <c r="N17" s="145">
        <f t="shared" si="3"/>
        <v>182380.3</v>
      </c>
      <c r="O17" s="292">
        <f t="shared" si="4"/>
        <v>32828.453999999998</v>
      </c>
    </row>
    <row r="18" spans="1:15" ht="45">
      <c r="A18" s="205">
        <f t="shared" si="5"/>
        <v>6</v>
      </c>
      <c r="B18" s="285" t="s">
        <v>275</v>
      </c>
      <c r="C18" s="205"/>
      <c r="D18" s="205"/>
      <c r="E18" s="233"/>
      <c r="F18" s="238">
        <v>0.18</v>
      </c>
      <c r="G18" s="300"/>
      <c r="H18" s="239" t="s">
        <v>403</v>
      </c>
      <c r="I18" s="282" t="s">
        <v>269</v>
      </c>
      <c r="J18" s="145">
        <v>15</v>
      </c>
      <c r="K18" s="145">
        <v>6812</v>
      </c>
      <c r="L18" s="144">
        <v>0.18</v>
      </c>
      <c r="M18" s="145">
        <f t="shared" si="2"/>
        <v>5772.88</v>
      </c>
      <c r="N18" s="145">
        <f t="shared" si="3"/>
        <v>86593.2</v>
      </c>
      <c r="O18" s="292">
        <f t="shared" si="4"/>
        <v>15586.775999999998</v>
      </c>
    </row>
    <row r="19" spans="1:15" ht="60">
      <c r="A19" s="205">
        <f t="shared" si="5"/>
        <v>7</v>
      </c>
      <c r="B19" s="285" t="s">
        <v>277</v>
      </c>
      <c r="C19" s="205"/>
      <c r="D19" s="205"/>
      <c r="E19" s="233"/>
      <c r="F19" s="238">
        <v>0.18</v>
      </c>
      <c r="G19" s="300"/>
      <c r="H19" s="239" t="s">
        <v>404</v>
      </c>
      <c r="I19" s="282" t="s">
        <v>269</v>
      </c>
      <c r="J19" s="145">
        <v>27</v>
      </c>
      <c r="K19" s="145">
        <v>9045.75</v>
      </c>
      <c r="L19" s="144">
        <v>0.18</v>
      </c>
      <c r="M19" s="145">
        <f t="shared" si="2"/>
        <v>7665.89</v>
      </c>
      <c r="N19" s="145">
        <f t="shared" si="3"/>
        <v>206979.03</v>
      </c>
      <c r="O19" s="292">
        <f t="shared" si="4"/>
        <v>37256.225399999996</v>
      </c>
    </row>
    <row r="20" spans="1:15" ht="90">
      <c r="A20" s="205">
        <f t="shared" si="5"/>
        <v>8</v>
      </c>
      <c r="B20" s="285" t="s">
        <v>278</v>
      </c>
      <c r="C20" s="205"/>
      <c r="D20" s="205"/>
      <c r="E20" s="233"/>
      <c r="F20" s="238">
        <v>0.18</v>
      </c>
      <c r="G20" s="300"/>
      <c r="H20" s="239" t="s">
        <v>405</v>
      </c>
      <c r="I20" s="282" t="s">
        <v>269</v>
      </c>
      <c r="J20" s="145">
        <v>22</v>
      </c>
      <c r="K20" s="145">
        <v>10852.95</v>
      </c>
      <c r="L20" s="144">
        <v>0.18</v>
      </c>
      <c r="M20" s="145">
        <f t="shared" si="2"/>
        <v>9197.42</v>
      </c>
      <c r="N20" s="145">
        <f t="shared" si="3"/>
        <v>202343.24</v>
      </c>
      <c r="O20" s="292">
        <f t="shared" si="4"/>
        <v>36421.783199999998</v>
      </c>
    </row>
    <row r="21" spans="1:15" ht="90">
      <c r="A21" s="205">
        <f t="shared" si="5"/>
        <v>9</v>
      </c>
      <c r="B21" s="287">
        <v>5.3</v>
      </c>
      <c r="C21" s="205"/>
      <c r="D21" s="205"/>
      <c r="E21" s="233"/>
      <c r="F21" s="238">
        <v>0.18</v>
      </c>
      <c r="G21" s="300"/>
      <c r="H21" s="239" t="s">
        <v>406</v>
      </c>
      <c r="I21" s="282" t="s">
        <v>269</v>
      </c>
      <c r="J21" s="145">
        <v>17</v>
      </c>
      <c r="K21" s="145">
        <v>11505.5</v>
      </c>
      <c r="L21" s="144">
        <v>0.18</v>
      </c>
      <c r="M21" s="145">
        <f t="shared" si="2"/>
        <v>9750.42</v>
      </c>
      <c r="N21" s="145">
        <f t="shared" si="3"/>
        <v>165757.14000000001</v>
      </c>
      <c r="O21" s="292">
        <f t="shared" si="4"/>
        <v>29836.285200000002</v>
      </c>
    </row>
    <row r="22" spans="1:15" ht="30">
      <c r="A22" s="205">
        <f t="shared" si="5"/>
        <v>10</v>
      </c>
      <c r="B22" s="285" t="s">
        <v>279</v>
      </c>
      <c r="C22" s="205"/>
      <c r="D22" s="205"/>
      <c r="E22" s="233"/>
      <c r="F22" s="238">
        <v>0.18</v>
      </c>
      <c r="G22" s="300"/>
      <c r="H22" s="239" t="s">
        <v>407</v>
      </c>
      <c r="I22" s="282" t="s">
        <v>276</v>
      </c>
      <c r="J22" s="145">
        <v>41</v>
      </c>
      <c r="K22" s="145">
        <v>392.15</v>
      </c>
      <c r="L22" s="144">
        <v>0.18</v>
      </c>
      <c r="M22" s="145">
        <f t="shared" si="2"/>
        <v>332.33</v>
      </c>
      <c r="N22" s="145">
        <f t="shared" si="3"/>
        <v>13625.53</v>
      </c>
      <c r="O22" s="292">
        <f t="shared" si="4"/>
        <v>2452.5954000000002</v>
      </c>
    </row>
    <row r="23" spans="1:15" ht="50.25" customHeight="1">
      <c r="A23" s="205">
        <f t="shared" si="5"/>
        <v>11</v>
      </c>
      <c r="B23" s="285" t="s">
        <v>280</v>
      </c>
      <c r="C23" s="205"/>
      <c r="D23" s="205"/>
      <c r="E23" s="233"/>
      <c r="F23" s="238">
        <v>0.18</v>
      </c>
      <c r="G23" s="300"/>
      <c r="H23" s="239" t="s">
        <v>408</v>
      </c>
      <c r="I23" s="282" t="s">
        <v>276</v>
      </c>
      <c r="J23" s="145">
        <v>97</v>
      </c>
      <c r="K23" s="145">
        <v>927.25</v>
      </c>
      <c r="L23" s="144">
        <v>0.18</v>
      </c>
      <c r="M23" s="145">
        <f t="shared" si="2"/>
        <v>785.81</v>
      </c>
      <c r="N23" s="145">
        <f t="shared" si="3"/>
        <v>76223.570000000007</v>
      </c>
      <c r="O23" s="292">
        <f t="shared" si="4"/>
        <v>13720.242600000001</v>
      </c>
    </row>
    <row r="24" spans="1:15" ht="39.75" customHeight="1">
      <c r="A24" s="205">
        <f t="shared" si="5"/>
        <v>12</v>
      </c>
      <c r="B24" s="285" t="s">
        <v>281</v>
      </c>
      <c r="C24" s="205"/>
      <c r="D24" s="205"/>
      <c r="E24" s="233"/>
      <c r="F24" s="238">
        <v>0.18</v>
      </c>
      <c r="G24" s="300"/>
      <c r="H24" s="239" t="s">
        <v>409</v>
      </c>
      <c r="I24" s="282" t="s">
        <v>276</v>
      </c>
      <c r="J24" s="145">
        <v>123</v>
      </c>
      <c r="K24" s="145">
        <v>736.4</v>
      </c>
      <c r="L24" s="144">
        <v>0.18</v>
      </c>
      <c r="M24" s="145">
        <f t="shared" si="2"/>
        <v>624.07000000000005</v>
      </c>
      <c r="N24" s="145">
        <f t="shared" si="3"/>
        <v>76760.61</v>
      </c>
      <c r="O24" s="292">
        <f t="shared" si="4"/>
        <v>13816.909799999999</v>
      </c>
    </row>
    <row r="25" spans="1:15" ht="35.25" customHeight="1">
      <c r="A25" s="205">
        <f t="shared" si="5"/>
        <v>13</v>
      </c>
      <c r="B25" s="285" t="s">
        <v>282</v>
      </c>
      <c r="C25" s="205"/>
      <c r="D25" s="205"/>
      <c r="E25" s="233"/>
      <c r="F25" s="238">
        <v>0.18</v>
      </c>
      <c r="G25" s="300"/>
      <c r="H25" s="239" t="s">
        <v>410</v>
      </c>
      <c r="I25" s="282" t="s">
        <v>276</v>
      </c>
      <c r="J25" s="145">
        <v>238</v>
      </c>
      <c r="K25" s="145">
        <v>961.3</v>
      </c>
      <c r="L25" s="144">
        <v>0.18</v>
      </c>
      <c r="M25" s="145">
        <f t="shared" si="2"/>
        <v>814.66</v>
      </c>
      <c r="N25" s="145">
        <f t="shared" si="3"/>
        <v>193889.08</v>
      </c>
      <c r="O25" s="292">
        <f t="shared" si="4"/>
        <v>34900.034399999997</v>
      </c>
    </row>
    <row r="26" spans="1:15" ht="34.5" customHeight="1">
      <c r="A26" s="205">
        <f t="shared" si="5"/>
        <v>14</v>
      </c>
      <c r="B26" s="285" t="s">
        <v>283</v>
      </c>
      <c r="C26" s="205"/>
      <c r="D26" s="205"/>
      <c r="E26" s="233"/>
      <c r="F26" s="238">
        <v>0.18</v>
      </c>
      <c r="G26" s="300"/>
      <c r="H26" s="239" t="s">
        <v>411</v>
      </c>
      <c r="I26" s="282" t="s">
        <v>284</v>
      </c>
      <c r="J26" s="145">
        <v>7420</v>
      </c>
      <c r="K26" s="145">
        <v>107.85</v>
      </c>
      <c r="L26" s="144">
        <v>0.18</v>
      </c>
      <c r="M26" s="145">
        <f t="shared" si="2"/>
        <v>91.4</v>
      </c>
      <c r="N26" s="145">
        <f t="shared" si="3"/>
        <v>678188</v>
      </c>
      <c r="O26" s="292">
        <f t="shared" si="4"/>
        <v>122073.84</v>
      </c>
    </row>
    <row r="27" spans="1:15" ht="90">
      <c r="A27" s="205">
        <f t="shared" si="5"/>
        <v>15</v>
      </c>
      <c r="B27" s="285" t="s">
        <v>394</v>
      </c>
      <c r="C27" s="205"/>
      <c r="D27" s="205"/>
      <c r="E27" s="233"/>
      <c r="F27" s="238">
        <v>0.18</v>
      </c>
      <c r="G27" s="300"/>
      <c r="H27" s="239" t="s">
        <v>412</v>
      </c>
      <c r="I27" s="282" t="s">
        <v>276</v>
      </c>
      <c r="J27" s="145">
        <v>38</v>
      </c>
      <c r="K27" s="145">
        <v>2241.8000000000002</v>
      </c>
      <c r="L27" s="144">
        <v>0.18</v>
      </c>
      <c r="M27" s="145">
        <f t="shared" si="2"/>
        <v>1899.83</v>
      </c>
      <c r="N27" s="145">
        <f t="shared" si="3"/>
        <v>72193.539999999994</v>
      </c>
      <c r="O27" s="292">
        <f t="shared" si="4"/>
        <v>12994.837199999998</v>
      </c>
    </row>
    <row r="28" spans="1:15" ht="60">
      <c r="A28" s="205">
        <f t="shared" si="5"/>
        <v>16</v>
      </c>
      <c r="B28" s="287" t="s">
        <v>395</v>
      </c>
      <c r="C28" s="205"/>
      <c r="D28" s="205"/>
      <c r="E28" s="233"/>
      <c r="F28" s="238">
        <v>0.18</v>
      </c>
      <c r="G28" s="300"/>
      <c r="H28" s="239" t="s">
        <v>413</v>
      </c>
      <c r="I28" s="282" t="s">
        <v>285</v>
      </c>
      <c r="J28" s="145">
        <v>10</v>
      </c>
      <c r="K28" s="145">
        <v>260.60000000000002</v>
      </c>
      <c r="L28" s="144">
        <v>0.18</v>
      </c>
      <c r="M28" s="145">
        <f t="shared" si="2"/>
        <v>220.85</v>
      </c>
      <c r="N28" s="145">
        <f t="shared" si="3"/>
        <v>2208.5</v>
      </c>
      <c r="O28" s="292">
        <f t="shared" si="4"/>
        <v>397.53</v>
      </c>
    </row>
    <row r="29" spans="1:15" ht="45">
      <c r="A29" s="205">
        <f t="shared" si="5"/>
        <v>17</v>
      </c>
      <c r="B29" s="285" t="s">
        <v>286</v>
      </c>
      <c r="C29" s="205"/>
      <c r="D29" s="205"/>
      <c r="E29" s="233"/>
      <c r="F29" s="238">
        <v>0.18</v>
      </c>
      <c r="G29" s="300"/>
      <c r="H29" s="239" t="s">
        <v>414</v>
      </c>
      <c r="I29" s="282" t="s">
        <v>285</v>
      </c>
      <c r="J29" s="145">
        <v>5</v>
      </c>
      <c r="K29" s="145">
        <v>99.7</v>
      </c>
      <c r="L29" s="144">
        <v>0.18</v>
      </c>
      <c r="M29" s="145">
        <f t="shared" si="2"/>
        <v>84.49</v>
      </c>
      <c r="N29" s="145">
        <f t="shared" si="3"/>
        <v>422.45</v>
      </c>
      <c r="O29" s="292">
        <f t="shared" si="4"/>
        <v>76.040999999999997</v>
      </c>
    </row>
    <row r="30" spans="1:15" ht="45">
      <c r="A30" s="205">
        <f t="shared" si="5"/>
        <v>18</v>
      </c>
      <c r="B30" s="285" t="s">
        <v>287</v>
      </c>
      <c r="C30" s="205"/>
      <c r="D30" s="205"/>
      <c r="E30" s="233"/>
      <c r="F30" s="238">
        <v>0.18</v>
      </c>
      <c r="G30" s="300"/>
      <c r="H30" s="239" t="s">
        <v>415</v>
      </c>
      <c r="I30" s="282" t="s">
        <v>285</v>
      </c>
      <c r="J30" s="145">
        <v>10</v>
      </c>
      <c r="K30" s="145">
        <v>66.25</v>
      </c>
      <c r="L30" s="144">
        <v>0.18</v>
      </c>
      <c r="M30" s="145">
        <f t="shared" si="2"/>
        <v>56.14</v>
      </c>
      <c r="N30" s="145">
        <f t="shared" si="3"/>
        <v>561.4</v>
      </c>
      <c r="O30" s="292">
        <f t="shared" si="4"/>
        <v>101.05199999999999</v>
      </c>
    </row>
    <row r="31" spans="1:15" ht="60">
      <c r="A31" s="205">
        <f t="shared" si="5"/>
        <v>19</v>
      </c>
      <c r="B31" s="288" t="s">
        <v>396</v>
      </c>
      <c r="C31" s="205"/>
      <c r="D31" s="205"/>
      <c r="E31" s="233"/>
      <c r="F31" s="238">
        <v>0.18</v>
      </c>
      <c r="G31" s="300"/>
      <c r="H31" s="239" t="s">
        <v>416</v>
      </c>
      <c r="I31" s="282" t="s">
        <v>285</v>
      </c>
      <c r="J31" s="145">
        <v>5</v>
      </c>
      <c r="K31" s="145">
        <v>72.349999999999994</v>
      </c>
      <c r="L31" s="144">
        <v>0.18</v>
      </c>
      <c r="M31" s="145">
        <f t="shared" si="2"/>
        <v>61.31</v>
      </c>
      <c r="N31" s="145">
        <f t="shared" si="3"/>
        <v>306.55</v>
      </c>
      <c r="O31" s="292">
        <f t="shared" si="4"/>
        <v>55.179000000000002</v>
      </c>
    </row>
    <row r="32" spans="1:15" ht="409.5">
      <c r="A32" s="205">
        <f t="shared" si="5"/>
        <v>20</v>
      </c>
      <c r="B32" s="288"/>
      <c r="C32" s="205"/>
      <c r="D32" s="205"/>
      <c r="E32" s="233"/>
      <c r="F32" s="238">
        <v>0.18</v>
      </c>
      <c r="G32" s="300"/>
      <c r="H32" s="239" t="s">
        <v>417</v>
      </c>
      <c r="I32" s="282"/>
      <c r="J32" s="145"/>
      <c r="K32" s="145"/>
      <c r="L32" s="144">
        <v>0.18</v>
      </c>
      <c r="M32" s="145">
        <f t="shared" si="2"/>
        <v>0</v>
      </c>
      <c r="N32" s="145">
        <f t="shared" si="3"/>
        <v>0</v>
      </c>
      <c r="O32" s="292">
        <f t="shared" si="4"/>
        <v>0</v>
      </c>
    </row>
    <row r="33" spans="1:16" ht="105">
      <c r="A33" s="205">
        <f t="shared" si="5"/>
        <v>21</v>
      </c>
      <c r="B33" s="288" t="s">
        <v>397</v>
      </c>
      <c r="C33" s="205"/>
      <c r="D33" s="205"/>
      <c r="E33" s="233"/>
      <c r="F33" s="238">
        <v>0.18</v>
      </c>
      <c r="G33" s="300"/>
      <c r="H33" s="239" t="s">
        <v>418</v>
      </c>
      <c r="I33" s="282" t="s">
        <v>276</v>
      </c>
      <c r="J33" s="145">
        <v>41</v>
      </c>
      <c r="K33" s="145">
        <v>10078.950000000001</v>
      </c>
      <c r="L33" s="144">
        <v>0.18</v>
      </c>
      <c r="M33" s="145">
        <f t="shared" si="2"/>
        <v>8541.48</v>
      </c>
      <c r="N33" s="145">
        <f t="shared" si="3"/>
        <v>350200.68</v>
      </c>
      <c r="O33" s="292">
        <f t="shared" si="4"/>
        <v>63036.122399999993</v>
      </c>
    </row>
    <row r="34" spans="1:16" ht="45">
      <c r="A34" s="205">
        <f t="shared" si="5"/>
        <v>22</v>
      </c>
      <c r="B34" s="288" t="s">
        <v>398</v>
      </c>
      <c r="C34" s="205"/>
      <c r="D34" s="205"/>
      <c r="E34" s="233"/>
      <c r="F34" s="238">
        <v>0.18</v>
      </c>
      <c r="G34" s="300"/>
      <c r="H34" s="239" t="s">
        <v>419</v>
      </c>
      <c r="I34" s="282" t="s">
        <v>276</v>
      </c>
      <c r="J34" s="145">
        <v>6</v>
      </c>
      <c r="K34" s="145">
        <v>7080.05</v>
      </c>
      <c r="L34" s="144">
        <v>0.18</v>
      </c>
      <c r="M34" s="145">
        <f t="shared" si="2"/>
        <v>6000.04</v>
      </c>
      <c r="N34" s="145">
        <f t="shared" si="3"/>
        <v>36000.239999999998</v>
      </c>
      <c r="O34" s="292">
        <f t="shared" si="4"/>
        <v>6480.0431999999992</v>
      </c>
    </row>
    <row r="35" spans="1:16" ht="60">
      <c r="A35" s="205">
        <f t="shared" si="5"/>
        <v>23</v>
      </c>
      <c r="B35" s="288" t="s">
        <v>288</v>
      </c>
      <c r="C35" s="205"/>
      <c r="D35" s="205"/>
      <c r="E35" s="233"/>
      <c r="F35" s="238">
        <v>0.18</v>
      </c>
      <c r="G35" s="300"/>
      <c r="H35" s="239" t="s">
        <v>420</v>
      </c>
      <c r="I35" s="282" t="s">
        <v>284</v>
      </c>
      <c r="J35" s="145">
        <v>1052</v>
      </c>
      <c r="K35" s="145">
        <v>194.4</v>
      </c>
      <c r="L35" s="144">
        <v>0.18</v>
      </c>
      <c r="M35" s="145">
        <f t="shared" si="2"/>
        <v>164.75</v>
      </c>
      <c r="N35" s="145">
        <f t="shared" si="3"/>
        <v>173317</v>
      </c>
      <c r="O35" s="292">
        <f t="shared" si="4"/>
        <v>31197.059999999998</v>
      </c>
    </row>
    <row r="36" spans="1:16">
      <c r="A36" s="205">
        <f t="shared" si="5"/>
        <v>24</v>
      </c>
      <c r="B36" s="288" t="s">
        <v>290</v>
      </c>
      <c r="C36" s="205"/>
      <c r="D36" s="205"/>
      <c r="E36" s="233"/>
      <c r="F36" s="238">
        <v>0.18</v>
      </c>
      <c r="G36" s="300"/>
      <c r="H36" s="239" t="s">
        <v>421</v>
      </c>
      <c r="I36" s="282" t="s">
        <v>276</v>
      </c>
      <c r="J36" s="145">
        <v>44</v>
      </c>
      <c r="K36" s="145">
        <v>347.05</v>
      </c>
      <c r="L36" s="144">
        <v>0.18</v>
      </c>
      <c r="M36" s="145">
        <f t="shared" si="2"/>
        <v>294.11</v>
      </c>
      <c r="N36" s="145">
        <f t="shared" si="3"/>
        <v>12940.84</v>
      </c>
      <c r="O36" s="292">
        <f t="shared" si="4"/>
        <v>2329.3512000000001</v>
      </c>
    </row>
    <row r="37" spans="1:16" ht="30">
      <c r="A37" s="205">
        <f t="shared" si="5"/>
        <v>25</v>
      </c>
      <c r="B37" s="288" t="s">
        <v>399</v>
      </c>
      <c r="C37" s="205"/>
      <c r="D37" s="205"/>
      <c r="E37" s="233"/>
      <c r="F37" s="238">
        <v>0.18</v>
      </c>
      <c r="G37" s="300"/>
      <c r="H37" s="239" t="s">
        <v>422</v>
      </c>
      <c r="I37" s="282" t="s">
        <v>276</v>
      </c>
      <c r="J37" s="145">
        <v>147</v>
      </c>
      <c r="K37" s="145">
        <v>399.45</v>
      </c>
      <c r="L37" s="144">
        <v>0.18</v>
      </c>
      <c r="M37" s="145">
        <f t="shared" si="2"/>
        <v>338.52</v>
      </c>
      <c r="N37" s="145">
        <f t="shared" si="3"/>
        <v>49762.44</v>
      </c>
      <c r="O37" s="292">
        <f t="shared" si="4"/>
        <v>8957.2392</v>
      </c>
    </row>
    <row r="38" spans="1:16" ht="30">
      <c r="A38" s="205">
        <f t="shared" si="5"/>
        <v>26</v>
      </c>
      <c r="B38" s="288" t="s">
        <v>291</v>
      </c>
      <c r="C38" s="205"/>
      <c r="D38" s="205"/>
      <c r="E38" s="233"/>
      <c r="F38" s="238">
        <v>0.18</v>
      </c>
      <c r="G38" s="300"/>
      <c r="H38" s="239" t="s">
        <v>423</v>
      </c>
      <c r="I38" s="282" t="s">
        <v>276</v>
      </c>
      <c r="J38" s="145">
        <v>353</v>
      </c>
      <c r="K38" s="145">
        <v>300.45</v>
      </c>
      <c r="L38" s="144">
        <v>0.18</v>
      </c>
      <c r="M38" s="145">
        <f t="shared" si="2"/>
        <v>254.62</v>
      </c>
      <c r="N38" s="145">
        <f t="shared" si="3"/>
        <v>89880.86</v>
      </c>
      <c r="O38" s="292">
        <f t="shared" si="4"/>
        <v>16178.5548</v>
      </c>
    </row>
    <row r="39" spans="1:16" ht="75">
      <c r="A39" s="205">
        <f t="shared" si="5"/>
        <v>27</v>
      </c>
      <c r="B39" s="288" t="s">
        <v>292</v>
      </c>
      <c r="C39" s="205"/>
      <c r="D39" s="205"/>
      <c r="E39" s="233"/>
      <c r="F39" s="238">
        <v>0.18</v>
      </c>
      <c r="G39" s="300"/>
      <c r="H39" s="239" t="s">
        <v>424</v>
      </c>
      <c r="I39" s="282" t="s">
        <v>276</v>
      </c>
      <c r="J39" s="145">
        <v>47</v>
      </c>
      <c r="K39" s="145">
        <v>185.65</v>
      </c>
      <c r="L39" s="144">
        <v>0.18</v>
      </c>
      <c r="M39" s="145">
        <f t="shared" si="2"/>
        <v>157.33000000000001</v>
      </c>
      <c r="N39" s="145">
        <f t="shared" si="3"/>
        <v>7394.51</v>
      </c>
      <c r="O39" s="292">
        <f t="shared" si="4"/>
        <v>1331.0118</v>
      </c>
    </row>
    <row r="40" spans="1:16" ht="45">
      <c r="A40" s="205">
        <f t="shared" si="5"/>
        <v>28</v>
      </c>
      <c r="B40" s="288" t="s">
        <v>293</v>
      </c>
      <c r="C40" s="205"/>
      <c r="D40" s="205"/>
      <c r="E40" s="233"/>
      <c r="F40" s="238">
        <v>0.18</v>
      </c>
      <c r="G40" s="300"/>
      <c r="H40" s="239" t="s">
        <v>425</v>
      </c>
      <c r="I40" s="282" t="s">
        <v>276</v>
      </c>
      <c r="J40" s="145">
        <v>500</v>
      </c>
      <c r="K40" s="145">
        <v>160.6</v>
      </c>
      <c r="L40" s="144">
        <v>0.18</v>
      </c>
      <c r="M40" s="145">
        <f t="shared" si="2"/>
        <v>136.1</v>
      </c>
      <c r="N40" s="145">
        <f t="shared" si="3"/>
        <v>68050</v>
      </c>
      <c r="O40" s="292">
        <f t="shared" si="4"/>
        <v>12249</v>
      </c>
    </row>
    <row r="41" spans="1:16" ht="60">
      <c r="A41" s="205">
        <f t="shared" si="5"/>
        <v>29</v>
      </c>
      <c r="B41" s="285" t="s">
        <v>294</v>
      </c>
      <c r="C41" s="205"/>
      <c r="D41" s="205"/>
      <c r="E41" s="233"/>
      <c r="F41" s="238">
        <v>0.18</v>
      </c>
      <c r="G41" s="300"/>
      <c r="H41" s="239" t="s">
        <v>426</v>
      </c>
      <c r="I41" s="282" t="s">
        <v>276</v>
      </c>
      <c r="J41" s="145">
        <v>1100</v>
      </c>
      <c r="K41" s="145">
        <v>226.25</v>
      </c>
      <c r="L41" s="144">
        <v>0.18</v>
      </c>
      <c r="M41" s="145">
        <f t="shared" si="2"/>
        <v>191.74</v>
      </c>
      <c r="N41" s="145">
        <f t="shared" si="3"/>
        <v>210914</v>
      </c>
      <c r="O41" s="292">
        <f t="shared" si="4"/>
        <v>37964.519999999997</v>
      </c>
    </row>
    <row r="42" spans="1:16" ht="18.75">
      <c r="A42" s="252"/>
      <c r="B42" s="252"/>
      <c r="C42" s="253"/>
      <c r="D42" s="254"/>
      <c r="E42" s="255"/>
      <c r="F42" s="256"/>
      <c r="G42" s="301"/>
      <c r="H42" s="307" t="s">
        <v>296</v>
      </c>
      <c r="I42" s="258"/>
      <c r="J42" s="258"/>
      <c r="K42" s="259"/>
      <c r="L42" s="260"/>
      <c r="M42" s="259"/>
      <c r="N42" s="261">
        <f>SUM(N13:N41)</f>
        <v>3021042.3</v>
      </c>
      <c r="O42" s="261">
        <f>SUM(O13:O41)</f>
        <v>543787.61400000006</v>
      </c>
      <c r="P42" s="291"/>
    </row>
    <row r="43" spans="1:16" ht="18.75">
      <c r="A43" s="213"/>
      <c r="B43" s="213" t="s">
        <v>297</v>
      </c>
      <c r="C43" s="214"/>
      <c r="D43" s="215"/>
      <c r="E43" s="216"/>
      <c r="F43" s="217"/>
      <c r="G43" s="302"/>
      <c r="H43" s="306" t="s">
        <v>298</v>
      </c>
      <c r="I43" s="219"/>
      <c r="J43" s="219"/>
      <c r="K43" s="220"/>
      <c r="L43" s="221"/>
      <c r="M43" s="220"/>
      <c r="N43" s="220"/>
      <c r="O43" s="219"/>
    </row>
    <row r="44" spans="1:16" ht="60">
      <c r="A44" s="289">
        <v>1</v>
      </c>
      <c r="B44" s="289" t="s">
        <v>303</v>
      </c>
      <c r="C44" s="146"/>
      <c r="D44" s="146"/>
      <c r="E44" s="233"/>
      <c r="F44" s="238">
        <v>0.18</v>
      </c>
      <c r="G44" s="300"/>
      <c r="H44" s="239" t="s">
        <v>427</v>
      </c>
      <c r="I44" s="282" t="s">
        <v>428</v>
      </c>
      <c r="J44" s="145">
        <v>250</v>
      </c>
      <c r="K44" s="145">
        <v>369</v>
      </c>
      <c r="L44" s="144">
        <v>0.12</v>
      </c>
      <c r="M44" s="145">
        <f t="shared" ref="M44" si="6">ROUND(K44/(1+L44),2)</f>
        <v>329.46</v>
      </c>
      <c r="N44" s="145">
        <f t="shared" ref="N44" si="7">ROUND(M44*J44,2)</f>
        <v>82365</v>
      </c>
      <c r="O44" s="292">
        <f t="shared" ref="O44" si="8">IF(G44="",N44*F44,N44*G44)</f>
        <v>14825.699999999999</v>
      </c>
    </row>
    <row r="45" spans="1:16" ht="75">
      <c r="A45" s="289">
        <v>2</v>
      </c>
      <c r="B45" s="289"/>
      <c r="C45" s="146"/>
      <c r="D45" s="146"/>
      <c r="E45" s="233"/>
      <c r="F45" s="238">
        <v>0.18</v>
      </c>
      <c r="G45" s="300"/>
      <c r="H45" s="239" t="s">
        <v>429</v>
      </c>
      <c r="I45" s="282"/>
      <c r="J45" s="145"/>
      <c r="K45" s="145"/>
      <c r="L45" s="144"/>
      <c r="M45" s="145"/>
      <c r="N45" s="145"/>
      <c r="O45" s="292"/>
    </row>
    <row r="46" spans="1:16">
      <c r="A46" s="289">
        <v>2</v>
      </c>
      <c r="B46" s="289" t="s">
        <v>299</v>
      </c>
      <c r="C46" s="146"/>
      <c r="D46" s="146"/>
      <c r="E46" s="233"/>
      <c r="F46" s="238">
        <v>0.18</v>
      </c>
      <c r="G46" s="300"/>
      <c r="H46" s="239" t="s">
        <v>430</v>
      </c>
      <c r="I46" s="282" t="s">
        <v>300</v>
      </c>
      <c r="J46" s="145">
        <v>15</v>
      </c>
      <c r="K46" s="145">
        <v>1015</v>
      </c>
      <c r="L46" s="144">
        <v>0.12</v>
      </c>
      <c r="M46" s="145">
        <f t="shared" ref="M46:M51" si="9">ROUND(K46/(1+L46),2)</f>
        <v>906.25</v>
      </c>
      <c r="N46" s="145">
        <f t="shared" ref="N46:N51" si="10">ROUND(M46*J46,2)</f>
        <v>13593.75</v>
      </c>
      <c r="O46" s="292">
        <f t="shared" ref="O46:O51" si="11">IF(G46="",N46*F46,N46*G46)</f>
        <v>2446.875</v>
      </c>
    </row>
    <row r="47" spans="1:16">
      <c r="A47" s="289">
        <v>3</v>
      </c>
      <c r="B47" s="289" t="s">
        <v>301</v>
      </c>
      <c r="C47" s="146"/>
      <c r="D47" s="146"/>
      <c r="E47" s="233"/>
      <c r="F47" s="238">
        <v>0.18</v>
      </c>
      <c r="G47" s="300"/>
      <c r="H47" s="239" t="s">
        <v>431</v>
      </c>
      <c r="I47" s="282" t="s">
        <v>300</v>
      </c>
      <c r="J47" s="145">
        <v>15</v>
      </c>
      <c r="K47" s="145">
        <v>1182</v>
      </c>
      <c r="L47" s="144">
        <v>0.12</v>
      </c>
      <c r="M47" s="145">
        <f t="shared" si="9"/>
        <v>1055.3599999999999</v>
      </c>
      <c r="N47" s="145">
        <f t="shared" si="10"/>
        <v>15830.4</v>
      </c>
      <c r="O47" s="292">
        <f t="shared" si="11"/>
        <v>2849.4719999999998</v>
      </c>
    </row>
    <row r="48" spans="1:16">
      <c r="A48" s="289">
        <v>4</v>
      </c>
      <c r="B48" s="289" t="s">
        <v>302</v>
      </c>
      <c r="C48" s="146"/>
      <c r="D48" s="146"/>
      <c r="E48" s="233"/>
      <c r="F48" s="238">
        <v>0.18</v>
      </c>
      <c r="G48" s="300"/>
      <c r="H48" s="239" t="s">
        <v>432</v>
      </c>
      <c r="I48" s="282" t="s">
        <v>300</v>
      </c>
      <c r="J48" s="145">
        <v>15</v>
      </c>
      <c r="K48" s="145">
        <v>1467</v>
      </c>
      <c r="L48" s="144">
        <v>0.12</v>
      </c>
      <c r="M48" s="145">
        <f t="shared" si="9"/>
        <v>1309.82</v>
      </c>
      <c r="N48" s="145">
        <f t="shared" si="10"/>
        <v>19647.3</v>
      </c>
      <c r="O48" s="292">
        <f t="shared" si="11"/>
        <v>3536.5139999999997</v>
      </c>
    </row>
    <row r="49" spans="1:15" ht="60">
      <c r="A49" s="289">
        <v>5</v>
      </c>
      <c r="B49" s="289" t="s">
        <v>304</v>
      </c>
      <c r="C49" s="146"/>
      <c r="D49" s="146"/>
      <c r="E49" s="233"/>
      <c r="F49" s="238">
        <v>0.18</v>
      </c>
      <c r="G49" s="300"/>
      <c r="H49" s="239" t="s">
        <v>433</v>
      </c>
      <c r="I49" s="282" t="s">
        <v>285</v>
      </c>
      <c r="J49" s="145">
        <v>10</v>
      </c>
      <c r="K49" s="145">
        <v>103</v>
      </c>
      <c r="L49" s="144">
        <v>0.12</v>
      </c>
      <c r="M49" s="145">
        <f t="shared" si="9"/>
        <v>91.96</v>
      </c>
      <c r="N49" s="145">
        <f t="shared" si="10"/>
        <v>919.6</v>
      </c>
      <c r="O49" s="292">
        <f t="shared" si="11"/>
        <v>165.52799999999999</v>
      </c>
    </row>
    <row r="50" spans="1:15" ht="30">
      <c r="A50" s="289">
        <v>6</v>
      </c>
      <c r="B50" s="289">
        <v>1.33</v>
      </c>
      <c r="C50" s="146"/>
      <c r="D50" s="146"/>
      <c r="E50" s="233"/>
      <c r="F50" s="238">
        <v>0.18</v>
      </c>
      <c r="G50" s="300"/>
      <c r="H50" s="239" t="s">
        <v>434</v>
      </c>
      <c r="I50" s="282" t="s">
        <v>285</v>
      </c>
      <c r="J50" s="145">
        <v>10</v>
      </c>
      <c r="K50" s="145">
        <v>87</v>
      </c>
      <c r="L50" s="144">
        <v>0.12</v>
      </c>
      <c r="M50" s="145">
        <f t="shared" si="9"/>
        <v>77.680000000000007</v>
      </c>
      <c r="N50" s="145">
        <f t="shared" si="10"/>
        <v>776.8</v>
      </c>
      <c r="O50" s="292">
        <f t="shared" si="11"/>
        <v>139.82399999999998</v>
      </c>
    </row>
    <row r="51" spans="1:15" ht="60">
      <c r="A51" s="289">
        <v>7</v>
      </c>
      <c r="B51" s="289">
        <v>5.6</v>
      </c>
      <c r="C51" s="146"/>
      <c r="D51" s="146"/>
      <c r="E51" s="233"/>
      <c r="F51" s="238">
        <v>0.18</v>
      </c>
      <c r="G51" s="300"/>
      <c r="H51" s="239" t="s">
        <v>435</v>
      </c>
      <c r="I51" s="282" t="s">
        <v>436</v>
      </c>
      <c r="J51" s="145">
        <v>5</v>
      </c>
      <c r="K51" s="145">
        <v>13838</v>
      </c>
      <c r="L51" s="144">
        <v>0.12</v>
      </c>
      <c r="M51" s="145">
        <f t="shared" si="9"/>
        <v>12355.36</v>
      </c>
      <c r="N51" s="145">
        <f t="shared" si="10"/>
        <v>61776.800000000003</v>
      </c>
      <c r="O51" s="292">
        <f t="shared" si="11"/>
        <v>11119.824000000001</v>
      </c>
    </row>
    <row r="52" spans="1:15" ht="18.75">
      <c r="A52" s="252"/>
      <c r="B52" s="252"/>
      <c r="C52" s="253"/>
      <c r="D52" s="254"/>
      <c r="E52" s="255"/>
      <c r="F52" s="256"/>
      <c r="G52" s="257"/>
      <c r="H52" s="307" t="s">
        <v>305</v>
      </c>
      <c r="I52" s="258"/>
      <c r="J52" s="258"/>
      <c r="K52" s="259"/>
      <c r="L52" s="260"/>
      <c r="M52" s="259"/>
      <c r="N52" s="261">
        <f>+SUM(N44:N51)</f>
        <v>194909.64999999997</v>
      </c>
      <c r="O52" s="261">
        <f>+SUM(O44:O51)</f>
        <v>35083.736999999994</v>
      </c>
    </row>
    <row r="53" spans="1:15" ht="36">
      <c r="A53" s="213"/>
      <c r="B53" s="213"/>
      <c r="C53" s="214"/>
      <c r="D53" s="215"/>
      <c r="E53" s="216"/>
      <c r="F53" s="217"/>
      <c r="G53" s="218"/>
      <c r="H53" s="310" t="s">
        <v>443</v>
      </c>
      <c r="I53" s="219"/>
      <c r="J53" s="219"/>
      <c r="K53" s="220"/>
      <c r="L53" s="221"/>
      <c r="M53" s="220"/>
      <c r="N53" s="220"/>
      <c r="O53" s="219"/>
    </row>
    <row r="54" spans="1:15" ht="18.75">
      <c r="A54" s="213"/>
      <c r="B54" s="213"/>
      <c r="C54" s="214"/>
      <c r="D54" s="215"/>
      <c r="E54" s="216"/>
      <c r="F54" s="217"/>
      <c r="G54" s="218"/>
      <c r="H54" s="306" t="s">
        <v>267</v>
      </c>
      <c r="I54" s="219"/>
      <c r="J54" s="219"/>
      <c r="K54" s="220"/>
      <c r="L54" s="221"/>
      <c r="M54" s="220"/>
      <c r="N54" s="220"/>
      <c r="O54" s="219"/>
    </row>
    <row r="55" spans="1:15" ht="90">
      <c r="A55" s="205" t="s">
        <v>268</v>
      </c>
      <c r="B55" s="285" t="s">
        <v>444</v>
      </c>
      <c r="C55" s="205"/>
      <c r="D55" s="205"/>
      <c r="E55" s="233"/>
      <c r="F55" s="238">
        <v>0.18</v>
      </c>
      <c r="G55" s="300"/>
      <c r="H55" s="239" t="s">
        <v>452</v>
      </c>
      <c r="I55" s="282" t="s">
        <v>269</v>
      </c>
      <c r="J55" s="145">
        <v>10</v>
      </c>
      <c r="K55" s="145">
        <v>498.9</v>
      </c>
      <c r="L55" s="144">
        <v>0.18</v>
      </c>
      <c r="M55" s="145">
        <f t="shared" ref="M55:M64" si="12">ROUND(K55/(1+L55),2)</f>
        <v>422.8</v>
      </c>
      <c r="N55" s="145">
        <f t="shared" ref="N55:N64" si="13">ROUND(M55*J55,2)</f>
        <v>4228</v>
      </c>
      <c r="O55" s="292">
        <f>IF(G55="",N55*F55,N55*G55)</f>
        <v>761.04</v>
      </c>
    </row>
    <row r="56" spans="1:15" ht="90">
      <c r="A56" s="205">
        <v>2</v>
      </c>
      <c r="B56" s="286" t="s">
        <v>445</v>
      </c>
      <c r="C56" s="205"/>
      <c r="D56" s="205"/>
      <c r="E56" s="233"/>
      <c r="F56" s="238">
        <v>0.18</v>
      </c>
      <c r="G56" s="300"/>
      <c r="H56" s="239" t="s">
        <v>453</v>
      </c>
      <c r="I56" s="282" t="s">
        <v>269</v>
      </c>
      <c r="J56" s="145">
        <v>27</v>
      </c>
      <c r="K56" s="145">
        <v>874.4</v>
      </c>
      <c r="L56" s="144">
        <v>0.18</v>
      </c>
      <c r="M56" s="145">
        <f t="shared" si="12"/>
        <v>741.02</v>
      </c>
      <c r="N56" s="145">
        <f t="shared" si="13"/>
        <v>20007.54</v>
      </c>
      <c r="O56" s="292">
        <f t="shared" ref="O56:O64" si="14">IF(G56="",N56*F56,N56*G56)</f>
        <v>3601.3571999999999</v>
      </c>
    </row>
    <row r="57" spans="1:15" ht="60">
      <c r="A57" s="205">
        <f>+A56+1</f>
        <v>3</v>
      </c>
      <c r="B57" s="285" t="s">
        <v>446</v>
      </c>
      <c r="C57" s="205"/>
      <c r="D57" s="205"/>
      <c r="E57" s="233"/>
      <c r="F57" s="238">
        <v>0.18</v>
      </c>
      <c r="G57" s="300"/>
      <c r="H57" s="239" t="s">
        <v>454</v>
      </c>
      <c r="I57" s="282" t="s">
        <v>276</v>
      </c>
      <c r="J57" s="145">
        <v>37800</v>
      </c>
      <c r="K57" s="145">
        <v>34.15</v>
      </c>
      <c r="L57" s="144">
        <v>0.18</v>
      </c>
      <c r="M57" s="145">
        <f t="shared" si="12"/>
        <v>28.94</v>
      </c>
      <c r="N57" s="145">
        <f t="shared" si="13"/>
        <v>1093932</v>
      </c>
      <c r="O57" s="292">
        <f t="shared" si="14"/>
        <v>196907.75999999998</v>
      </c>
    </row>
    <row r="58" spans="1:15">
      <c r="A58" s="205"/>
      <c r="B58" s="285"/>
      <c r="C58" s="205"/>
      <c r="D58" s="205"/>
      <c r="E58" s="233"/>
      <c r="F58" s="238"/>
      <c r="G58" s="300"/>
      <c r="H58" s="239" t="s">
        <v>455</v>
      </c>
      <c r="I58" s="282"/>
      <c r="J58" s="145"/>
      <c r="K58" s="145"/>
      <c r="L58" s="144"/>
      <c r="M58" s="145"/>
      <c r="N58" s="145"/>
      <c r="O58" s="292"/>
    </row>
    <row r="59" spans="1:15">
      <c r="A59" s="205">
        <f>+A57+1</f>
        <v>4</v>
      </c>
      <c r="B59" s="285" t="s">
        <v>447</v>
      </c>
      <c r="C59" s="205"/>
      <c r="D59" s="205"/>
      <c r="E59" s="233"/>
      <c r="F59" s="238">
        <v>0.18</v>
      </c>
      <c r="G59" s="300"/>
      <c r="H59" s="239" t="s">
        <v>456</v>
      </c>
      <c r="I59" s="282" t="s">
        <v>269</v>
      </c>
      <c r="J59" s="145">
        <v>2620</v>
      </c>
      <c r="K59" s="145">
        <v>2098.4</v>
      </c>
      <c r="L59" s="144">
        <v>0.18</v>
      </c>
      <c r="M59" s="145">
        <f t="shared" si="12"/>
        <v>1778.31</v>
      </c>
      <c r="N59" s="145">
        <f t="shared" si="13"/>
        <v>4659172.2</v>
      </c>
      <c r="O59" s="292">
        <f t="shared" si="14"/>
        <v>838650.99600000004</v>
      </c>
    </row>
    <row r="60" spans="1:15">
      <c r="A60" s="205">
        <f t="shared" ref="A60:A64" si="15">+A59+1</f>
        <v>5</v>
      </c>
      <c r="B60" s="285" t="s">
        <v>448</v>
      </c>
      <c r="C60" s="205"/>
      <c r="D60" s="205"/>
      <c r="E60" s="233"/>
      <c r="F60" s="238">
        <v>0.18</v>
      </c>
      <c r="G60" s="300"/>
      <c r="H60" s="239" t="s">
        <v>457</v>
      </c>
      <c r="I60" s="282" t="s">
        <v>269</v>
      </c>
      <c r="J60" s="145">
        <v>648</v>
      </c>
      <c r="K60" s="145">
        <v>2034.35</v>
      </c>
      <c r="L60" s="144">
        <v>0.18</v>
      </c>
      <c r="M60" s="145">
        <f t="shared" si="12"/>
        <v>1724.03</v>
      </c>
      <c r="N60" s="145">
        <f t="shared" si="13"/>
        <v>1117171.44</v>
      </c>
      <c r="O60" s="292">
        <f t="shared" si="14"/>
        <v>201090.85919999998</v>
      </c>
    </row>
    <row r="61" spans="1:15">
      <c r="A61" s="205">
        <f t="shared" si="15"/>
        <v>6</v>
      </c>
      <c r="B61" s="285" t="s">
        <v>295</v>
      </c>
      <c r="C61" s="205"/>
      <c r="D61" s="205"/>
      <c r="E61" s="233"/>
      <c r="F61" s="238">
        <v>0.18</v>
      </c>
      <c r="G61" s="300"/>
      <c r="H61" s="239" t="s">
        <v>458</v>
      </c>
      <c r="I61" s="282" t="s">
        <v>269</v>
      </c>
      <c r="J61" s="145">
        <v>205</v>
      </c>
      <c r="K61" s="145">
        <v>768.25</v>
      </c>
      <c r="L61" s="144">
        <v>0.18</v>
      </c>
      <c r="M61" s="145">
        <f t="shared" si="12"/>
        <v>651.05999999999995</v>
      </c>
      <c r="N61" s="145">
        <f t="shared" si="13"/>
        <v>133467.29999999999</v>
      </c>
      <c r="O61" s="292">
        <f t="shared" si="14"/>
        <v>24024.113999999998</v>
      </c>
    </row>
    <row r="62" spans="1:15" ht="90">
      <c r="A62" s="205">
        <f t="shared" si="15"/>
        <v>7</v>
      </c>
      <c r="B62" s="285">
        <v>16.399999999999999</v>
      </c>
      <c r="C62" s="205"/>
      <c r="D62" s="205"/>
      <c r="E62" s="233"/>
      <c r="F62" s="238">
        <v>0.18</v>
      </c>
      <c r="G62" s="300"/>
      <c r="H62" s="239" t="s">
        <v>459</v>
      </c>
      <c r="I62" s="282" t="s">
        <v>269</v>
      </c>
      <c r="J62" s="145">
        <v>2275</v>
      </c>
      <c r="K62" s="145">
        <v>1046.95</v>
      </c>
      <c r="L62" s="144">
        <v>0.18</v>
      </c>
      <c r="M62" s="145">
        <f t="shared" si="12"/>
        <v>887.25</v>
      </c>
      <c r="N62" s="145">
        <f t="shared" si="13"/>
        <v>2018493.75</v>
      </c>
      <c r="O62" s="292">
        <f t="shared" si="14"/>
        <v>363328.875</v>
      </c>
    </row>
    <row r="63" spans="1:15" ht="60">
      <c r="A63" s="205">
        <f t="shared" si="15"/>
        <v>8</v>
      </c>
      <c r="B63" s="287" t="s">
        <v>449</v>
      </c>
      <c r="C63" s="205"/>
      <c r="D63" s="205"/>
      <c r="E63" s="233"/>
      <c r="F63" s="238">
        <v>0.18</v>
      </c>
      <c r="G63" s="300"/>
      <c r="H63" s="239" t="s">
        <v>460</v>
      </c>
      <c r="I63" s="282" t="s">
        <v>289</v>
      </c>
      <c r="J63" s="145">
        <v>90</v>
      </c>
      <c r="K63" s="145">
        <v>899.8</v>
      </c>
      <c r="L63" s="144">
        <v>0.18</v>
      </c>
      <c r="M63" s="145">
        <f t="shared" si="12"/>
        <v>762.54</v>
      </c>
      <c r="N63" s="145">
        <f t="shared" si="13"/>
        <v>68628.600000000006</v>
      </c>
      <c r="O63" s="292">
        <f t="shared" si="14"/>
        <v>12353.148000000001</v>
      </c>
    </row>
    <row r="64" spans="1:15" ht="75">
      <c r="A64" s="205">
        <f t="shared" si="15"/>
        <v>9</v>
      </c>
      <c r="B64" s="285" t="s">
        <v>450</v>
      </c>
      <c r="C64" s="205"/>
      <c r="D64" s="205"/>
      <c r="E64" s="233"/>
      <c r="F64" s="238">
        <v>0.18</v>
      </c>
      <c r="G64" s="300"/>
      <c r="H64" s="239" t="s">
        <v>461</v>
      </c>
      <c r="I64" s="282" t="s">
        <v>289</v>
      </c>
      <c r="J64" s="145">
        <v>90</v>
      </c>
      <c r="K64" s="145">
        <v>2676.55</v>
      </c>
      <c r="L64" s="144">
        <v>0.18</v>
      </c>
      <c r="M64" s="145">
        <f t="shared" si="12"/>
        <v>2268.2600000000002</v>
      </c>
      <c r="N64" s="145">
        <f t="shared" si="13"/>
        <v>204143.4</v>
      </c>
      <c r="O64" s="292">
        <f t="shared" si="14"/>
        <v>36745.811999999998</v>
      </c>
    </row>
    <row r="65" spans="1:16" ht="18.75">
      <c r="A65" s="252"/>
      <c r="B65" s="252"/>
      <c r="C65" s="253"/>
      <c r="D65" s="254"/>
      <c r="E65" s="255"/>
      <c r="F65" s="256"/>
      <c r="G65" s="301"/>
      <c r="H65" s="307" t="s">
        <v>296</v>
      </c>
      <c r="I65" s="258"/>
      <c r="J65" s="258"/>
      <c r="K65" s="259"/>
      <c r="L65" s="260"/>
      <c r="M65" s="259"/>
      <c r="N65" s="261">
        <f>SUM(N55:N64)</f>
        <v>9319244.2300000004</v>
      </c>
      <c r="O65" s="261">
        <f>SUM(O55:O64)</f>
        <v>1677463.9614000001</v>
      </c>
      <c r="P65" s="291"/>
    </row>
    <row r="66" spans="1:16" ht="16.5">
      <c r="A66" s="360" t="s">
        <v>306</v>
      </c>
      <c r="B66" s="360"/>
      <c r="C66" s="360"/>
      <c r="D66" s="360"/>
      <c r="E66" s="360"/>
      <c r="F66" s="360"/>
      <c r="G66" s="360"/>
      <c r="H66" s="360"/>
      <c r="I66" s="360"/>
      <c r="J66" s="360"/>
      <c r="K66" s="360"/>
      <c r="L66" s="360"/>
      <c r="M66" s="360"/>
      <c r="N66" s="147">
        <f>+N52+N42+N65</f>
        <v>12535196.18</v>
      </c>
      <c r="O66" s="147">
        <f>+O52+O42+O65</f>
        <v>2256335.3124000002</v>
      </c>
      <c r="P66" s="291"/>
    </row>
    <row r="67" spans="1:16" ht="16.5">
      <c r="A67" s="362" t="s">
        <v>390</v>
      </c>
      <c r="B67" s="363"/>
      <c r="C67" s="363"/>
      <c r="D67" s="363"/>
      <c r="E67" s="363"/>
      <c r="F67" s="363"/>
      <c r="G67" s="363"/>
      <c r="H67" s="363"/>
      <c r="I67" s="363"/>
      <c r="J67" s="363"/>
      <c r="K67" s="363"/>
      <c r="L67" s="363"/>
      <c r="M67" s="364"/>
      <c r="N67" s="147">
        <f>(0.03*(N42+N65))</f>
        <v>370208.59590000001</v>
      </c>
      <c r="O67" s="147">
        <f>(0.03*(O42+O65))</f>
        <v>66637.547262000007</v>
      </c>
      <c r="P67" s="291"/>
    </row>
    <row r="68" spans="1:16" ht="16.5">
      <c r="A68" s="365" t="s">
        <v>462</v>
      </c>
      <c r="B68" s="366"/>
      <c r="C68" s="366"/>
      <c r="D68" s="366"/>
      <c r="E68" s="366"/>
      <c r="F68" s="366"/>
      <c r="G68" s="366"/>
      <c r="H68" s="366"/>
      <c r="I68" s="366"/>
      <c r="J68" s="366"/>
      <c r="K68" s="366"/>
      <c r="L68" s="366"/>
      <c r="M68" s="367"/>
      <c r="N68" s="147">
        <f>N66+N67</f>
        <v>12905404.775899999</v>
      </c>
      <c r="O68" s="147">
        <f>O66+O67</f>
        <v>2322972.8596620001</v>
      </c>
      <c r="P68" s="291"/>
    </row>
    <row r="69" spans="1:16" ht="26.25">
      <c r="A69" s="360" t="s">
        <v>463</v>
      </c>
      <c r="B69" s="360"/>
      <c r="C69" s="360"/>
      <c r="D69" s="360"/>
      <c r="E69" s="360"/>
      <c r="F69" s="360"/>
      <c r="G69" s="360"/>
      <c r="H69" s="360"/>
      <c r="I69" s="360"/>
      <c r="J69" s="360"/>
      <c r="K69" s="360"/>
      <c r="L69" s="360"/>
      <c r="M69" s="360"/>
      <c r="N69" s="284"/>
      <c r="O69" s="147">
        <f>N69</f>
        <v>0</v>
      </c>
    </row>
    <row r="70" spans="1:16" ht="16.5">
      <c r="A70" s="360" t="s">
        <v>307</v>
      </c>
      <c r="B70" s="360"/>
      <c r="C70" s="360"/>
      <c r="D70" s="360"/>
      <c r="E70" s="360"/>
      <c r="F70" s="360"/>
      <c r="G70" s="360"/>
      <c r="H70" s="360"/>
      <c r="I70" s="360"/>
      <c r="J70" s="360"/>
      <c r="K70" s="360"/>
      <c r="L70" s="360"/>
      <c r="M70" s="360"/>
      <c r="N70" s="147" t="str">
        <f>IF(N69="", "",$N$68*$N$69)</f>
        <v/>
      </c>
      <c r="O70" s="147" t="str">
        <f>IF(N69="","",ROUND(N70*18%,2))</f>
        <v/>
      </c>
    </row>
    <row r="71" spans="1:16" ht="16.5">
      <c r="A71" s="360" t="s">
        <v>308</v>
      </c>
      <c r="B71" s="360"/>
      <c r="C71" s="360"/>
      <c r="D71" s="360"/>
      <c r="E71" s="360"/>
      <c r="F71" s="360"/>
      <c r="G71" s="360"/>
      <c r="H71" s="360"/>
      <c r="I71" s="360"/>
      <c r="J71" s="360"/>
      <c r="K71" s="360"/>
      <c r="L71" s="360"/>
      <c r="M71" s="360"/>
      <c r="N71" s="147" t="str">
        <f>IF(N69="", "",$N$68*(1+$N$69))</f>
        <v/>
      </c>
      <c r="O71" s="147"/>
    </row>
    <row r="72" spans="1:16" ht="18.75">
      <c r="A72" s="361" t="s">
        <v>309</v>
      </c>
      <c r="B72" s="361"/>
      <c r="C72" s="361"/>
      <c r="D72" s="361"/>
      <c r="E72" s="361"/>
      <c r="F72" s="361"/>
      <c r="G72" s="361"/>
      <c r="H72" s="361"/>
      <c r="I72" s="361"/>
      <c r="J72" s="361"/>
      <c r="K72" s="361"/>
      <c r="L72" s="361"/>
      <c r="M72" s="361"/>
      <c r="N72" s="148"/>
      <c r="O72" s="150" t="str">
        <f>IF(N70="", "",($O$68+O70))</f>
        <v/>
      </c>
    </row>
    <row r="73" spans="1:16" ht="23.25">
      <c r="A73" s="356" t="str">
        <f>IF(N69="","As the %variation w.r.t total DSR Amount cell left Blank the bid is considered as Non-responsive","Sheet OK")</f>
        <v>As the %variation w.r.t total DSR Amount cell left Blank the bid is considered as Non-responsive</v>
      </c>
      <c r="B73" s="356"/>
      <c r="C73" s="356"/>
      <c r="D73" s="356"/>
      <c r="E73" s="356"/>
      <c r="F73" s="356"/>
      <c r="G73" s="356"/>
      <c r="H73" s="356"/>
      <c r="I73" s="356"/>
      <c r="J73" s="356"/>
      <c r="K73" s="356"/>
      <c r="L73" s="356"/>
      <c r="M73" s="356"/>
      <c r="N73" s="356"/>
      <c r="O73" s="357"/>
    </row>
    <row r="74" spans="1:16">
      <c r="A74" s="290"/>
      <c r="C74" s="135"/>
      <c r="D74" s="152"/>
      <c r="E74" s="135"/>
      <c r="F74" s="135"/>
      <c r="G74" s="152"/>
      <c r="H74" s="152"/>
      <c r="I74" s="152"/>
      <c r="J74" s="152"/>
      <c r="K74" s="152"/>
      <c r="M74" s="152"/>
    </row>
    <row r="75" spans="1:16">
      <c r="A75" s="290"/>
      <c r="C75" s="135"/>
      <c r="D75" s="152"/>
      <c r="E75" s="135"/>
      <c r="F75" s="135"/>
      <c r="G75" s="152"/>
      <c r="H75" s="152"/>
      <c r="I75" s="152"/>
      <c r="J75" s="152"/>
      <c r="K75" s="152"/>
      <c r="M75" s="152"/>
      <c r="O75" s="291"/>
    </row>
    <row r="76" spans="1:16">
      <c r="A76" s="290"/>
      <c r="C76" s="135"/>
      <c r="D76" s="152"/>
      <c r="E76" s="135"/>
      <c r="F76" s="135"/>
      <c r="G76" s="152"/>
      <c r="H76" s="152"/>
      <c r="I76" s="152"/>
      <c r="J76" s="152"/>
      <c r="K76" s="152"/>
      <c r="M76" s="152"/>
      <c r="N76" s="153"/>
    </row>
    <row r="77" spans="1:16">
      <c r="A77" s="290"/>
      <c r="C77" s="135"/>
      <c r="D77" s="152"/>
      <c r="E77" s="135"/>
      <c r="F77" s="135"/>
      <c r="G77" s="152"/>
      <c r="H77" s="152"/>
      <c r="I77" s="152"/>
      <c r="J77" s="152"/>
      <c r="K77" s="152"/>
      <c r="M77" s="152"/>
    </row>
    <row r="78" spans="1:16">
      <c r="A78" s="290"/>
      <c r="C78" s="135"/>
      <c r="D78" s="152"/>
      <c r="E78" s="135"/>
      <c r="F78" s="135"/>
      <c r="G78" s="152"/>
      <c r="H78" s="152"/>
      <c r="I78" s="152"/>
      <c r="J78" s="152"/>
      <c r="K78" s="152"/>
      <c r="M78" s="152"/>
    </row>
    <row r="79" spans="1:16">
      <c r="A79" s="290"/>
      <c r="C79" s="135"/>
      <c r="D79" s="152"/>
      <c r="E79" s="135"/>
      <c r="F79" s="135"/>
      <c r="G79" s="152"/>
      <c r="H79" s="152"/>
      <c r="I79" s="152"/>
      <c r="J79" s="152"/>
      <c r="K79" s="152"/>
      <c r="M79" s="152"/>
    </row>
    <row r="80" spans="1:16">
      <c r="A80" s="290"/>
      <c r="C80" s="135"/>
      <c r="D80" s="152"/>
      <c r="E80" s="135"/>
      <c r="F80" s="135"/>
      <c r="G80" s="152"/>
      <c r="H80" s="152"/>
      <c r="I80" s="152"/>
      <c r="J80" s="152"/>
      <c r="K80" s="152"/>
      <c r="M80" s="152"/>
    </row>
    <row r="81" spans="1:13">
      <c r="A81" s="290"/>
      <c r="C81" s="135"/>
      <c r="D81" s="152"/>
      <c r="E81" s="135"/>
      <c r="F81" s="135"/>
      <c r="G81" s="152"/>
      <c r="H81" s="152"/>
      <c r="I81" s="152"/>
      <c r="J81" s="152"/>
      <c r="K81" s="152"/>
      <c r="M81" s="152"/>
    </row>
    <row r="82" spans="1:13">
      <c r="A82" s="290"/>
      <c r="C82" s="135"/>
      <c r="D82" s="152"/>
      <c r="E82" s="135"/>
      <c r="F82" s="135"/>
      <c r="G82" s="152"/>
      <c r="H82" s="152"/>
      <c r="I82" s="152"/>
      <c r="J82" s="152"/>
      <c r="K82" s="152"/>
      <c r="M82" s="152"/>
    </row>
    <row r="83" spans="1:13">
      <c r="A83" s="290"/>
      <c r="C83" s="135"/>
      <c r="D83" s="152"/>
      <c r="E83" s="135"/>
      <c r="F83" s="135"/>
      <c r="G83" s="152"/>
      <c r="H83" s="152"/>
      <c r="I83" s="152"/>
      <c r="J83" s="152"/>
      <c r="K83" s="152"/>
      <c r="M83" s="152"/>
    </row>
    <row r="84" spans="1:13">
      <c r="A84" s="290"/>
      <c r="C84" s="135"/>
      <c r="D84" s="152"/>
      <c r="E84" s="135"/>
      <c r="F84" s="135"/>
      <c r="G84" s="152"/>
      <c r="H84" s="152"/>
      <c r="I84" s="152"/>
      <c r="J84" s="152"/>
      <c r="K84" s="152"/>
      <c r="M84" s="152"/>
    </row>
    <row r="85" spans="1:13">
      <c r="A85" s="290"/>
      <c r="C85" s="135"/>
      <c r="D85" s="152"/>
      <c r="E85" s="135"/>
      <c r="F85" s="135"/>
      <c r="G85" s="152"/>
      <c r="H85" s="152"/>
      <c r="I85" s="152"/>
      <c r="J85" s="152"/>
      <c r="K85" s="152"/>
      <c r="M85" s="152"/>
    </row>
    <row r="86" spans="1:13">
      <c r="A86" s="290"/>
      <c r="C86" s="135"/>
      <c r="D86" s="152"/>
      <c r="E86" s="135"/>
      <c r="F86" s="135"/>
      <c r="G86" s="152"/>
      <c r="H86" s="152"/>
      <c r="I86" s="152"/>
      <c r="J86" s="152"/>
      <c r="K86" s="152"/>
      <c r="M86" s="152"/>
    </row>
    <row r="87" spans="1:13">
      <c r="A87" s="290"/>
      <c r="C87" s="135"/>
      <c r="D87" s="152"/>
      <c r="E87" s="135"/>
      <c r="F87" s="135"/>
      <c r="G87" s="152"/>
      <c r="H87" s="152"/>
      <c r="I87" s="152"/>
      <c r="J87" s="152"/>
      <c r="K87" s="152"/>
      <c r="M87" s="152"/>
    </row>
    <row r="88" spans="1:13">
      <c r="A88" s="290"/>
      <c r="C88" s="135"/>
      <c r="D88" s="152"/>
      <c r="E88" s="135"/>
      <c r="F88" s="135"/>
      <c r="G88" s="152"/>
      <c r="H88" s="152"/>
      <c r="I88" s="152"/>
      <c r="J88" s="152"/>
      <c r="K88" s="152"/>
      <c r="M88" s="152"/>
    </row>
    <row r="89" spans="1:13">
      <c r="A89" s="290"/>
      <c r="C89" s="135"/>
      <c r="D89" s="152"/>
      <c r="E89" s="135"/>
      <c r="F89" s="135"/>
      <c r="G89" s="152"/>
      <c r="H89" s="152"/>
      <c r="I89" s="152"/>
      <c r="J89" s="152"/>
      <c r="K89" s="152"/>
      <c r="M89" s="152"/>
    </row>
    <row r="90" spans="1:13">
      <c r="A90" s="290"/>
      <c r="C90" s="135"/>
      <c r="D90" s="152"/>
      <c r="E90" s="135"/>
      <c r="F90" s="135"/>
      <c r="G90" s="152"/>
      <c r="H90" s="152"/>
      <c r="I90" s="152"/>
      <c r="J90" s="152"/>
      <c r="K90" s="152"/>
      <c r="M90" s="152"/>
    </row>
    <row r="91" spans="1:13">
      <c r="A91" s="290"/>
      <c r="C91" s="135"/>
      <c r="D91" s="152"/>
      <c r="E91" s="135"/>
      <c r="F91" s="135"/>
      <c r="G91" s="152"/>
      <c r="H91" s="152"/>
      <c r="I91" s="152"/>
      <c r="J91" s="152"/>
      <c r="K91" s="152"/>
      <c r="M91" s="152"/>
    </row>
    <row r="92" spans="1:13">
      <c r="A92" s="290"/>
      <c r="C92" s="135"/>
      <c r="D92" s="152"/>
      <c r="E92" s="135"/>
      <c r="F92" s="135"/>
      <c r="G92" s="152"/>
      <c r="H92" s="152"/>
      <c r="I92" s="152"/>
      <c r="J92" s="152"/>
      <c r="K92" s="152"/>
      <c r="M92" s="152"/>
    </row>
    <row r="93" spans="1:13">
      <c r="A93" s="290"/>
      <c r="C93" s="135"/>
      <c r="D93" s="152"/>
      <c r="E93" s="135"/>
      <c r="F93" s="135"/>
      <c r="G93" s="152"/>
      <c r="H93" s="152"/>
      <c r="I93" s="152"/>
      <c r="J93" s="152"/>
      <c r="K93" s="152"/>
      <c r="M93" s="152"/>
    </row>
    <row r="94" spans="1:13">
      <c r="A94" s="290"/>
      <c r="C94" s="135"/>
      <c r="D94" s="152"/>
      <c r="E94" s="135"/>
      <c r="F94" s="135"/>
      <c r="G94" s="152"/>
      <c r="H94" s="152"/>
      <c r="I94" s="152"/>
      <c r="J94" s="152"/>
      <c r="K94" s="152"/>
      <c r="M94" s="152"/>
    </row>
    <row r="95" spans="1:13">
      <c r="A95" s="290"/>
      <c r="C95" s="135"/>
      <c r="D95" s="152"/>
      <c r="E95" s="135"/>
      <c r="F95" s="135"/>
      <c r="G95" s="152"/>
      <c r="H95" s="152"/>
      <c r="I95" s="152"/>
      <c r="J95" s="152"/>
      <c r="K95" s="152"/>
      <c r="M95" s="152"/>
    </row>
    <row r="96" spans="1:13">
      <c r="A96" s="290"/>
      <c r="C96" s="135"/>
      <c r="D96" s="152"/>
      <c r="E96" s="135"/>
      <c r="F96" s="135"/>
      <c r="G96" s="152"/>
      <c r="H96" s="152"/>
      <c r="I96" s="152"/>
      <c r="J96" s="152"/>
      <c r="K96" s="152"/>
      <c r="M96" s="152"/>
    </row>
    <row r="97" spans="1:13">
      <c r="A97" s="290"/>
      <c r="C97" s="135"/>
      <c r="D97" s="152"/>
      <c r="E97" s="135"/>
      <c r="F97" s="135"/>
      <c r="G97" s="152"/>
      <c r="H97" s="152"/>
      <c r="I97" s="152"/>
      <c r="J97" s="152"/>
      <c r="K97" s="152"/>
      <c r="M97" s="152"/>
    </row>
    <row r="98" spans="1:13">
      <c r="A98" s="290"/>
      <c r="C98" s="135"/>
      <c r="D98" s="152"/>
      <c r="E98" s="135"/>
      <c r="F98" s="135"/>
      <c r="G98" s="152"/>
      <c r="H98" s="152"/>
      <c r="I98" s="152"/>
      <c r="J98" s="152"/>
      <c r="K98" s="152"/>
      <c r="M98" s="152"/>
    </row>
    <row r="99" spans="1:13">
      <c r="A99" s="290"/>
      <c r="C99" s="135"/>
      <c r="D99" s="152"/>
      <c r="E99" s="135"/>
      <c r="F99" s="135"/>
      <c r="G99" s="152"/>
      <c r="H99" s="152"/>
      <c r="I99" s="152"/>
      <c r="J99" s="152"/>
      <c r="K99" s="152"/>
      <c r="M99" s="152"/>
    </row>
    <row r="100" spans="1:13">
      <c r="A100" s="290"/>
      <c r="C100" s="135"/>
      <c r="D100" s="152"/>
      <c r="E100" s="135"/>
      <c r="F100" s="135"/>
      <c r="G100" s="152"/>
      <c r="H100" s="152"/>
      <c r="I100" s="152"/>
      <c r="J100" s="152"/>
      <c r="K100" s="152"/>
      <c r="M100" s="152"/>
    </row>
    <row r="101" spans="1:13">
      <c r="A101" s="290"/>
      <c r="C101" s="135"/>
      <c r="D101" s="152"/>
      <c r="E101" s="135"/>
      <c r="F101" s="135"/>
      <c r="G101" s="152"/>
      <c r="H101" s="152"/>
      <c r="I101" s="152"/>
      <c r="J101" s="152"/>
      <c r="K101" s="152"/>
      <c r="M101" s="152"/>
    </row>
    <row r="102" spans="1:13">
      <c r="A102" s="290"/>
      <c r="C102" s="135"/>
      <c r="D102" s="152"/>
      <c r="E102" s="135"/>
      <c r="F102" s="135"/>
      <c r="G102" s="152"/>
      <c r="H102" s="152"/>
      <c r="I102" s="152"/>
      <c r="J102" s="152"/>
      <c r="K102" s="152"/>
      <c r="M102" s="152"/>
    </row>
    <row r="103" spans="1:13">
      <c r="A103" s="290"/>
      <c r="C103" s="135"/>
      <c r="D103" s="152"/>
      <c r="E103" s="135"/>
      <c r="F103" s="135"/>
      <c r="G103" s="152"/>
      <c r="H103" s="152"/>
      <c r="I103" s="152"/>
      <c r="J103" s="152"/>
      <c r="K103" s="152"/>
      <c r="M103" s="152"/>
    </row>
    <row r="104" spans="1:13">
      <c r="A104" s="290"/>
      <c r="C104" s="135"/>
      <c r="D104" s="152"/>
      <c r="E104" s="135"/>
      <c r="F104" s="135"/>
      <c r="G104" s="152"/>
      <c r="H104" s="152"/>
      <c r="I104" s="152"/>
      <c r="J104" s="152"/>
      <c r="K104" s="152"/>
      <c r="M104" s="152"/>
    </row>
    <row r="105" spans="1:13">
      <c r="A105" s="290"/>
      <c r="C105" s="135"/>
      <c r="D105" s="152"/>
      <c r="E105" s="135"/>
      <c r="F105" s="135"/>
      <c r="G105" s="152"/>
      <c r="H105" s="152"/>
      <c r="I105" s="152"/>
      <c r="J105" s="152"/>
      <c r="K105" s="152"/>
      <c r="M105" s="152"/>
    </row>
    <row r="106" spans="1:13">
      <c r="A106" s="290"/>
      <c r="C106" s="135"/>
      <c r="D106" s="152"/>
      <c r="E106" s="135"/>
      <c r="F106" s="135"/>
      <c r="G106" s="152"/>
      <c r="H106" s="152"/>
      <c r="I106" s="152"/>
      <c r="J106" s="152"/>
      <c r="K106" s="152"/>
      <c r="M106" s="152"/>
    </row>
  </sheetData>
  <sheetProtection algorithmName="SHA-512" hashValue="7w3YUZggluQ03mkI3Ckr6aMheO4xyzZTWnvAzK+S8AqE9NQIa0TvwKYOo+jEOpnhxpteEEZbdkW1FL2Rm/pMJA==" saltValue="vUPYekd1WVOqxDYu2F7glg=="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9">
    <mergeCell ref="A1:O1"/>
    <mergeCell ref="A2:O2"/>
    <mergeCell ref="N8:O8"/>
    <mergeCell ref="C7:J7"/>
    <mergeCell ref="C4:J4"/>
    <mergeCell ref="K5:M5"/>
    <mergeCell ref="C5:J5"/>
    <mergeCell ref="C3:J3"/>
    <mergeCell ref="A73:O73"/>
    <mergeCell ref="K3:M3"/>
    <mergeCell ref="C6:J6"/>
    <mergeCell ref="K4:M4"/>
    <mergeCell ref="A66:M66"/>
    <mergeCell ref="A72:M72"/>
    <mergeCell ref="A69:M69"/>
    <mergeCell ref="A70:M70"/>
    <mergeCell ref="A71:M71"/>
    <mergeCell ref="A67:M67"/>
    <mergeCell ref="A68:M68"/>
  </mergeCells>
  <conditionalFormatting sqref="A73">
    <cfRule type="containsText" dxfId="9" priority="2" stopIfTrue="1" operator="containsText" text="sheet">
      <formula>NOT(ISERROR(SEARCH("sheet",A73)))</formula>
    </cfRule>
    <cfRule type="containsText" dxfId="8" priority="3" stopIfTrue="1" operator="containsText" text="responsive">
      <formula>NOT(ISERROR(SEARCH("responsive",A73)))</formula>
    </cfRule>
  </conditionalFormatting>
  <conditionalFormatting sqref="O72">
    <cfRule type="containsText" dxfId="7" priority="1" stopIfTrue="1" operator="containsText" text="percentage">
      <formula>NOT(ISERROR(SEARCH("percentage",O72)))</formula>
    </cfRule>
  </conditionalFormatting>
  <dataValidations count="1">
    <dataValidation type="decimal" allowBlank="1" showInputMessage="1" showErrorMessage="1" prompt="Please Enter Percentage" sqref="N69" xr:uid="{00000000-0002-0000-0400-000000000000}">
      <formula1>-100</formula1>
      <formula2>100</formula2>
    </dataValidation>
  </dataValidations>
  <pageMargins left="0.45" right="0.45" top="0.75" bottom="0.75" header="0.3" footer="0.3"/>
  <pageSetup paperSize="9" scale="59" fitToHeight="0" orientation="landscape" r:id="rId5"/>
  <headerFooter>
    <oddHeader>&amp;C&amp;"Calibri"&amp;12&amp;KFF0000 DATA CLASSIFICATION : RESTRICTED&amp;1#_x000D_</oddHeader>
  </headerFooter>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8"/>
  <sheetViews>
    <sheetView view="pageBreakPreview" zoomScale="80" zoomScaleNormal="80" zoomScaleSheetLayoutView="80" workbookViewId="0">
      <pane ySplit="9" topLeftCell="A22" activePane="bottomLeft" state="frozen"/>
      <selection pane="bottomLeft" activeCell="F12" sqref="F12"/>
    </sheetView>
  </sheetViews>
  <sheetFormatPr defaultRowHeight="13.5"/>
  <cols>
    <col min="1" max="1" width="5.85546875" style="155" customWidth="1"/>
    <col min="2" max="2" width="11.28515625" style="155" bestFit="1" customWidth="1"/>
    <col min="3" max="3" width="12.7109375" style="155" hidden="1" customWidth="1"/>
    <col min="4" max="4" width="16.5703125" style="155" hidden="1" customWidth="1"/>
    <col min="5" max="5" width="10.85546875" style="155" customWidth="1"/>
    <col min="6" max="6" width="19.5703125" style="298"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68" t="str">
        <f>'Name of Bidder'!A1:C1</f>
        <v>Construction of Watch Towers and Laying of Pathway/Road along the Boundary Wall at Kurnool-III Pooling Station</v>
      </c>
      <c r="B1" s="368"/>
      <c r="C1" s="368"/>
      <c r="D1" s="368"/>
      <c r="E1" s="368"/>
      <c r="F1" s="368"/>
      <c r="G1" s="368"/>
      <c r="H1" s="368"/>
      <c r="I1" s="368"/>
      <c r="J1" s="368"/>
      <c r="K1" s="368"/>
      <c r="L1" s="368"/>
      <c r="M1" s="200"/>
      <c r="N1" s="209"/>
      <c r="O1" s="209"/>
      <c r="P1" s="209"/>
    </row>
    <row r="2" spans="1:16" s="154" customFormat="1" ht="16.5" customHeight="1">
      <c r="A2" s="368" t="s">
        <v>310</v>
      </c>
      <c r="B2" s="368"/>
      <c r="C2" s="368"/>
      <c r="D2" s="368"/>
      <c r="E2" s="368"/>
      <c r="F2" s="368"/>
      <c r="G2" s="368"/>
      <c r="H2" s="368"/>
      <c r="I2" s="368"/>
      <c r="J2" s="368"/>
      <c r="K2" s="368"/>
      <c r="L2" s="368"/>
      <c r="M2" s="200"/>
      <c r="N2" s="209"/>
      <c r="O2" s="209"/>
      <c r="P2" s="209"/>
    </row>
    <row r="3" spans="1:16" ht="15.75">
      <c r="A3" s="132" t="s">
        <v>311</v>
      </c>
      <c r="B3" s="132"/>
      <c r="C3" s="132"/>
      <c r="D3" s="359">
        <f>'Name of Bidder'!C9</f>
        <v>0</v>
      </c>
      <c r="E3" s="359"/>
      <c r="F3" s="359"/>
      <c r="G3" s="359"/>
      <c r="H3" s="359"/>
      <c r="I3" s="359"/>
      <c r="J3" s="358" t="s">
        <v>242</v>
      </c>
      <c r="K3" s="358"/>
      <c r="L3" s="358"/>
      <c r="M3" s="132"/>
      <c r="N3" s="210"/>
      <c r="O3" s="210"/>
      <c r="P3" s="210"/>
    </row>
    <row r="4" spans="1:16" ht="15.75">
      <c r="A4" s="359" t="s">
        <v>15</v>
      </c>
      <c r="B4" s="359"/>
      <c r="C4" s="359"/>
      <c r="D4" s="359">
        <f>'Name of Bidder'!C10</f>
        <v>0</v>
      </c>
      <c r="E4" s="359"/>
      <c r="F4" s="359"/>
      <c r="G4" s="359"/>
      <c r="H4" s="359"/>
      <c r="I4" s="359"/>
      <c r="J4" s="358" t="s">
        <v>244</v>
      </c>
      <c r="K4" s="358"/>
      <c r="L4" s="358"/>
      <c r="M4" s="132"/>
      <c r="N4" s="210"/>
      <c r="O4" s="210"/>
      <c r="P4" s="210"/>
    </row>
    <row r="5" spans="1:16" ht="15.75">
      <c r="A5" s="132"/>
      <c r="B5" s="132"/>
      <c r="C5" s="132"/>
      <c r="D5" s="359">
        <f>'Name of Bidder'!C11</f>
        <v>0</v>
      </c>
      <c r="E5" s="359"/>
      <c r="F5" s="359"/>
      <c r="G5" s="359"/>
      <c r="H5" s="359"/>
      <c r="I5" s="359"/>
      <c r="J5" s="358" t="s">
        <v>245</v>
      </c>
      <c r="K5" s="358"/>
      <c r="L5" s="358"/>
      <c r="M5" s="132"/>
      <c r="N5" s="210"/>
      <c r="O5" s="210"/>
      <c r="P5" s="210"/>
    </row>
    <row r="6" spans="1:16" ht="15.75">
      <c r="A6" s="132"/>
      <c r="B6" s="132"/>
      <c r="C6" s="132"/>
      <c r="D6" s="359">
        <f>'Name of Bidder'!C12</f>
        <v>0</v>
      </c>
      <c r="E6" s="359"/>
      <c r="F6" s="359"/>
      <c r="G6" s="359"/>
      <c r="H6" s="359"/>
      <c r="I6" s="359"/>
      <c r="J6" s="132" t="s">
        <v>246</v>
      </c>
      <c r="K6" s="132"/>
      <c r="L6" s="132"/>
      <c r="M6" s="132"/>
      <c r="N6" s="210"/>
      <c r="O6" s="210"/>
      <c r="P6" s="210"/>
    </row>
    <row r="7" spans="1:16" ht="15.75">
      <c r="A7" s="132"/>
      <c r="B7" s="132"/>
      <c r="C7" s="132"/>
      <c r="D7" s="132"/>
      <c r="E7" s="359"/>
      <c r="F7" s="359"/>
      <c r="G7" s="359"/>
      <c r="H7" s="359"/>
      <c r="I7" s="359"/>
      <c r="J7" s="132" t="s">
        <v>247</v>
      </c>
      <c r="K7" s="132"/>
      <c r="L7" s="132"/>
      <c r="M7" s="132"/>
      <c r="N7" s="210"/>
      <c r="O7" s="210"/>
      <c r="P7" s="210"/>
    </row>
    <row r="8" spans="1:16" s="156" customFormat="1" ht="115.5">
      <c r="A8" s="127" t="s">
        <v>249</v>
      </c>
      <c r="B8" s="127" t="s">
        <v>251</v>
      </c>
      <c r="C8" s="127" t="s">
        <v>312</v>
      </c>
      <c r="D8" s="128" t="s">
        <v>313</v>
      </c>
      <c r="E8" s="128" t="s">
        <v>254</v>
      </c>
      <c r="F8" s="293" t="s">
        <v>255</v>
      </c>
      <c r="G8" s="127" t="s">
        <v>314</v>
      </c>
      <c r="H8" s="127" t="s">
        <v>257</v>
      </c>
      <c r="I8" s="127" t="s">
        <v>258</v>
      </c>
      <c r="J8" s="127" t="s">
        <v>315</v>
      </c>
      <c r="K8" s="127" t="s">
        <v>316</v>
      </c>
      <c r="L8" s="127" t="s">
        <v>263</v>
      </c>
      <c r="M8" s="127" t="s">
        <v>317</v>
      </c>
      <c r="N8" s="208"/>
      <c r="O8" s="208"/>
      <c r="P8" s="211">
        <f>COUNTIF(J12:J14,"")+COUNTIF(J17:J19,"")+COUNTIF(J23:J23,"")</f>
        <v>7</v>
      </c>
    </row>
    <row r="9" spans="1:16" ht="16.5">
      <c r="A9" s="202">
        <v>1</v>
      </c>
      <c r="B9" s="202">
        <v>2</v>
      </c>
      <c r="C9" s="202">
        <v>2</v>
      </c>
      <c r="D9" s="202">
        <v>3</v>
      </c>
      <c r="E9" s="203">
        <v>3</v>
      </c>
      <c r="F9" s="299">
        <v>4</v>
      </c>
      <c r="G9" s="204">
        <v>5</v>
      </c>
      <c r="H9" s="204">
        <v>6</v>
      </c>
      <c r="I9" s="204">
        <v>7</v>
      </c>
      <c r="J9" s="204">
        <v>8</v>
      </c>
      <c r="K9" s="205" t="s">
        <v>318</v>
      </c>
      <c r="L9" s="205" t="s">
        <v>319</v>
      </c>
      <c r="M9" s="205"/>
      <c r="N9" s="210"/>
      <c r="O9" s="210"/>
      <c r="P9" s="211">
        <f>COUNTIF(I12:I23,"&gt;0")</f>
        <v>7</v>
      </c>
    </row>
    <row r="10" spans="1:16" s="138" customFormat="1" ht="18.75">
      <c r="A10" s="213"/>
      <c r="B10" s="213"/>
      <c r="C10" s="214"/>
      <c r="D10" s="215"/>
      <c r="E10" s="216"/>
      <c r="F10" s="217"/>
      <c r="G10" s="310" t="s">
        <v>442</v>
      </c>
      <c r="H10" s="306"/>
      <c r="I10" s="219"/>
      <c r="J10" s="219"/>
      <c r="K10" s="220"/>
      <c r="L10" s="221"/>
      <c r="M10" s="220"/>
      <c r="N10" s="220"/>
      <c r="O10" s="219"/>
    </row>
    <row r="11" spans="1:16" ht="30.75" customHeight="1">
      <c r="A11" s="222" t="s">
        <v>320</v>
      </c>
      <c r="B11" s="223"/>
      <c r="C11" s="224"/>
      <c r="D11" s="224"/>
      <c r="E11" s="225"/>
      <c r="F11" s="294"/>
      <c r="G11" s="230" t="s">
        <v>321</v>
      </c>
      <c r="H11" s="226"/>
      <c r="I11" s="227"/>
      <c r="J11" s="228"/>
      <c r="K11" s="229"/>
      <c r="L11" s="229"/>
      <c r="M11" s="229"/>
      <c r="N11" s="210"/>
      <c r="O11" s="210"/>
      <c r="P11" s="211"/>
    </row>
    <row r="12" spans="1:16" ht="135">
      <c r="A12" s="146">
        <v>1</v>
      </c>
      <c r="B12" s="309" t="s">
        <v>322</v>
      </c>
      <c r="C12" s="202"/>
      <c r="D12" s="236"/>
      <c r="E12" s="212">
        <v>0.18</v>
      </c>
      <c r="F12" s="295"/>
      <c r="G12" s="239" t="s">
        <v>437</v>
      </c>
      <c r="H12" s="283" t="s">
        <v>428</v>
      </c>
      <c r="I12" s="234">
        <v>26</v>
      </c>
      <c r="J12" s="235"/>
      <c r="K12" s="237">
        <f>J12*I12</f>
        <v>0</v>
      </c>
      <c r="L12" s="292">
        <f>IF(F12="",K12*E12,K12*F12)</f>
        <v>0</v>
      </c>
      <c r="M12" s="207" t="str">
        <f t="shared" ref="M12:M19" si="0">IF($P$9&lt;&gt;$P$8,IF(OR(J12="",J12=0),"Included in other item",""),"")</f>
        <v/>
      </c>
      <c r="N12" s="210" t="b">
        <f t="shared" ref="N12" si="1">ISBLANK(J12)</f>
        <v>1</v>
      </c>
      <c r="O12" s="210" t="b">
        <f t="shared" ref="O12" si="2">AND(N12=FALSE,J12=0)</f>
        <v>0</v>
      </c>
      <c r="P12" s="211"/>
    </row>
    <row r="13" spans="1:16" ht="105">
      <c r="A13" s="146">
        <f>+A12+1</f>
        <v>2</v>
      </c>
      <c r="B13" s="309" t="s">
        <v>323</v>
      </c>
      <c r="C13" s="202"/>
      <c r="D13" s="236"/>
      <c r="E13" s="212">
        <v>0.18</v>
      </c>
      <c r="F13" s="295"/>
      <c r="G13" s="239" t="s">
        <v>438</v>
      </c>
      <c r="H13" s="283" t="s">
        <v>276</v>
      </c>
      <c r="I13" s="234">
        <v>11</v>
      </c>
      <c r="J13" s="235"/>
      <c r="K13" s="237">
        <f t="shared" ref="K13:K14" si="3">J13*I13</f>
        <v>0</v>
      </c>
      <c r="L13" s="292">
        <f t="shared" ref="L13:L14" si="4">IF(F13="",K13*E13,K13*F13)</f>
        <v>0</v>
      </c>
      <c r="M13" s="207" t="str">
        <f t="shared" si="0"/>
        <v/>
      </c>
      <c r="N13" s="210"/>
      <c r="O13" s="210"/>
      <c r="P13" s="211"/>
    </row>
    <row r="14" spans="1:16" ht="105">
      <c r="A14" s="146">
        <f t="shared" ref="A14" si="5">+A13+1</f>
        <v>3</v>
      </c>
      <c r="B14" s="309" t="s">
        <v>324</v>
      </c>
      <c r="C14" s="202"/>
      <c r="D14" s="236"/>
      <c r="E14" s="212">
        <v>0.18</v>
      </c>
      <c r="F14" s="295"/>
      <c r="G14" s="239" t="s">
        <v>439</v>
      </c>
      <c r="H14" s="283" t="s">
        <v>269</v>
      </c>
      <c r="I14" s="234">
        <v>17</v>
      </c>
      <c r="J14" s="235"/>
      <c r="K14" s="237">
        <f t="shared" si="3"/>
        <v>0</v>
      </c>
      <c r="L14" s="292">
        <f t="shared" si="4"/>
        <v>0</v>
      </c>
      <c r="M14" s="207" t="str">
        <f t="shared" si="0"/>
        <v/>
      </c>
      <c r="N14" s="210"/>
      <c r="O14" s="210"/>
      <c r="P14" s="211"/>
    </row>
    <row r="15" spans="1:16" ht="16.5">
      <c r="A15" s="222"/>
      <c r="B15" s="223"/>
      <c r="C15" s="224"/>
      <c r="D15" s="224"/>
      <c r="E15" s="225"/>
      <c r="F15" s="294"/>
      <c r="G15" s="230" t="s">
        <v>325</v>
      </c>
      <c r="H15" s="230"/>
      <c r="I15" s="230"/>
      <c r="J15" s="228"/>
      <c r="K15" s="241">
        <f>SUM(K12:K14)</f>
        <v>0</v>
      </c>
      <c r="L15" s="240">
        <f>SUM(L12:L14)</f>
        <v>0</v>
      </c>
      <c r="M15" s="229"/>
      <c r="N15" s="210"/>
      <c r="O15" s="210"/>
      <c r="P15" s="211"/>
    </row>
    <row r="16" spans="1:16" ht="33" customHeight="1">
      <c r="A16" s="242" t="s">
        <v>326</v>
      </c>
      <c r="B16" s="243"/>
      <c r="C16" s="244"/>
      <c r="D16" s="244"/>
      <c r="E16" s="245"/>
      <c r="F16" s="296"/>
      <c r="G16" s="246" t="s">
        <v>327</v>
      </c>
      <c r="H16" s="247"/>
      <c r="I16" s="248"/>
      <c r="J16" s="249"/>
      <c r="K16" s="250"/>
      <c r="L16" s="251"/>
      <c r="M16" s="251"/>
      <c r="N16" s="210"/>
      <c r="O16" s="210"/>
      <c r="P16" s="211"/>
    </row>
    <row r="17" spans="1:16" ht="15.75">
      <c r="A17" s="146">
        <v>1</v>
      </c>
      <c r="B17" s="201" t="s">
        <v>328</v>
      </c>
      <c r="C17" s="202"/>
      <c r="D17" s="236"/>
      <c r="E17" s="212">
        <v>0.18</v>
      </c>
      <c r="F17" s="295"/>
      <c r="G17" s="303" t="s">
        <v>329</v>
      </c>
      <c r="H17" s="263" t="s">
        <v>285</v>
      </c>
      <c r="I17" s="304">
        <v>5</v>
      </c>
      <c r="J17" s="235"/>
      <c r="K17" s="237">
        <f t="shared" ref="K17:K19" si="6">J17*I17</f>
        <v>0</v>
      </c>
      <c r="L17" s="206">
        <f>ROUND(K17*E17,2)</f>
        <v>0</v>
      </c>
      <c r="M17" s="207" t="str">
        <f t="shared" si="0"/>
        <v/>
      </c>
      <c r="N17" s="210"/>
      <c r="O17" s="210"/>
      <c r="P17" s="211"/>
    </row>
    <row r="18" spans="1:16" ht="15.75">
      <c r="A18" s="146">
        <f>+A17+1</f>
        <v>2</v>
      </c>
      <c r="B18" s="201" t="s">
        <v>330</v>
      </c>
      <c r="C18" s="202"/>
      <c r="D18" s="236"/>
      <c r="E18" s="212">
        <v>0.18</v>
      </c>
      <c r="F18" s="295"/>
      <c r="G18" s="303" t="s">
        <v>440</v>
      </c>
      <c r="H18" s="263" t="s">
        <v>285</v>
      </c>
      <c r="I18" s="304">
        <v>5</v>
      </c>
      <c r="J18" s="235"/>
      <c r="K18" s="237">
        <f t="shared" si="6"/>
        <v>0</v>
      </c>
      <c r="L18" s="206">
        <f t="shared" ref="L18:L19" si="7">ROUND(K18*E18,2)</f>
        <v>0</v>
      </c>
      <c r="M18" s="207" t="str">
        <f t="shared" si="0"/>
        <v/>
      </c>
      <c r="N18" s="210"/>
      <c r="O18" s="210"/>
      <c r="P18" s="211"/>
    </row>
    <row r="19" spans="1:16" ht="45">
      <c r="A19" s="146">
        <f t="shared" ref="A19" si="8">+A18+1</f>
        <v>3</v>
      </c>
      <c r="B19" s="201" t="s">
        <v>331</v>
      </c>
      <c r="C19" s="202"/>
      <c r="D19" s="236"/>
      <c r="E19" s="212">
        <v>0.18</v>
      </c>
      <c r="F19" s="295"/>
      <c r="G19" s="303" t="s">
        <v>441</v>
      </c>
      <c r="H19" s="263" t="s">
        <v>285</v>
      </c>
      <c r="I19" s="304">
        <v>5</v>
      </c>
      <c r="J19" s="235"/>
      <c r="K19" s="237">
        <f t="shared" si="6"/>
        <v>0</v>
      </c>
      <c r="L19" s="206">
        <f t="shared" si="7"/>
        <v>0</v>
      </c>
      <c r="M19" s="207" t="str">
        <f t="shared" si="0"/>
        <v/>
      </c>
      <c r="N19" s="210"/>
      <c r="O19" s="210"/>
      <c r="P19" s="211"/>
    </row>
    <row r="20" spans="1:16" ht="16.5">
      <c r="A20" s="222"/>
      <c r="B20" s="223"/>
      <c r="C20" s="224"/>
      <c r="D20" s="224"/>
      <c r="E20" s="225"/>
      <c r="F20" s="294"/>
      <c r="G20" s="230" t="s">
        <v>332</v>
      </c>
      <c r="H20" s="226"/>
      <c r="I20" s="227"/>
      <c r="J20" s="228"/>
      <c r="K20" s="241">
        <f>SUM(K17:K19)</f>
        <v>0</v>
      </c>
      <c r="L20" s="241">
        <f>SUM(L17:L19)</f>
        <v>0</v>
      </c>
      <c r="M20" s="229"/>
      <c r="N20" s="210"/>
      <c r="O20" s="210"/>
      <c r="P20" s="211"/>
    </row>
    <row r="21" spans="1:16" s="138" customFormat="1" ht="36">
      <c r="A21" s="213"/>
      <c r="B21" s="213"/>
      <c r="C21" s="214"/>
      <c r="D21" s="215"/>
      <c r="E21" s="216"/>
      <c r="F21" s="217"/>
      <c r="G21" s="310" t="s">
        <v>443</v>
      </c>
      <c r="H21" s="306"/>
      <c r="I21" s="219"/>
      <c r="J21" s="219"/>
      <c r="K21" s="220"/>
      <c r="L21" s="221"/>
      <c r="M21" s="220"/>
      <c r="N21" s="220"/>
      <c r="O21" s="219"/>
    </row>
    <row r="22" spans="1:16" ht="30.75" customHeight="1">
      <c r="A22" s="222" t="s">
        <v>320</v>
      </c>
      <c r="B22" s="223"/>
      <c r="C22" s="224"/>
      <c r="D22" s="224"/>
      <c r="E22" s="225"/>
      <c r="F22" s="294"/>
      <c r="G22" s="230" t="s">
        <v>321</v>
      </c>
      <c r="H22" s="226"/>
      <c r="I22" s="227"/>
      <c r="J22" s="228"/>
      <c r="K22" s="229"/>
      <c r="L22" s="229"/>
      <c r="M22" s="229"/>
      <c r="N22" s="210"/>
      <c r="O22" s="210"/>
      <c r="P22" s="211"/>
    </row>
    <row r="23" spans="1:16" ht="90">
      <c r="A23" s="146">
        <v>1</v>
      </c>
      <c r="B23" s="309" t="s">
        <v>322</v>
      </c>
      <c r="C23" s="202"/>
      <c r="D23" s="236"/>
      <c r="E23" s="212">
        <v>0.18</v>
      </c>
      <c r="F23" s="295"/>
      <c r="G23" s="239" t="s">
        <v>451</v>
      </c>
      <c r="H23" s="283" t="s">
        <v>269</v>
      </c>
      <c r="I23" s="234">
        <v>1162</v>
      </c>
      <c r="J23" s="235"/>
      <c r="K23" s="237">
        <f t="shared" ref="K23" si="9">J23*I23</f>
        <v>0</v>
      </c>
      <c r="L23" s="292">
        <f>IF(F23="",K23*E23,K23*F23)</f>
        <v>0</v>
      </c>
      <c r="M23" s="207" t="str">
        <f t="shared" ref="M23" si="10">IF($P$9&lt;&gt;$P$8,IF(OR(J23="",J23=0),"Included in other item",""),"")</f>
        <v/>
      </c>
      <c r="N23" s="210" t="b">
        <f t="shared" ref="N23" si="11">ISBLANK(J23)</f>
        <v>1</v>
      </c>
      <c r="O23" s="210" t="b">
        <f t="shared" ref="O23" si="12">AND(N23=FALSE,J23=0)</f>
        <v>0</v>
      </c>
      <c r="P23" s="211"/>
    </row>
    <row r="24" spans="1:16" ht="16.5">
      <c r="A24" s="222"/>
      <c r="B24" s="223"/>
      <c r="C24" s="224"/>
      <c r="D24" s="224"/>
      <c r="E24" s="225"/>
      <c r="F24" s="294"/>
      <c r="G24" s="230" t="s">
        <v>325</v>
      </c>
      <c r="H24" s="230"/>
      <c r="I24" s="230"/>
      <c r="J24" s="228"/>
      <c r="K24" s="241">
        <f>SUM(K23:K23)</f>
        <v>0</v>
      </c>
      <c r="L24" s="240">
        <f>SUM(L23:L23)</f>
        <v>0</v>
      </c>
      <c r="M24" s="229"/>
      <c r="N24" s="210"/>
      <c r="O24" s="210"/>
      <c r="P24" s="211"/>
    </row>
    <row r="25" spans="1:16" ht="53.25" customHeight="1">
      <c r="A25" s="231"/>
      <c r="B25" s="231"/>
      <c r="C25" s="231"/>
      <c r="D25" s="231"/>
      <c r="E25" s="231"/>
      <c r="F25" s="297"/>
      <c r="G25" s="371" t="s">
        <v>333</v>
      </c>
      <c r="H25" s="371"/>
      <c r="I25" s="371"/>
      <c r="J25" s="371"/>
      <c r="K25" s="262" t="str">
        <f>IF(P9=P8,"", SUM(K12:K14)+SUM(K17:K19)+SUM(K23:K23))</f>
        <v/>
      </c>
      <c r="L25" s="262" t="str">
        <f>IF(P9=P8,"", SUM(L12:L14)+SUM(L17:L19)++SUM(L23:L23))</f>
        <v/>
      </c>
      <c r="M25" s="232"/>
      <c r="N25" s="151" t="str">
        <f>IF(COUNTIF(N6:N20,"TRUE"),"False","Sheet OK")</f>
        <v>False</v>
      </c>
      <c r="O25" s="210"/>
      <c r="P25" s="210"/>
    </row>
    <row r="26" spans="1:16" ht="39" customHeight="1">
      <c r="A26" s="370" t="str">
        <f>IF(K25="","As all the line items are Left Blank the bid is considered as Non-responsive","Sheet OK")</f>
        <v>As all the line items are Left Blank the bid is considered as Non-responsive</v>
      </c>
      <c r="B26" s="370"/>
      <c r="C26" s="370"/>
      <c r="D26" s="370"/>
      <c r="E26" s="370"/>
      <c r="F26" s="370"/>
      <c r="G26" s="370"/>
      <c r="H26" s="370"/>
      <c r="I26" s="370"/>
      <c r="J26" s="370"/>
      <c r="K26" s="370"/>
      <c r="L26" s="370"/>
      <c r="M26" s="370"/>
      <c r="N26" s="210"/>
      <c r="O26" s="210"/>
      <c r="P26" s="210"/>
    </row>
    <row r="28" spans="1:16">
      <c r="N28" s="157" t="str">
        <f>IF(COUNTIF(N25:N27,"TRUE"),"False","Sheet OK")</f>
        <v>Sheet OK</v>
      </c>
      <c r="O28" s="157"/>
    </row>
  </sheetData>
  <sheetProtection algorithmName="SHA-512" hashValue="JZopPQC3TXIj3B8TlS4o/7zHHOcZnu4lxOoTK2yIyR5Vpk2Ur9+lAE+xMfdkuISl8O+PiAMUnM/1SEmgA4eXmA==" saltValue="OP5cUyJ1AT0QitW+FeOB9Q=="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26:M26"/>
    <mergeCell ref="A1:L1"/>
    <mergeCell ref="A4:C4"/>
    <mergeCell ref="D3:I3"/>
    <mergeCell ref="D5:I5"/>
    <mergeCell ref="E7:I7"/>
    <mergeCell ref="G25:J25"/>
    <mergeCell ref="J3:L3"/>
    <mergeCell ref="J4:L4"/>
    <mergeCell ref="D4:I4"/>
    <mergeCell ref="D6:I6"/>
    <mergeCell ref="J5:L5"/>
    <mergeCell ref="A2:L2"/>
  </mergeCells>
  <conditionalFormatting sqref="A26:M26">
    <cfRule type="containsText" dxfId="6" priority="12" stopIfTrue="1" operator="containsText" text="sheet">
      <formula>NOT(ISERROR(SEARCH("sheet",A26)))</formula>
    </cfRule>
    <cfRule type="containsText" dxfId="5" priority="13" stopIfTrue="1" operator="containsText" text="Non-responsive">
      <formula>NOT(ISERROR(SEARCH("Non-responsive",A26)))</formula>
    </cfRule>
  </conditionalFormatting>
  <conditionalFormatting sqref="M12:M14 M17:M19">
    <cfRule type="containsText" dxfId="4" priority="9" operator="containsText" text="included">
      <formula>NOT(ISERROR(SEARCH("included",M12)))</formula>
    </cfRule>
  </conditionalFormatting>
  <conditionalFormatting sqref="M23">
    <cfRule type="containsText" dxfId="3" priority="1" operator="containsText" text="included">
      <formula>NOT(ISERROR(SEARCH("included",M23)))</formula>
    </cfRule>
  </conditionalFormatting>
  <dataValidations xWindow="1173" yWindow="438" count="2">
    <dataValidation allowBlank="1" showInputMessage="1" showErrorMessage="1" prompt="Please Enter SAC Code" sqref="D17:D19 D12:D14 D23"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7:J19 J12:J14 J23" xr:uid="{00000000-0002-0000-0500-000001000000}">
      <formula1>0</formula1>
    </dataValidation>
  </dataValidations>
  <pageMargins left="0.7" right="0.7" top="0.75" bottom="0.75" header="0.3" footer="0.3"/>
  <pageSetup paperSize="9" scale="46" orientation="landscape" r:id="rId5"/>
  <headerFooter>
    <oddHeader>&amp;C&amp;"Calibri"&amp;12&amp;KFF0000 DATA CLASSIFICATION : RESTRICTED&amp;1#_x000D_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E26"/>
  <sheetViews>
    <sheetView view="pageBreakPreview" topLeftCell="A2" zoomScaleNormal="100" zoomScaleSheetLayoutView="100" workbookViewId="0">
      <selection activeCell="D20" sqref="D19:D20"/>
    </sheetView>
  </sheetViews>
  <sheetFormatPr defaultRowHeight="13.5"/>
  <cols>
    <col min="1" max="1" width="10.140625" style="158" bestFit="1" customWidth="1"/>
    <col min="2" max="2" width="41.140625" style="158" customWidth="1"/>
    <col min="3" max="3" width="16.42578125" style="158" customWidth="1"/>
    <col min="4" max="4" width="24" style="164" customWidth="1"/>
    <col min="5" max="5" width="13.7109375" style="158" bestFit="1" customWidth="1"/>
    <col min="6" max="16384" width="9.140625" style="158"/>
  </cols>
  <sheetData>
    <row r="1" spans="1:5" ht="57.75" customHeight="1">
      <c r="A1" s="315" t="str">
        <f>'Name of Bidder'!A1</f>
        <v>Construction of Watch Towers and Laying of Pathway/Road along the Boundary Wall at Kurnool-III Pooling Station</v>
      </c>
      <c r="B1" s="315"/>
      <c r="C1" s="315"/>
      <c r="D1" s="315"/>
      <c r="E1" s="275"/>
    </row>
    <row r="2" spans="1:5" ht="16.5">
      <c r="A2" s="315" t="s">
        <v>334</v>
      </c>
      <c r="B2" s="315"/>
      <c r="C2" s="315"/>
      <c r="D2" s="315"/>
      <c r="E2" s="275"/>
    </row>
    <row r="3" spans="1:5">
      <c r="A3" s="372" t="s">
        <v>243</v>
      </c>
      <c r="B3" s="372"/>
      <c r="C3" s="372" t="s">
        <v>242</v>
      </c>
      <c r="D3" s="372"/>
      <c r="E3" s="275"/>
    </row>
    <row r="4" spans="1:5">
      <c r="A4" s="264" t="s">
        <v>14</v>
      </c>
      <c r="B4" s="265">
        <f>'Name of Bidder'!C9</f>
        <v>0</v>
      </c>
      <c r="C4" s="264" t="s">
        <v>244</v>
      </c>
      <c r="D4" s="266"/>
      <c r="E4" s="275"/>
    </row>
    <row r="5" spans="1:5" ht="16.5">
      <c r="A5" s="264" t="s">
        <v>15</v>
      </c>
      <c r="B5" s="265">
        <f>'Schedule-I'!C5</f>
        <v>0</v>
      </c>
      <c r="C5" s="374" t="s">
        <v>245</v>
      </c>
      <c r="D5" s="374"/>
      <c r="E5" s="275"/>
    </row>
    <row r="6" spans="1:5" ht="16.5">
      <c r="A6" s="267"/>
      <c r="B6" s="265">
        <f>'Schedule-I'!C6</f>
        <v>0</v>
      </c>
      <c r="C6" s="62" t="s">
        <v>246</v>
      </c>
      <c r="D6" s="126"/>
      <c r="E6" s="275"/>
    </row>
    <row r="7" spans="1:5" ht="16.5">
      <c r="A7" s="267"/>
      <c r="B7" s="265">
        <f>'Schedule-I'!C7</f>
        <v>0</v>
      </c>
      <c r="C7" s="62" t="s">
        <v>335</v>
      </c>
      <c r="D7" s="126"/>
      <c r="E7" s="275"/>
    </row>
    <row r="8" spans="1:5" ht="16.5">
      <c r="A8" s="267"/>
      <c r="B8" s="265"/>
      <c r="C8" s="62" t="s">
        <v>336</v>
      </c>
      <c r="D8" s="126"/>
      <c r="E8" s="275"/>
    </row>
    <row r="9" spans="1:5" ht="15">
      <c r="A9" s="159" t="s">
        <v>249</v>
      </c>
      <c r="B9" s="373" t="s">
        <v>337</v>
      </c>
      <c r="C9" s="373"/>
      <c r="D9" s="160" t="s">
        <v>338</v>
      </c>
      <c r="E9" s="275"/>
    </row>
    <row r="10" spans="1:5" ht="15">
      <c r="A10" s="161">
        <v>1.1000000000000001</v>
      </c>
      <c r="B10" s="375" t="s">
        <v>339</v>
      </c>
      <c r="C10" s="375"/>
      <c r="D10" s="268"/>
      <c r="E10" s="275"/>
    </row>
    <row r="11" spans="1:5" ht="83.25" customHeight="1">
      <c r="A11" s="161"/>
      <c r="B11" s="376" t="str">
        <f>"Supply &amp; Installation Charges- Schedule Civil &amp; Electrical Items for " &amp;A1</f>
        <v>Supply &amp; Installation Charges- Schedule Civil &amp; Electrical Items for Construction of Watch Towers and Laying of Pathway/Road along the Boundary Wall at Kurnool-III Pooling Station</v>
      </c>
      <c r="C11" s="376"/>
      <c r="D11" s="269" t="str">
        <f>'Schedule-I'!N71</f>
        <v/>
      </c>
      <c r="E11" s="275"/>
    </row>
    <row r="12" spans="1:5" ht="15">
      <c r="A12" s="161">
        <v>1.2</v>
      </c>
      <c r="B12" s="375" t="s">
        <v>340</v>
      </c>
      <c r="C12" s="375"/>
      <c r="D12" s="269"/>
      <c r="E12" s="275"/>
    </row>
    <row r="13" spans="1:5" ht="88.5" customHeight="1">
      <c r="A13" s="161"/>
      <c r="B13" s="376" t="str">
        <f>"Supply &amp; Installation Charges- Non-Schedule Civil &amp; Electrical Items for " &amp; A1</f>
        <v>Supply &amp; Installation Charges- Non-Schedule Civil &amp; Electrical Items for Construction of Watch Towers and Laying of Pathway/Road along the Boundary Wall at Kurnool-III Pooling Station</v>
      </c>
      <c r="C13" s="376"/>
      <c r="D13" s="270" t="str">
        <f>'Schedule-II'!K25</f>
        <v/>
      </c>
      <c r="E13" s="275"/>
    </row>
    <row r="14" spans="1:5" ht="15">
      <c r="A14" s="161"/>
      <c r="B14" s="382"/>
      <c r="C14" s="383"/>
      <c r="D14" s="270"/>
      <c r="E14" s="275"/>
    </row>
    <row r="15" spans="1:5" ht="33.75" customHeight="1">
      <c r="A15" s="161" t="s">
        <v>341</v>
      </c>
      <c r="B15" s="384" t="s">
        <v>342</v>
      </c>
      <c r="C15" s="385"/>
      <c r="D15" s="162" t="str">
        <f>IF(OR(D11="",D13=""),"Non-responsive Bid",D11+D13)</f>
        <v>Non-responsive Bid</v>
      </c>
      <c r="E15" s="308"/>
    </row>
    <row r="16" spans="1:5" ht="15">
      <c r="A16" s="161"/>
      <c r="B16" s="377"/>
      <c r="C16" s="378"/>
      <c r="D16" s="162"/>
      <c r="E16" s="275"/>
    </row>
    <row r="17" spans="1:4" ht="15">
      <c r="A17" s="161" t="s">
        <v>343</v>
      </c>
      <c r="B17" s="375" t="s">
        <v>344</v>
      </c>
      <c r="C17" s="375"/>
      <c r="D17" s="162"/>
    </row>
    <row r="18" spans="1:4" ht="15">
      <c r="A18" s="161"/>
      <c r="B18" s="376" t="s">
        <v>345</v>
      </c>
      <c r="C18" s="376"/>
      <c r="D18" s="162" t="str">
        <f>'Schedule-I'!O72</f>
        <v/>
      </c>
    </row>
    <row r="19" spans="1:4" ht="15">
      <c r="A19" s="161"/>
      <c r="B19" s="376" t="s">
        <v>346</v>
      </c>
      <c r="C19" s="376"/>
      <c r="D19" s="162" t="str">
        <f>'Schedule-II'!L25</f>
        <v/>
      </c>
    </row>
    <row r="20" spans="1:4" ht="35.25" customHeight="1">
      <c r="A20" s="161"/>
      <c r="B20" s="379" t="s">
        <v>347</v>
      </c>
      <c r="C20" s="379"/>
      <c r="D20" s="162" t="str">
        <f>IF(OR(D11="",D13=""),"Non-responsive Bid",D18+D19)</f>
        <v>Non-responsive Bid</v>
      </c>
    </row>
    <row r="21" spans="1:4" ht="15.75">
      <c r="A21" s="161"/>
      <c r="B21" s="380"/>
      <c r="C21" s="381"/>
      <c r="D21" s="163"/>
    </row>
    <row r="22" spans="1:4" ht="16.5">
      <c r="A22" s="161" t="s">
        <v>348</v>
      </c>
      <c r="B22" s="379" t="s">
        <v>349</v>
      </c>
      <c r="C22" s="379"/>
      <c r="D22" s="162" t="str">
        <f>IF(OR(D11="",D13=""),"Non-responsive Bid",D15+D20)</f>
        <v>Non-responsive Bid</v>
      </c>
    </row>
    <row r="23" spans="1:4">
      <c r="A23" s="271"/>
      <c r="B23" s="272"/>
      <c r="C23" s="272"/>
      <c r="D23" s="273"/>
    </row>
    <row r="24" spans="1:4">
      <c r="A24" s="274"/>
      <c r="B24" s="275"/>
      <c r="C24" s="275"/>
      <c r="D24" s="276"/>
    </row>
    <row r="25" spans="1:4">
      <c r="A25" s="277" t="s">
        <v>350</v>
      </c>
      <c r="B25" s="275">
        <f>'Name of Bidder'!C20</f>
        <v>0</v>
      </c>
      <c r="C25" s="264" t="s">
        <v>351</v>
      </c>
      <c r="D25" s="276">
        <f>'Name of Bidder'!C17</f>
        <v>0</v>
      </c>
    </row>
    <row r="26" spans="1:4">
      <c r="A26" s="278" t="s">
        <v>352</v>
      </c>
      <c r="B26" s="279">
        <f>'Name of Bidder'!C21</f>
        <v>0</v>
      </c>
      <c r="C26" s="280" t="s">
        <v>353</v>
      </c>
      <c r="D26" s="281">
        <f>'Name of Bidder'!C18</f>
        <v>0</v>
      </c>
    </row>
  </sheetData>
  <sheetProtection algorithmName="SHA-512" hashValue="SaiInlKtzojSSudWWPj7esJTWt570xjcS8N/cfC9q1O9301/d8jGq53LGV0zNhKBo0qSeYR22MI/oYBi1LFhNw==" saltValue="0WglqWcb8dRM7V32/7w0OQ=="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Specification No: Ref: SR-I/C&amp;M/WC-4245/2025/RFx-5002004618 (SR1/NT/W-CIVIL/DOM/B00/25/09296)</v>
      </c>
      <c r="B1" s="165"/>
      <c r="C1" s="166"/>
      <c r="D1" s="166"/>
      <c r="E1" s="166"/>
      <c r="F1" s="167" t="s">
        <v>354</v>
      </c>
    </row>
    <row r="2" spans="1:6" ht="16.5">
      <c r="A2" s="169"/>
      <c r="B2" s="169"/>
      <c r="C2" s="169"/>
      <c r="D2" s="169"/>
      <c r="E2" s="169"/>
      <c r="F2" s="169"/>
    </row>
    <row r="3" spans="1:6" ht="15">
      <c r="A3" s="387" t="s">
        <v>355</v>
      </c>
      <c r="B3" s="387"/>
      <c r="C3" s="387"/>
      <c r="D3" s="387"/>
      <c r="E3" s="387"/>
      <c r="F3" s="387"/>
    </row>
    <row r="4" spans="1:6" ht="15">
      <c r="A4" s="170"/>
      <c r="B4" s="170"/>
      <c r="C4" s="170"/>
      <c r="D4" s="170"/>
      <c r="E4" s="170"/>
      <c r="F4" s="170"/>
    </row>
    <row r="5" spans="1:6" ht="16.5">
      <c r="A5" s="171" t="s">
        <v>356</v>
      </c>
      <c r="B5" s="171"/>
      <c r="C5" s="388"/>
      <c r="D5" s="388"/>
      <c r="E5" s="388"/>
      <c r="F5" s="388"/>
    </row>
    <row r="6" spans="1:6" ht="16.5">
      <c r="A6" s="171" t="s">
        <v>18</v>
      </c>
      <c r="B6" s="389"/>
      <c r="C6" s="389"/>
      <c r="D6" s="169"/>
      <c r="E6" s="169"/>
      <c r="F6" s="169"/>
    </row>
    <row r="7" spans="1:6" ht="16.5">
      <c r="A7" s="171"/>
      <c r="B7" s="172"/>
      <c r="C7" s="172"/>
      <c r="D7" s="169"/>
      <c r="E7" s="169"/>
      <c r="F7" s="169"/>
    </row>
    <row r="8" spans="1:6" ht="16.5">
      <c r="A8" s="173" t="s">
        <v>242</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357</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358</v>
      </c>
      <c r="B15" s="178"/>
      <c r="C15" s="390" t="str">
        <f>'Name of Bidder'!A1</f>
        <v>Construction of Watch Towers and Laying of Pathway/Road along the Boundary Wall at Kurnool-III Pooling Station</v>
      </c>
      <c r="D15" s="390"/>
      <c r="E15" s="390"/>
      <c r="F15" s="390"/>
    </row>
    <row r="16" spans="1:6" ht="45.75" customHeight="1">
      <c r="A16" s="169" t="s">
        <v>359</v>
      </c>
      <c r="B16" s="169"/>
      <c r="C16" s="175"/>
      <c r="D16" s="175"/>
      <c r="E16" s="175"/>
      <c r="F16" s="175"/>
    </row>
    <row r="17" spans="1:28" ht="113.25" customHeight="1">
      <c r="A17" s="178">
        <v>1</v>
      </c>
      <c r="B17" s="39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91"/>
      <c r="D17" s="391"/>
      <c r="E17" s="391"/>
      <c r="F17" s="391"/>
      <c r="Z17" s="180" t="s">
        <v>360</v>
      </c>
      <c r="AA17" s="181" t="s">
        <v>361</v>
      </c>
      <c r="AB17" s="182" t="str">
        <f>'Schedule-III-Summary'!D22</f>
        <v>Non-responsive Bid</v>
      </c>
    </row>
    <row r="18" spans="1:28" ht="42" customHeight="1">
      <c r="A18" s="169"/>
      <c r="B18" s="386" t="s">
        <v>362</v>
      </c>
      <c r="C18" s="386"/>
      <c r="D18" s="386"/>
      <c r="E18" s="386"/>
      <c r="F18" s="386"/>
    </row>
    <row r="19" spans="1:28" ht="16.5">
      <c r="A19" s="183">
        <v>2</v>
      </c>
      <c r="B19" s="393" t="s">
        <v>363</v>
      </c>
      <c r="C19" s="393"/>
      <c r="D19" s="393"/>
      <c r="E19" s="393"/>
      <c r="F19" s="393"/>
    </row>
    <row r="20" spans="1:28" ht="33.75" customHeight="1">
      <c r="A20" s="178">
        <v>2.1</v>
      </c>
      <c r="B20" s="391" t="s">
        <v>364</v>
      </c>
      <c r="C20" s="391"/>
      <c r="D20" s="391"/>
      <c r="E20" s="391"/>
      <c r="F20" s="391"/>
    </row>
    <row r="21" spans="1:28" ht="16.5">
      <c r="A21" s="178"/>
      <c r="B21" s="179" t="s">
        <v>365</v>
      </c>
      <c r="C21" s="394" t="s">
        <v>366</v>
      </c>
      <c r="D21" s="394"/>
      <c r="E21" s="394"/>
      <c r="F21" s="394"/>
    </row>
    <row r="22" spans="1:28" ht="16.5">
      <c r="A22" s="178"/>
      <c r="B22" s="179" t="s">
        <v>367</v>
      </c>
      <c r="C22" s="394" t="s">
        <v>368</v>
      </c>
      <c r="D22" s="394"/>
      <c r="E22" s="394"/>
      <c r="F22" s="394"/>
    </row>
    <row r="23" spans="1:28" ht="16.5" customHeight="1">
      <c r="A23" s="178"/>
      <c r="B23" s="179" t="s">
        <v>369</v>
      </c>
      <c r="C23" s="394" t="s">
        <v>370</v>
      </c>
      <c r="D23" s="394"/>
      <c r="E23" s="394"/>
      <c r="F23" s="394"/>
    </row>
    <row r="24" spans="1:28" ht="16.5">
      <c r="A24" s="169"/>
      <c r="B24" s="392"/>
      <c r="C24" s="392"/>
      <c r="D24" s="177"/>
      <c r="E24" s="177"/>
      <c r="F24" s="177"/>
    </row>
    <row r="25" spans="1:28" ht="87.75" customHeight="1">
      <c r="A25" s="184">
        <v>2.2000000000000002</v>
      </c>
      <c r="B25" s="391" t="s">
        <v>371</v>
      </c>
      <c r="C25" s="391"/>
      <c r="D25" s="391"/>
      <c r="E25" s="391"/>
      <c r="F25" s="391"/>
    </row>
    <row r="26" spans="1:28" ht="51" customHeight="1">
      <c r="A26" s="184">
        <v>2.2999999999999998</v>
      </c>
      <c r="B26" s="391" t="s">
        <v>372</v>
      </c>
      <c r="C26" s="391"/>
      <c r="D26" s="391"/>
      <c r="E26" s="391"/>
      <c r="F26" s="391"/>
    </row>
    <row r="27" spans="1:28" ht="120" customHeight="1">
      <c r="A27" s="184">
        <v>2.4</v>
      </c>
      <c r="B27" s="391" t="s">
        <v>373</v>
      </c>
      <c r="C27" s="391"/>
      <c r="D27" s="391"/>
      <c r="E27" s="391"/>
      <c r="F27" s="391"/>
    </row>
    <row r="28" spans="1:28" ht="97.5" customHeight="1">
      <c r="A28" s="178">
        <v>3</v>
      </c>
      <c r="B28" s="391" t="s">
        <v>374</v>
      </c>
      <c r="C28" s="391"/>
      <c r="D28" s="391"/>
      <c r="E28" s="391"/>
      <c r="F28" s="391"/>
    </row>
    <row r="29" spans="1:28" ht="62.25" customHeight="1">
      <c r="A29" s="184">
        <v>3.1</v>
      </c>
      <c r="B29" s="394" t="s">
        <v>375</v>
      </c>
      <c r="C29" s="394"/>
      <c r="D29" s="394"/>
      <c r="E29" s="394"/>
      <c r="F29" s="394"/>
    </row>
    <row r="30" spans="1:28" ht="57" customHeight="1">
      <c r="A30" s="184">
        <v>3.2</v>
      </c>
      <c r="B30" s="391" t="s">
        <v>376</v>
      </c>
      <c r="C30" s="391"/>
      <c r="D30" s="391"/>
      <c r="E30" s="391"/>
      <c r="F30" s="391"/>
    </row>
    <row r="31" spans="1:28" ht="62.25" customHeight="1">
      <c r="A31" s="184">
        <v>3.3</v>
      </c>
      <c r="B31" s="391" t="s">
        <v>377</v>
      </c>
      <c r="C31" s="391"/>
      <c r="D31" s="391"/>
      <c r="E31" s="391"/>
      <c r="F31" s="391"/>
    </row>
    <row r="32" spans="1:28" ht="79.5" customHeight="1">
      <c r="A32" s="178">
        <v>4</v>
      </c>
      <c r="B32" s="391" t="s">
        <v>378</v>
      </c>
      <c r="C32" s="391"/>
      <c r="D32" s="391"/>
      <c r="E32" s="391"/>
      <c r="F32" s="391"/>
    </row>
    <row r="33" spans="1:6" ht="89.25" customHeight="1">
      <c r="A33" s="178">
        <v>5</v>
      </c>
      <c r="B33" s="391" t="s">
        <v>379</v>
      </c>
      <c r="C33" s="391"/>
      <c r="D33" s="391"/>
      <c r="E33" s="391"/>
      <c r="F33" s="391"/>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380</v>
      </c>
      <c r="C35" s="187"/>
      <c r="D35" s="188"/>
      <c r="E35" s="188"/>
      <c r="F35" s="188"/>
    </row>
    <row r="36" spans="1:6" ht="16.5">
      <c r="A36" s="169"/>
      <c r="B36" s="189"/>
      <c r="C36" s="188"/>
      <c r="D36" s="188"/>
      <c r="E36" s="185"/>
      <c r="F36" s="190" t="s">
        <v>381</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382</v>
      </c>
      <c r="B39" s="395">
        <f>'Name of Bidder'!C20</f>
        <v>0</v>
      </c>
      <c r="C39" s="395"/>
      <c r="D39" s="191"/>
      <c r="E39" s="193" t="s">
        <v>19</v>
      </c>
      <c r="F39" s="195">
        <f>'Name of Bidder'!C17</f>
        <v>0</v>
      </c>
    </row>
    <row r="40" spans="1:6" ht="16.5">
      <c r="A40" s="194" t="s">
        <v>352</v>
      </c>
      <c r="B40" s="195">
        <f>'Name of Bidder'!C21</f>
        <v>0</v>
      </c>
      <c r="C40" s="196"/>
      <c r="D40" s="191"/>
      <c r="E40" s="193" t="s">
        <v>21</v>
      </c>
      <c r="F40" s="195">
        <f>'Name of Bidder'!C18</f>
        <v>0</v>
      </c>
    </row>
    <row r="41" spans="1:6" ht="16.5">
      <c r="A41" s="169"/>
      <c r="B41" s="169"/>
      <c r="C41" s="169"/>
      <c r="D41" s="191"/>
      <c r="E41" s="193"/>
      <c r="F41" s="169"/>
    </row>
    <row r="42" spans="1:6" ht="16.5">
      <c r="A42" s="197" t="s">
        <v>383</v>
      </c>
      <c r="B42" s="198"/>
      <c r="C42" s="199"/>
      <c r="D42" s="185"/>
      <c r="E42" s="190"/>
      <c r="F42" s="185"/>
    </row>
    <row r="43" spans="1:6" ht="16.5">
      <c r="A43" s="396" t="s">
        <v>384</v>
      </c>
      <c r="B43" s="396"/>
      <c r="C43" s="396"/>
      <c r="D43" s="397"/>
      <c r="E43" s="397"/>
      <c r="F43" s="397"/>
    </row>
    <row r="44" spans="1:6" ht="16.5">
      <c r="A44" s="398"/>
      <c r="B44" s="398"/>
      <c r="C44" s="398"/>
      <c r="D44" s="125"/>
      <c r="E44" s="125"/>
      <c r="F44" s="125"/>
    </row>
    <row r="45" spans="1:6" ht="16.5">
      <c r="A45" s="400"/>
      <c r="B45" s="400"/>
      <c r="C45" s="400"/>
      <c r="D45" s="125"/>
      <c r="E45" s="125"/>
      <c r="F45" s="125"/>
    </row>
    <row r="46" spans="1:6" ht="16.5">
      <c r="A46" s="401" t="s">
        <v>385</v>
      </c>
      <c r="B46" s="401"/>
      <c r="C46" s="401"/>
      <c r="D46" s="397"/>
      <c r="E46" s="397"/>
      <c r="F46" s="397"/>
    </row>
    <row r="47" spans="1:6" ht="16.5">
      <c r="A47" s="401" t="s">
        <v>386</v>
      </c>
      <c r="B47" s="401"/>
      <c r="C47" s="401"/>
      <c r="D47" s="397"/>
      <c r="E47" s="397"/>
      <c r="F47" s="397"/>
    </row>
    <row r="48" spans="1:6" ht="16.5">
      <c r="A48" s="401" t="s">
        <v>387</v>
      </c>
      <c r="B48" s="401"/>
      <c r="C48" s="401"/>
      <c r="D48" s="397"/>
      <c r="E48" s="397"/>
      <c r="F48" s="397"/>
    </row>
    <row r="49" spans="1:6" ht="16.5">
      <c r="A49" s="396" t="s">
        <v>388</v>
      </c>
      <c r="B49" s="396"/>
      <c r="C49" s="396"/>
      <c r="D49" s="397"/>
      <c r="E49" s="397"/>
      <c r="F49" s="397"/>
    </row>
    <row r="50" spans="1:6" ht="16.5">
      <c r="A50" s="398"/>
      <c r="B50" s="398"/>
      <c r="C50" s="398"/>
      <c r="D50" s="125"/>
      <c r="E50" s="125"/>
      <c r="F50" s="125"/>
    </row>
    <row r="51" spans="1:6" ht="16.5">
      <c r="A51" s="400"/>
      <c r="B51" s="400"/>
      <c r="C51" s="400"/>
      <c r="D51" s="125"/>
      <c r="E51" s="125"/>
      <c r="F51" s="125"/>
    </row>
    <row r="52" spans="1:6" ht="37.5" customHeight="1">
      <c r="A52" s="402"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02"/>
      <c r="C52" s="402"/>
      <c r="D52" s="402"/>
      <c r="E52" s="402"/>
      <c r="F52" s="402"/>
    </row>
    <row r="53" spans="1:6" ht="18.75">
      <c r="A53" s="399" t="s">
        <v>389</v>
      </c>
      <c r="B53" s="399"/>
      <c r="C53" s="399"/>
      <c r="D53" s="399"/>
      <c r="E53" s="399"/>
      <c r="F53" s="399"/>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Header>&amp;C&amp;"Calibri"&amp;12&amp;KFF0000 DATA CLASSIFICATION : RESTRICTED&amp;1#_x000D_</oddHeader>
    <oddFooter>Page &amp;P of &amp;N</oddFooter>
  </headerFooter>
  <rowBreaks count="1" manualBreakCount="1">
    <brk id="41"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Props1.xml><?xml version="1.0" encoding="utf-8"?>
<ds:datastoreItem xmlns:ds="http://schemas.openxmlformats.org/officeDocument/2006/customXml" ds:itemID="{6F037977-F43A-481E-B262-E59FCBDA32C2}">
  <ds:schemaRefs>
    <ds:schemaRef ds:uri="http://schemas.microsoft.com/sharepoint/v3/contenttype/forms"/>
  </ds:schemaRefs>
</ds:datastoreItem>
</file>

<file path=customXml/itemProps2.xml><?xml version="1.0" encoding="utf-8"?>
<ds:datastoreItem xmlns:ds="http://schemas.openxmlformats.org/officeDocument/2006/customXml" ds:itemID="{DB4918C4-CDDA-4061-8A30-F51BECD26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D0C1B-509B-449A-AFAD-DFCA87A1512D}">
  <ds:schemaRefs>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a1a56b39-2d07-46dc-813a-584bd88ff0c3"/>
    <ds:schemaRef ds:uri="http://schemas.openxmlformats.org/package/2006/metadata/core-properties"/>
    <ds:schemaRef ds:uri="5b1e22a1-7343-4772-b68a-36de49ad4a02"/>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2025-08-07T11:51:14Z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2025-06-19T12:33:42Z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4a4aac7a-9a56-464a-aa1f-75a80ca17c70</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y fmtid="{D5CDD505-2E9C-101B-9397-08002B2CF9AE}" pid="10" name="ContentTypeId">
    <vt:lpwstr>0x0101001EFD0AE0786BE84BB6A8C22B19BB2AF1</vt:lpwstr>
  </property>
  <property fmtid="{D5CDD505-2E9C-101B-9397-08002B2CF9AE}" pid="11" name="ComplianceAssetId">
    <vt:lpwstr/>
  </property>
  <property fmtid="{D5CDD505-2E9C-101B-9397-08002B2CF9AE}" pid="12" name="_ExtendedDescription">
    <vt:lpwstr/>
  </property>
  <property fmtid="{D5CDD505-2E9C-101B-9397-08002B2CF9AE}" pid="13" name="TriggerFlowInfo">
    <vt:lpwstr/>
  </property>
  <property fmtid="{D5CDD505-2E9C-101B-9397-08002B2CF9AE}" pid="14" name="MediaServiceImageTags">
    <vt:lpwstr/>
  </property>
</Properties>
</file>