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57.xml" ContentType="application/vnd.ms-excel.controlproperties+xml"/>
  <Override PartName="/xl/drawings/drawing11.xml" ContentType="application/vnd.openxmlformats-officedocument.drawing+xml"/>
  <Override PartName="/xl/ctrlProps/ctrlProp158.xml" ContentType="application/vnd.ms-excel.controlproperties+xml"/>
  <Override PartName="/xl/drawings/drawing12.xml" ContentType="application/vnd.openxmlformats-officedocument.drawing+xml"/>
  <Override PartName="/xl/ctrlProps/ctrlProp159.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60.xml" ContentType="application/vnd.ms-excel.controlproperties+xml"/>
  <Override PartName="/xl/ctrlProps/ctrlProp161.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updateLinks="never" codeName="ThisWorkbook" defaultThemeVersion="124226"/>
  <mc:AlternateContent xmlns:mc="http://schemas.openxmlformats.org/markup-compatibility/2006">
    <mc:Choice Requires="x15">
      <x15ac:absPath xmlns:x15ac="http://schemas.microsoft.com/office/spreadsheetml/2010/11/ac" url="D:\TBCB  &amp; RTM Packages G5_Silpa\RTM\RT20\bidding documents\"/>
    </mc:Choice>
  </mc:AlternateContent>
  <xr:revisionPtr revIDLastSave="0" documentId="13_ncr:81_{72FE62BA-4801-4B89-8DD1-8B9FD49FDC8C}" xr6:coauthVersionLast="47" xr6:coauthVersionMax="47" xr10:uidLastSave="{00000000-0000-0000-0000-000000000000}"/>
  <workbookProtection workbookAlgorithmName="SHA-512" workbookHashValue="Qn5ZuJGfRJs27jSj+HhoJir5HMdvJ1TWueE1IQex3jJKoV8EzmlidtxEyDDx2W7bvue3YE6PMo58lv829/FEnQ==" workbookSaltValue="b7PXwVoQkn0waOQSlevYjA==" workbookSpinCount="100000" revisionsAlgorithmName="SHA-512" revisionsHashValue="gDLgnhje4YPj+Qy468eapP8VbdMWPs4wCgVk/XMdij4vYK58NT97XhCBEFWB/oNZbaJ4PWqG/JDZ0sVPiIlOYg==" revisionsSaltValue="q2jGV79vjfId6z2rU237rg==" revisionsSpinCount="100000" lockStructure="1" lockRevision="1"/>
  <bookViews>
    <workbookView xWindow="-108" yWindow="-108" windowWidth="23256" windowHeight="12576" tabRatio="961" firstSheet="14" activeTab="27"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6">#REF!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6">#REF!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6">#REF!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6">#REF!</definedName>
    <definedName name="biddername" localSheetId="2">#REF!</definedName>
    <definedName name="biddername">#REF!</definedName>
    <definedName name="BL2A" localSheetId="25">#REF!</definedName>
    <definedName name="BL2A" localSheetId="11">'[1]Attach-3 (QR)'!#REF!</definedName>
    <definedName name="BL2A" localSheetId="6">'Attach-3 (QR) '!$I$286</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 '!#REF!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 '!$I$286</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 '!#REF!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 '!$J$286</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 '!#REF!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 '!#REF!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 '!$K$286</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 '!#REF!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 '!#REF!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 '!$I$287</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 '!#REF!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 '!#REF!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 '!$J$287</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 '!#REF!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 '!#REF!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 '!$K$287</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 '!#REF!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 '!#REF!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 '!$I$288</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 '!#REF!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 '!#REF!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 '!$J$288</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 '!#REF!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 '!#REF!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 '!$K$288</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 '!#REF!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 '!#REF!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 '!$I$289</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 '!#REF!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 '!#REF!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 '!$J$289</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 '!#REF!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 '!#REF!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 '!$K$289</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 '!#REF!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 '!#REF!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 '!#REF!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 '!#REF!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 '!#REF!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 '!#REF!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 '!#REF!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 '!#REF!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 '!#REF!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 '!#REF!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 '!#REF!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 '!#REF!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 '!#REF!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 '!#REF!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 '!#REF!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 '!#REF!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 '!#REF!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6">#REF!</definedName>
    <definedName name="iii" localSheetId="2">#REF!</definedName>
    <definedName name="iii">#REF!</definedName>
    <definedName name="LA" localSheetId="6">#REF!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 '!#REF!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 '!#REF!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 '!#REF!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 '!#REF!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 '!#REF!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 '!#REF!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 '!#REF!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 '!#REF!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 '!#REF!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 '!#REF!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 '!#REF!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 '!#REF!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 '!#REF!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 '!#REF!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 '!#REF!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 '!#REF!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 '!#REF!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 '!#REF!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 '!#REF!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 '!#REF!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 '!#REF!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 '!#REF!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 '!#REF!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 '!#REF!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 '!#REF!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 '!#REF!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 '!#REF!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 '!#REF!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 '!#REF!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 '!#REF!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 '!#REF!</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 '!#REF!</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 '!#REF!</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 '!#REF!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 '!#REF!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 '!#REF!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 '!#REF!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 '!#REF!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 '!#REF!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 '!#REF!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 '!#REF!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 '!#REF!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 '!$J$285</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 '!#REF!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 '!#REF!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 '!$K$285</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 '!#REF!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 '!#REF!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 '!#REF!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 '!#REF!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 '!#REF!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 '!$I$285</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 '!#REF!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 '!#REF!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 '!$J$285</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 '!#REF!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12'!$A$1:$E$37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15'!$A$1:$E$93</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6'!$A$1:$E$29</definedName>
    <definedName name="_xlnm.Print_Area" localSheetId="13">'Attach 7'!$A$1:$E$24</definedName>
    <definedName name="_xlnm.Print_Area" localSheetId="14">'Attach 9'!$A$1:$J$51</definedName>
    <definedName name="_xlnm.Print_Area" localSheetId="6">'Attach-3 (QR) '!$A$1:$I$297</definedName>
    <definedName name="_xlnm.Print_Area" localSheetId="4">'Attach-3 (QR)_old'!$A$1:$J$407</definedName>
    <definedName name="_xlnm.Print_Area" localSheetId="27">'Bid Form 1st Envelope '!$A$1:$J$119</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6">#REF!</definedName>
    <definedName name="qw" localSheetId="2">#REF!</definedName>
    <definedName name="qw">#REF!</definedName>
    <definedName name="rao" localSheetId="6">#REF!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'[8]Attach-3 (QR)'!#REF!</definedName>
    <definedName name="sss" localSheetId="2">'[9]Attach-3 (QR)'!#REF!</definedName>
    <definedName name="sss">'[9]Attach-3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6">#REF!</definedName>
    <definedName name="TO">#REF!</definedName>
    <definedName name="ttt" localSheetId="17">#REF!</definedName>
    <definedName name="ttt" localSheetId="25">#REF!</definedName>
    <definedName name="ttt" localSheetId="11">#REF!</definedName>
    <definedName name="ttt" localSheetId="6">#REF!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6">#REF!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6">#REF!</definedName>
    <definedName name="uuu" localSheetId="2">#REF!</definedName>
    <definedName name="uuu">#REF!</definedName>
    <definedName name="yyy" localSheetId="17">#REF!</definedName>
    <definedName name="yyy" localSheetId="25">#REF!</definedName>
    <definedName name="yyy" localSheetId="11">#REF!</definedName>
    <definedName name="yyy" localSheetId="6">#REF!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15'!$A$1:$E$93</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 '!$A$1:$H$297</definedName>
    <definedName name="Z_05855B4F_D61E_4C97_B759_B2F96767F6F8_.wvu.PrintArea" localSheetId="4" hidden="1">'Attach-3 (QR)_old'!$A$1:$H$407</definedName>
    <definedName name="Z_05855B4F_D61E_4C97_B759_B2F96767F6F8_.wvu.PrintArea" localSheetId="27" hidden="1">'Bid Form 1st Envelope '!$A$1:$F$120</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 '!#REF!,'Attach-3 (QR) '!$70:$216,'Attach-3 (QR) '!#REF!,'Attach-3 (QR) '!#REF!,'Attach-3 (QR) '!#REF!,'Attach-3 (QR) '!#REF!,'Attach-3 (QR) '!#REF!,'Attach-3 (QR) '!#REF!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'!$103:$103,'Bid Form 1st Envelope '!$106:$107</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15'!$A$1:$E$93</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4" hidden="1">'Attach-3 (QR)_old'!$A$1:$J$407</definedName>
    <definedName name="Z_067EF7EF_2552_42C0_8B2F_9338A16B73EB_.wvu.PrintArea" localSheetId="27" hidden="1">'Bid Form 1st Envelope '!$A$1:$J$119</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'!$103:$103,'Bid Form 1st Envelope '!$106:$107</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 '!$K:$M</definedName>
    <definedName name="Z_1586E746_E770_4DE8_8EE8_42BC4CF5206B_.wvu.Cols" localSheetId="4" hidden="1">'Attach-3 (QR)_old'!$K:$M</definedName>
    <definedName name="Z_1586E746_E770_4DE8_8EE8_42BC4CF5206B_.wvu.PrintArea" localSheetId="6" hidden="1">'Attach-3 (QR) '!$A$1:$H$297</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15'!$A$1:$E$93</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'!$A$1:$F$120</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 '!$I:$K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 '!$A$1:$H$297</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 '!$31:$35,'Attach-3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 '!$M:$O</definedName>
    <definedName name="Z_20A53A97_D2BD_4E7F_8ABC_E5DF94CF88E8_.wvu.Cols" localSheetId="4" hidden="1">'Attach-3 (QR)_old'!$M:$O</definedName>
    <definedName name="Z_20A53A97_D2BD_4E7F_8ABC_E5DF94CF88E8_.wvu.PrintArea" localSheetId="6" hidden="1">'Attach-3 (QR) '!$A$1:$H$297</definedName>
    <definedName name="Z_20A53A97_D2BD_4E7F_8ABC_E5DF94CF88E8_.wvu.PrintArea" localSheetId="4" hidden="1">'Attach-3 (QR)_old'!$A$1:$H$407</definedName>
    <definedName name="Z_20A53A97_D2BD_4E7F_8ABC_E5DF94CF88E8_.wvu.Rows" localSheetId="6" hidden="1">'Attach-3 (QR) '!#REF!,'Attach-3 (QR) '!#REF!,'Attach-3 (QR) '!#REF!,'Attach-3 (QR) '!#REF!,'Attach-3 (QR) '!#REF!,'Attach-3 (QR) '!#REF!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15'!$A$1:$E$93</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'!$A$1:$F$120</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15'!$A$1:$E$93</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4" hidden="1">'Attach-3 (QR)_old'!$A$1:$J$407</definedName>
    <definedName name="Z_273BBCBD_8F12_4445_A7CA_FDA7C67AE3D5_.wvu.PrintArea" localSheetId="27" hidden="1">'Bid Form 1st Envelope '!$A$1:$J$119</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'!$103:$103,'Bid Form 1st Envelope '!$106:$107</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15'!$A$1:$E$93</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4" hidden="1">'Attach-3 (QR)_old'!$A$1:$J$407</definedName>
    <definedName name="Z_27CB7082_4FAB_46F1_8968_11E3E4A629B2_.wvu.PrintArea" localSheetId="27" hidden="1">'Bid Form 1st Envelope '!$A$1:$J$119</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'!$103:$103,'Bid Form 1st Envelope '!$106:$107</definedName>
    <definedName name="Z_27CB7082_4FAB_46F1_8968_11E3E4A629B2_.wvu.Rows" localSheetId="2" hidden="1">'Names of Bidder'!$6:$7,'Names of Bidder'!$23:$26,'Names of Bidder'!$28:$31</definedName>
    <definedName name="Z_280EA05C_4582_4B0F_895F_5C9134A73222_.wvu.Cols" localSheetId="6" hidden="1">'Attach-3 (QR) '!$M:$O</definedName>
    <definedName name="Z_280EA05C_4582_4B0F_895F_5C9134A73222_.wvu.Cols" localSheetId="4" hidden="1">'Attach-3 (QR)_old'!$M:$O</definedName>
    <definedName name="Z_280EA05C_4582_4B0F_895F_5C9134A73222_.wvu.PrintArea" localSheetId="6" hidden="1">'Attach-3 (QR) '!$A$1:$H$297</definedName>
    <definedName name="Z_280EA05C_4582_4B0F_895F_5C9134A73222_.wvu.PrintArea" localSheetId="4" hidden="1">'Attach-3 (QR)_old'!$A$1:$H$407</definedName>
    <definedName name="Z_280EA05C_4582_4B0F_895F_5C9134A73222_.wvu.Rows" localSheetId="6" hidden="1">'Attach-3 (QR) '!$70:$216,'Attach-3 (QR) '!#REF!,'Attach-3 (QR) '!#REF!,'Attach-3 (QR) '!#REF!,'Attach-3 (QR) '!#REF!,'Attach-3 (QR) '!#REF!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6" hidden="1">'Attach-3 (QR) '!$J:$AB</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15'!$A$1:$E$93</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6" hidden="1">'Attach-3 (QR) '!$A$1:$I$297</definedName>
    <definedName name="Z_2CF6F19D_227C_4840_A9E1_6C944B0145DB_.wvu.PrintArea" localSheetId="4" hidden="1">'Attach-3 (QR)_old'!$A$1:$J$407</definedName>
    <definedName name="Z_2CF6F19D_227C_4840_A9E1_6C944B0145DB_.wvu.PrintArea" localSheetId="27" hidden="1">'Bid Form 1st Envelope '!$A$1:$J$119</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6" hidden="1">'Attach-3 (QR) '!$19:$23,'Attach-3 (QR) '!$25:$25,'Attach-3 (QR) '!$34:$34,'Attach-3 (QR) '!$89:$89,'Attach-3 (QR) '!$153:$153</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'!$103:$103,'Bid Form 1st Envelope '!$106:$107</definedName>
    <definedName name="Z_2CF6F19D_227C_4840_A9E1_6C944B0145DB_.wvu.Rows" localSheetId="2" hidden="1">'Names of Bidder'!$6:$7,'Names of Bidder'!$23:$26,'Names of Bidder'!$28:$31</definedName>
    <definedName name="Z_308F00E9_5A71_4486_BCFD_DF8513C1906D_.wvu.Cols" localSheetId="6" hidden="1">'Attach-3 (QR) '!$M:$O</definedName>
    <definedName name="Z_308F00E9_5A71_4486_BCFD_DF8513C1906D_.wvu.Cols" localSheetId="4" hidden="1">'Attach-3 (QR)_old'!$M:$O</definedName>
    <definedName name="Z_308F00E9_5A71_4486_BCFD_DF8513C1906D_.wvu.PrintArea" localSheetId="6" hidden="1">'Attach-3 (QR) '!$A$1:$H$297</definedName>
    <definedName name="Z_308F00E9_5A71_4486_BCFD_DF8513C1906D_.wvu.PrintArea" localSheetId="4" hidden="1">'Attach-3 (QR)_old'!$A$1:$H$407</definedName>
    <definedName name="Z_308F00E9_5A71_4486_BCFD_DF8513C1906D_.wvu.Rows" localSheetId="6" hidden="1">'Attach-3 (QR) '!#REF!,'Attach-3 (QR) '!$70:$216,'Attach-3 (QR) '!#REF!,'Attach-3 (QR) '!#REF!,'Attach-3 (QR) '!#REF!,'Attach-3 (QR) '!#REF!,'Attach-3 (QR) '!#REF!,'Attach-3 (QR) '!#REF!,'Attach-3 (QR) '!#REF!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 '!$M:$O</definedName>
    <definedName name="Z_3365131F_6BE7_432A_859B_F41B794BB9E6_.wvu.Cols" localSheetId="4" hidden="1">'Attach-3 (QR)_old'!$M:$O</definedName>
    <definedName name="Z_3365131F_6BE7_432A_859B_F41B794BB9E6_.wvu.PrintArea" localSheetId="6" hidden="1">'Attach-3 (QR) '!$A$1:$H$297</definedName>
    <definedName name="Z_3365131F_6BE7_432A_859B_F41B794BB9E6_.wvu.PrintArea" localSheetId="4" hidden="1">'Attach-3 (QR)_old'!$A$1:$H$407</definedName>
    <definedName name="Z_3365131F_6BE7_432A_859B_F41B794BB9E6_.wvu.Rows" localSheetId="6" hidden="1">'Attach-3 (QR) '!#REF!,'Attach-3 (QR) '!$70:$216,'Attach-3 (QR) '!#REF!,'Attach-3 (QR) '!#REF!,'Attach-3 (QR) '!#REF!,'Attach-3 (QR) '!#REF!,'Attach-3 (QR) '!#REF!,'Attach-3 (QR) '!#REF!,'Attach-3 (QR) '!#REF!,'Attach-3 (QR) '!#REF!</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15'!$A$1:$E$93</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'!$A$1:$F$120</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 '!$J:$AB</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15'!$A$1:$E$93</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6" hidden="1">'Attach-3 (QR) '!$A$1:$I$297</definedName>
    <definedName name="Z_3836A67F_51F8_4B52_B51D_937DC398CD1F_.wvu.PrintArea" localSheetId="4" hidden="1">'Attach-3 (QR)_old'!$A$1:$J$407</definedName>
    <definedName name="Z_3836A67F_51F8_4B52_B51D_937DC398CD1F_.wvu.PrintArea" localSheetId="27" hidden="1">'Bid Form 1st Envelope '!$A$1:$J$119</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6" hidden="1">'Attach-3 (QR) '!$19:$23,'Attach-3 (QR) '!$25:$25,'Attach-3 (QR) '!$34:$34,'Attach-3 (QR) '!$89:$89,'Attach-3 (QR) '!$153:$153</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'!$30:$31,'Bid Form 1st Envelope '!$103:$103,'Bid Form 1st Envelope '!$106:$107</definedName>
    <definedName name="Z_3836A67F_51F8_4B52_B51D_937DC398CD1F_.wvu.Rows" localSheetId="2" hidden="1">'Names of Bidder'!$6:$7,'Names of Bidder'!$23:$26,'Names of Bidder'!$28:$31</definedName>
    <definedName name="Z_3881FE0E_DEB9_4339_A806_1EDAFD591227_.wvu.Cols" localSheetId="6" hidden="1">'Attach-3 (QR) '!$J:$AB</definedName>
    <definedName name="Z_3881FE0E_DEB9_4339_A806_1EDAFD591227_.wvu.PrintArea" localSheetId="6" hidden="1">'Attach-3 (QR) '!$A$1:$I$297</definedName>
    <definedName name="Z_3881FE0E_DEB9_4339_A806_1EDAFD591227_.wvu.Rows" localSheetId="6" hidden="1">'Attach-3 (QR) '!$19:$23,'Attach-3 (QR) '!$25:$25,'Attach-3 (QR) '!$34:$34,'Attach-3 (QR) '!#REF!,'Attach-3 (QR) '!#REF!,'Attach-3 (QR) '!$70:$216,'Attach-3 (QR) '!#REF!,'Attach-3 (QR) '!#REF!,'Attach-3 (QR) '!#REF!</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15'!$A$1:$E$93</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'!$A$1:$F$120</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15'!$A$1:$E$94</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'!$A$1:$F$120</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15'!$A$1:$E$93</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'!$A$1:$F$120</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 '!$I:$K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15'!$A$1:$E$93</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 '!$A$1:$H$297</definedName>
    <definedName name="Z_494F6778_23FE_4AAC_B37D_6C7543FC13B9_.wvu.PrintArea" localSheetId="4" hidden="1">'Attach-3 (QR)_old'!$A$1:$H$407</definedName>
    <definedName name="Z_494F6778_23FE_4AAC_B37D_6C7543FC13B9_.wvu.PrintArea" localSheetId="27" hidden="1">'Bid Form 1st Envelope '!$A$1:$F$120</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 '!$31:$35,'Attach-3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 '!$J:$AB</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15'!$A$1:$E$93</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 '!$A$1:$I$297</definedName>
    <definedName name="Z_5476C51C_4037_4B28_A818_10D7CDF0C66A_.wvu.PrintArea" localSheetId="4" hidden="1">'Attach-3 (QR)_old'!$A$1:$J$407</definedName>
    <definedName name="Z_5476C51C_4037_4B28_A818_10D7CDF0C66A_.wvu.PrintArea" localSheetId="27" hidden="1">'Bid Form 1st Envelope '!$A$1:$J$119</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 '!$19:$23,'Attach-3 (QR) '!$25:$25,'Attach-3 (QR) '!$34:$34,'Attach-3 (QR) '!#REF!,'Attach-3 (QR) '!#REF!,'Attach-3 (QR) '!$70:$216,'Attach-3 (QR) '!#REF!,'Attach-3 (QR) '!#REF!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'!$103:$103,'Bid Form 1st Envelope '!$106:$107</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 '!$I:$I,'Attach-3 (QR) '!$K:$M</definedName>
    <definedName name="Z_57EC2AB3_459C_475C_AFE6_EBB6882FA67E_.wvu.Cols" localSheetId="4" hidden="1">'Attach-3 (QR)_old'!$I:$I,'Attach-3 (QR)_old'!$K:$M</definedName>
    <definedName name="Z_57EC2AB3_459C_475C_AFE6_EBB6882FA67E_.wvu.PrintArea" localSheetId="6" hidden="1">'Attach-3 (QR) '!$A$1:$H$297</definedName>
    <definedName name="Z_57EC2AB3_459C_475C_AFE6_EBB6882FA67E_.wvu.PrintArea" localSheetId="4" hidden="1">'Attach-3 (QR)_old'!$A$1:$H$407</definedName>
    <definedName name="Z_582CF44B_0703_4CA2_AB84_00685031CD39_.wvu.Cols" localSheetId="6" hidden="1">'Attach-3 (QR) '!$M:$O</definedName>
    <definedName name="Z_582CF44B_0703_4CA2_AB84_00685031CD39_.wvu.Cols" localSheetId="4" hidden="1">'Attach-3 (QR)_old'!$M:$O</definedName>
    <definedName name="Z_582CF44B_0703_4CA2_AB84_00685031CD39_.wvu.PrintArea" localSheetId="6" hidden="1">'Attach-3 (QR) '!$A$1:$H$297</definedName>
    <definedName name="Z_582CF44B_0703_4CA2_AB84_00685031CD39_.wvu.PrintArea" localSheetId="4" hidden="1">'Attach-3 (QR)_old'!$A$1:$H$407</definedName>
    <definedName name="Z_582CF44B_0703_4CA2_AB84_00685031CD39_.wvu.Rows" localSheetId="6" hidden="1">'Attach-3 (QR) '!#REF!,'Attach-3 (QR) '!$70:$216,'Attach-3 (QR) '!#REF!,'Attach-3 (QR) '!#REF!,'Attach-3 (QR) '!#REF!,'Attach-3 (QR) '!#REF!,'Attach-3 (QR) '!#REF!,'Attach-3 (QR) '!#REF!,'Attach-3 (QR) '!#REF!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15'!$A$1:$E$93</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4" hidden="1">'Attach-3 (QR)_old'!$A$1:$J$407</definedName>
    <definedName name="Z_5D67CA2D_8BB3_4F00_894F_4872C1BBE88F_.wvu.PrintArea" localSheetId="27" hidden="1">'Bid Form 1st Envelope '!$A$1:$J$119</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'!$103:$103,'Bid Form 1st Envelope '!$106:$107</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0959A5B_589D_44D3_95BF_F08447E1EFBD_.wvu.Cols" localSheetId="6" hidden="1">'Attach-3 (QR) '!$J:$AB</definedName>
    <definedName name="Z_60959A5B_589D_44D3_95BF_F08447E1EFBD_.wvu.PrintArea" localSheetId="6" hidden="1">'Attach-3 (QR) '!$A$1:$I$297</definedName>
    <definedName name="Z_60959A5B_589D_44D3_95BF_F08447E1EFBD_.wvu.Rows" localSheetId="6" hidden="1">'Attach-3 (QR) '!$19:$23,'Attach-3 (QR) '!$25:$25,'Attach-3 (QR) '!$34:$34,'Attach-3 (QR) '!$89:$89,'Attach-3 (QR) '!$153:$153</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15'!$A$1:$E$93</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4" hidden="1">'Attach-3 (QR)_old'!$A$1:$J$407</definedName>
    <definedName name="Z_696D4A13_5E44_4B16_B107_EB70ABB06CBE_.wvu.PrintArea" localSheetId="27" hidden="1">'Bid Form 1st Envelope '!$A$1:$J$119</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'!$103:$103,'Bid Form 1st Envelope '!$106:$107</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 '!$I:$I,'Attach-3 (QR) '!$M:$M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 '!$A$1:$H$297</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 '!#REF!,'Attach-3 (QR) '!#REF!</definedName>
    <definedName name="Z_6B2C1320_5106_401D_86E8_03FFC7419150_.wvu.Rows" localSheetId="4" hidden="1">'Attach-3 (QR)_old'!#REF!,'Attach-3 (QR)_old'!#REF!</definedName>
    <definedName name="Z_6FD3A41D_DEEE_48F5_96DB_6021F0BEBAF6_.wvu.Cols" localSheetId="6" hidden="1">'Attach-3 (QR) '!$M:$O</definedName>
    <definedName name="Z_6FD3A41D_DEEE_48F5_96DB_6021F0BEBAF6_.wvu.Cols" localSheetId="4" hidden="1">'Attach-3 (QR)_old'!$M:$O</definedName>
    <definedName name="Z_6FD3A41D_DEEE_48F5_96DB_6021F0BEBAF6_.wvu.PrintArea" localSheetId="6" hidden="1">'Attach-3 (QR) '!$A$1:$H$297</definedName>
    <definedName name="Z_6FD3A41D_DEEE_48F5_96DB_6021F0BEBAF6_.wvu.PrintArea" localSheetId="4" hidden="1">'Attach-3 (QR)_old'!$A$1:$H$407</definedName>
    <definedName name="Z_6FD3A41D_DEEE_48F5_96DB_6021F0BEBAF6_.wvu.Rows" localSheetId="6" hidden="1">'Attach-3 (QR) '!#REF!,'Attach-3 (QR) '!$70:$216,'Attach-3 (QR) '!#REF!,'Attach-3 (QR) '!#REF!,'Attach-3 (QR) '!#REF!,'Attach-3 (QR) '!#REF!,'Attach-3 (QR) '!#REF!,'Attach-3 (QR) '!#REF!,'Attach-3 (QR) '!#REF!,'Attach-3 (QR) '!#REF!</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 '!$J:$P</definedName>
    <definedName name="Z_70B78559_AE2A_4A85_855C_A3044383137A_.wvu.Cols" localSheetId="4" hidden="1">'Attach-3 (QR)_old'!$J:$P</definedName>
    <definedName name="Z_70B78559_AE2A_4A85_855C_A3044383137A_.wvu.PrintArea" localSheetId="6" hidden="1">'Attach-3 (QR) '!$A$1:$I$297</definedName>
    <definedName name="Z_70B78559_AE2A_4A85_855C_A3044383137A_.wvu.PrintArea" localSheetId="4" hidden="1">'Attach-3 (QR)_old'!$A$1:$I$407</definedName>
    <definedName name="Z_70B78559_AE2A_4A85_855C_A3044383137A_.wvu.Rows" localSheetId="6" hidden="1">'Attach-3 (QR) '!$19:$23,'Attach-3 (QR) '!$25:$25,'Attach-3 (QR) '!$34:$34,'Attach-3 (QR) '!#REF!,'Attach-3 (QR) '!#REF!,'Attach-3 (QR) '!$70:$216,'Attach-3 (QR) '!#REF!,'Attach-3 (QR) '!#REF!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 '!$M:$O</definedName>
    <definedName name="Z_728AEB16_F9CD_4198_B4E9_2E28A5E42262_.wvu.Cols" localSheetId="4" hidden="1">'Attach-3 (QR)_old'!$M:$O</definedName>
    <definedName name="Z_728AEB16_F9CD_4198_B4E9_2E28A5E42262_.wvu.PrintArea" localSheetId="6" hidden="1">'Attach-3 (QR) '!$A$1:$H$297</definedName>
    <definedName name="Z_728AEB16_F9CD_4198_B4E9_2E28A5E42262_.wvu.PrintArea" localSheetId="4" hidden="1">'Attach-3 (QR)_old'!$A$1:$H$407</definedName>
    <definedName name="Z_728AEB16_F9CD_4198_B4E9_2E28A5E42262_.wvu.Rows" localSheetId="6" hidden="1">'Attach-3 (QR) '!#REF!,'Attach-3 (QR) '!$70:$216,'Attach-3 (QR) '!#REF!,'Attach-3 (QR) '!#REF!,'Attach-3 (QR) '!#REF!,'Attach-3 (QR) '!#REF!,'Attach-3 (QR) '!#REF!,'Attach-3 (QR) '!#REF!,'Attach-3 (QR) '!#REF!,'Attach-3 (QR) '!#REF!</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15'!$A$1:$E$93</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9'!$A$1:$F$51</definedName>
    <definedName name="Z_757C3C2F_C668_4CD7_806B_CA71CC57DCC1_.wvu.PrintArea" localSheetId="4" hidden="1">'Attach-3 (QR)_old'!$A$1:$J$407</definedName>
    <definedName name="Z_757C3C2F_C668_4CD7_806B_CA71CC57DCC1_.wvu.PrintArea" localSheetId="27" hidden="1">'Bid Form 1st Envelope '!$A$1:$J$119</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'!$103:$103,'Bid Form 1st Envelope '!$106:$107</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15'!$A$1:$E$93</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'!$A$1:$F$120</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 '!$M:$O</definedName>
    <definedName name="Z_7DC13EB1_5F25_4667_BD87_340DAD4F0E72_.wvu.Cols" localSheetId="4" hidden="1">'Attach-3 (QR)_old'!$M:$O</definedName>
    <definedName name="Z_7DC13EB1_5F25_4667_BD87_340DAD4F0E72_.wvu.PrintArea" localSheetId="6" hidden="1">'Attach-3 (QR) '!$A$1:$H$297</definedName>
    <definedName name="Z_7DC13EB1_5F25_4667_BD87_340DAD4F0E72_.wvu.PrintArea" localSheetId="4" hidden="1">'Attach-3 (QR)_old'!$A$1:$H$407</definedName>
    <definedName name="Z_7DC13EB1_5F25_4667_BD87_340DAD4F0E72_.wvu.Rows" localSheetId="6" hidden="1">'Attach-3 (QR) '!#REF!,'Attach-3 (QR) '!$70:$216,'Attach-3 (QR) '!#REF!,'Attach-3 (QR) '!#REF!,'Attach-3 (QR) '!#REF!,'Attach-3 (QR) '!#REF!,'Attach-3 (QR) '!#REF!,'Attach-3 (QR) '!#REF!,'Attach-3 (QR) '!#REF!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EA7248B_219A_4033_A934_89513226BF9E_.wvu.Cols" localSheetId="17" hidden="1">'Attach 12'!$F:$H</definedName>
    <definedName name="Z_7EA7248B_219A_4033_A934_89513226BF9E_.wvu.Cols" localSheetId="21" hidden="1">'Attach 15'!$H:$H,'Attach 15'!$L:$N</definedName>
    <definedName name="Z_7EA7248B_219A_4033_A934_89513226BF9E_.wvu.Cols" localSheetId="25" hidden="1">'Attach 18 SP'!$J:$AO</definedName>
    <definedName name="Z_7EA7248B_219A_4033_A934_89513226BF9E_.wvu.Cols" localSheetId="3" hidden="1">'Attach 3(JV)'!$G:$H</definedName>
    <definedName name="Z_7EA7248B_219A_4033_A934_89513226BF9E_.wvu.Cols" localSheetId="7" hidden="1">'Attach 4'!$H:$O</definedName>
    <definedName name="Z_7EA7248B_219A_4033_A934_89513226BF9E_.wvu.Cols" localSheetId="10" hidden="1">'Attach 5'!$H:$H</definedName>
    <definedName name="Z_7EA7248B_219A_4033_A934_89513226BF9E_.wvu.Cols" localSheetId="11" hidden="1">'Attach 5A'!$H:$H</definedName>
    <definedName name="Z_7EA7248B_219A_4033_A934_89513226BF9E_.wvu.Cols" localSheetId="12" hidden="1">'Attach 6'!$H:$H</definedName>
    <definedName name="Z_7EA7248B_219A_4033_A934_89513226BF9E_.wvu.Cols" localSheetId="14" hidden="1">'Attach 9'!$F:$I</definedName>
    <definedName name="Z_7EA7248B_219A_4033_A934_89513226BF9E_.wvu.Cols" localSheetId="6" hidden="1">'Attach-3 (QR) '!$J:$AB</definedName>
    <definedName name="Z_7EA7248B_219A_4033_A934_89513226BF9E_.wvu.Cols" localSheetId="4" hidden="1">'Attach-3 (QR)_old'!$J:$AB</definedName>
    <definedName name="Z_7EA7248B_219A_4033_A934_89513226BF9E_.wvu.Cols" localSheetId="27" hidden="1">'Bid Form 1st Envelope '!$K:$K,'Bid Form 1st Envelope '!$AA:$AI</definedName>
    <definedName name="Z_7EA7248B_219A_4033_A934_89513226BF9E_.wvu.Cols" localSheetId="2" hidden="1">'Names of Bidder'!$H:$M,'Names of Bidder'!$O:$O,'Names of Bidder'!$AA:$AB</definedName>
    <definedName name="Z_7EA7248B_219A_4033_A934_89513226BF9E_.wvu.FilterData" localSheetId="2" hidden="1">'Names of Bidder'!$B$6:$G$19</definedName>
    <definedName name="Z_7EA7248B_219A_4033_A934_89513226BF9E_.wvu.PrintArea" localSheetId="15" hidden="1">'Attach 10'!$A$1:$F$18</definedName>
    <definedName name="Z_7EA7248B_219A_4033_A934_89513226BF9E_.wvu.PrintArea" localSheetId="16" hidden="1">'Attach 11'!$A$1:$E$86</definedName>
    <definedName name="Z_7EA7248B_219A_4033_A934_89513226BF9E_.wvu.PrintArea" localSheetId="17" hidden="1">'Attach 12'!$A$1:$F$37</definedName>
    <definedName name="Z_7EA7248B_219A_4033_A934_89513226BF9E_.wvu.PrintArea" localSheetId="18" hidden="1">'Attach 13'!$A$1:$E$26</definedName>
    <definedName name="Z_7EA7248B_219A_4033_A934_89513226BF9E_.wvu.PrintArea" localSheetId="19" hidden="1">'Attach 14'!$A$1:$E$26</definedName>
    <definedName name="Z_7EA7248B_219A_4033_A934_89513226BF9E_.wvu.PrintArea" localSheetId="20" hidden="1">'Attach 14-IP'!$A$8:$I$225</definedName>
    <definedName name="Z_7EA7248B_219A_4033_A934_89513226BF9E_.wvu.PrintArea" localSheetId="21" hidden="1">'Attach 15'!$A$1:$E$93</definedName>
    <definedName name="Z_7EA7248B_219A_4033_A934_89513226BF9E_.wvu.PrintArea" localSheetId="22" hidden="1">'Attach 16 '!$A$1:$L$96</definedName>
    <definedName name="Z_7EA7248B_219A_4033_A934_89513226BF9E_.wvu.PrintArea" localSheetId="23" hidden="1">'Attach 17'!$A$1:$E$33</definedName>
    <definedName name="Z_7EA7248B_219A_4033_A934_89513226BF9E_.wvu.PrintArea" localSheetId="24" hidden="1">'Attach 18'!$A$1:$E$21</definedName>
    <definedName name="Z_7EA7248B_219A_4033_A934_89513226BF9E_.wvu.PrintArea" localSheetId="25" hidden="1">'Attach 18 SP'!$A$7:$I$157</definedName>
    <definedName name="Z_7EA7248B_219A_4033_A934_89513226BF9E_.wvu.PrintArea" localSheetId="26" hidden="1">'Attach 19'!$A$1:$E$31</definedName>
    <definedName name="Z_7EA7248B_219A_4033_A934_89513226BF9E_.wvu.PrintArea" localSheetId="3" hidden="1">'Attach 3(JV)'!$A$1:$E$26</definedName>
    <definedName name="Z_7EA7248B_219A_4033_A934_89513226BF9E_.wvu.PrintArea" localSheetId="5" hidden="1">'Attach 3(QR)'!$A$1:$E$28</definedName>
    <definedName name="Z_7EA7248B_219A_4033_A934_89513226BF9E_.wvu.PrintArea" localSheetId="7" hidden="1">'Attach 4'!$A$1:$G$25</definedName>
    <definedName name="Z_7EA7248B_219A_4033_A934_89513226BF9E_.wvu.PrintArea" localSheetId="8" hidden="1">'Attach 4 (A)'!$A$1:$E$27</definedName>
    <definedName name="Z_7EA7248B_219A_4033_A934_89513226BF9E_.wvu.PrintArea" localSheetId="9" hidden="1">'Attach 4 (B)'!$A$1:$E$26</definedName>
    <definedName name="Z_7EA7248B_219A_4033_A934_89513226BF9E_.wvu.PrintArea" localSheetId="10" hidden="1">'Attach 5'!$A$1:$E$35</definedName>
    <definedName name="Z_7EA7248B_219A_4033_A934_89513226BF9E_.wvu.PrintArea" localSheetId="11" hidden="1">'Attach 5A'!$A$1:$E$68</definedName>
    <definedName name="Z_7EA7248B_219A_4033_A934_89513226BF9E_.wvu.PrintArea" localSheetId="12" hidden="1">'Attach 6'!$A$1:$E$31</definedName>
    <definedName name="Z_7EA7248B_219A_4033_A934_89513226BF9E_.wvu.PrintArea" localSheetId="13" hidden="1">'Attach 7'!$A$1:$E$24</definedName>
    <definedName name="Z_7EA7248B_219A_4033_A934_89513226BF9E_.wvu.PrintArea" localSheetId="14" hidden="1">'Attach 9'!$A$1:$J$51</definedName>
    <definedName name="Z_7EA7248B_219A_4033_A934_89513226BF9E_.wvu.PrintArea" localSheetId="6" hidden="1">'Attach-3 (QR) '!$A$1:$I$297</definedName>
    <definedName name="Z_7EA7248B_219A_4033_A934_89513226BF9E_.wvu.PrintArea" localSheetId="4" hidden="1">'Attach-3 (QR)_old'!$A$1:$J$407</definedName>
    <definedName name="Z_7EA7248B_219A_4033_A934_89513226BF9E_.wvu.PrintArea" localSheetId="27" hidden="1">'Bid Form 1st Envelope '!$A$1:$J$119</definedName>
    <definedName name="Z_7EA7248B_219A_4033_A934_89513226BF9E_.wvu.PrintArea" localSheetId="1" hidden="1">Cover!$A$1:$F$28</definedName>
    <definedName name="Z_7EA7248B_219A_4033_A934_89513226BF9E_.wvu.PrintArea" localSheetId="2" hidden="1">'Names of Bidder'!$B$1:$G$38</definedName>
    <definedName name="Z_7EA7248B_219A_4033_A934_89513226BF9E_.wvu.PrintTitles" localSheetId="14" hidden="1">'Attach 9'!$18:$18</definedName>
    <definedName name="Z_7EA7248B_219A_4033_A934_89513226BF9E_.wvu.Rows" localSheetId="21" hidden="1">'Attach 15'!$16:$16</definedName>
    <definedName name="Z_7EA7248B_219A_4033_A934_89513226BF9E_.wvu.Rows" localSheetId="23" hidden="1">'Attach 17'!$26:$26,'Attach 17'!$32:$209</definedName>
    <definedName name="Z_7EA7248B_219A_4033_A934_89513226BF9E_.wvu.Rows" localSheetId="25" hidden="1">'Attach 18 SP'!$149:$153</definedName>
    <definedName name="Z_7EA7248B_219A_4033_A934_89513226BF9E_.wvu.Rows" localSheetId="26" hidden="1">'Attach 19'!$13:$13,'Attach 19'!$20:$28</definedName>
    <definedName name="Z_7EA7248B_219A_4033_A934_89513226BF9E_.wvu.Rows" localSheetId="10" hidden="1">'Attach 5'!$4:$4</definedName>
    <definedName name="Z_7EA7248B_219A_4033_A934_89513226BF9E_.wvu.Rows" localSheetId="11" hidden="1">'Attach 5A'!$25:$30</definedName>
    <definedName name="Z_7EA7248B_219A_4033_A934_89513226BF9E_.wvu.Rows" localSheetId="14" hidden="1">'Attach 9'!$26:$28</definedName>
    <definedName name="Z_7EA7248B_219A_4033_A934_89513226BF9E_.wvu.Rows" localSheetId="6" hidden="1">'Attach-3 (QR) '!$19:$23,'Attach-3 (QR) '!$25:$25,'Attach-3 (QR) '!$34:$34,'Attach-3 (QR) '!$89:$89,'Attach-3 (QR) '!$153:$153</definedName>
    <definedName name="Z_7EA7248B_219A_4033_A934_89513226BF9E_.wvu.Rows" localSheetId="4" hidden="1">'Attach-3 (QR)_old'!$19:$23,'Attach-3 (QR)_old'!$25:$25,'Attach-3 (QR)_old'!$34:$34,'Attach-3 (QR)_old'!$91:$91,'Attach-3 (QR)_old'!$117:$117,'Attach-3 (QR)_old'!$204:$204,'Attach-3 (QR)_old'!$235:$235,'Attach-3 (QR)_old'!$260:$386</definedName>
    <definedName name="Z_7EA7248B_219A_4033_A934_89513226BF9E_.wvu.Rows" localSheetId="27" hidden="1">'Bid Form 1st Envelope '!$22:$23,'Bid Form 1st Envelope '!$30:$31,'Bid Form 1st Envelope '!$103:$103,'Bid Form 1st Envelope '!$106:$107</definedName>
    <definedName name="Z_7EA7248B_219A_4033_A934_89513226BF9E_.wvu.Rows" localSheetId="1" hidden="1">Cover!$19:$20</definedName>
    <definedName name="Z_7EA7248B_219A_4033_A934_89513226BF9E_.wvu.Rows" localSheetId="2" hidden="1">'Names of Bidder'!$6:$7,'Names of Bidder'!$23:$26,'Names of Bidder'!$28:$31</definedName>
    <definedName name="Z_7FED4A88_DA6B_4AEC_96D2_BAE29634CEBD_.wvu.Cols" localSheetId="6" hidden="1">'Attach-3 (QR) '!$I:$I,'Attach-3 (QR) '!$K:$M</definedName>
    <definedName name="Z_7FED4A88_DA6B_4AEC_96D2_BAE29634CEBD_.wvu.Cols" localSheetId="4" hidden="1">'Attach-3 (QR)_old'!$I:$I,'Attach-3 (QR)_old'!$K:$M</definedName>
    <definedName name="Z_7FED4A88_DA6B_4AEC_96D2_BAE29634CEBD_.wvu.PrintArea" localSheetId="6" hidden="1">'Attach-3 (QR) '!$A$1:$H$297</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15'!$A$1:$E$93</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'!$A$1:$F$120</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15'!$A$1:$E$93</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4" hidden="1">'Attach-3 (QR)_old'!$A$1:$J$407</definedName>
    <definedName name="Z_869B0F9C_77A4_468D_A350_EA35CAE357D9_.wvu.PrintArea" localSheetId="27" hidden="1">'Bid Form 1st Envelope '!$A$1:$J$119</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'!$103:$103,'Bid Form 1st Envelope '!$106:$107</definedName>
    <definedName name="Z_869B0F9C_77A4_468D_A350_EA35CAE357D9_.wvu.Rows" localSheetId="2" hidden="1">'Names of Bidder'!$6:$7,'Names of Bidder'!$23:$26,'Names of Bidder'!$28:$31</definedName>
    <definedName name="Z_8B39EAE5_8660_4D3D_A106_F9F4EF7A909A_.wvu.Cols" localSheetId="6" hidden="1">'Attach-3 (QR) '!$J:$AB</definedName>
    <definedName name="Z_8B39EAE5_8660_4D3D_A106_F9F4EF7A909A_.wvu.PrintArea" localSheetId="6" hidden="1">'Attach-3 (QR) '!$A$1:$I$297</definedName>
    <definedName name="Z_8B39EAE5_8660_4D3D_A106_F9F4EF7A909A_.wvu.Rows" localSheetId="6" hidden="1">'Attach-3 (QR) '!$19:$23,'Attach-3 (QR) '!$25:$25,'Attach-3 (QR) '!$34:$34,'Attach-3 (QR) '!$89:$89,'Attach-3 (QR) '!$153:$153</definedName>
    <definedName name="Z_8B3D0AEC_282E_4C6C_82CE_EFA56E83648A_.wvu.Cols" localSheetId="6" hidden="1">'Attach-3 (QR) '!$J:$AB</definedName>
    <definedName name="Z_8B3D0AEC_282E_4C6C_82CE_EFA56E83648A_.wvu.PrintArea" localSheetId="6" hidden="1">'Attach-3 (QR) '!$A$1:$I$297</definedName>
    <definedName name="Z_8B3D0AEC_282E_4C6C_82CE_EFA56E83648A_.wvu.Rows" localSheetId="6" hidden="1">'Attach-3 (QR) '!$19:$23,'Attach-3 (QR) '!$25:$25,'Attach-3 (QR) '!$34:$34,'Attach-3 (QR) '!$89:$89,'Attach-3 (QR) '!$153:$153</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15'!$A$1:$E$93</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'!$A$1:$F$120</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15'!$A$1:$E$94</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'!$A$1:$F$120</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15'!$A$1:$E$93</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'!$A$1:$F$120</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15'!$A$1:$E$93</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9'!$A$1:$F$51</definedName>
    <definedName name="Z_9CD72AD0_8BDA_437F_A784_A667464C809C_.wvu.PrintArea" localSheetId="4" hidden="1">'Attach-3 (QR)_old'!$A$1:$J$407</definedName>
    <definedName name="Z_9CD72AD0_8BDA_437F_A784_A667464C809C_.wvu.PrintArea" localSheetId="27" hidden="1">'Bid Form 1st Envelope '!$A$1:$J$119</definedName>
    <definedName name="Z_9CD72AD0_8BDA_437F_A784_A667464C809C_.wvu.PrintArea" localSheetId="1" hidden="1">Cover!$A$1:$F$28</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'!$103:$103,'Bid Form 1st Envelope '!$106:$107</definedName>
    <definedName name="Z_9CD72AD0_8BDA_437F_A784_A667464C809C_.wvu.Rows" localSheetId="2" hidden="1">'Names of Bidder'!$6:$7,'Names of Bidder'!$23:$26,'Names of Bidder'!$28:$31</definedName>
    <definedName name="Z_9E4D8F37_E7CE_4C8B_856D_527A9B5DC972_.wvu.Cols" localSheetId="6" hidden="1">'Attach-3 (QR) '!$J:$AB</definedName>
    <definedName name="Z_9E4D8F37_E7CE_4C8B_856D_527A9B5DC972_.wvu.PrintArea" localSheetId="6" hidden="1">'Attach-3 (QR) '!$A$1:$I$297</definedName>
    <definedName name="Z_9E4D8F37_E7CE_4C8B_856D_527A9B5DC972_.wvu.Rows" localSheetId="6" hidden="1">'Attach-3 (QR) '!$19:$23,'Attach-3 (QR) '!$25:$25,'Attach-3 (QR) '!$34:$34,'Attach-3 (QR) '!$89:$89,'Attach-3 (QR) '!$153:$153</definedName>
    <definedName name="Z_9F8CD454_46B1_47B9_9F5F_73ED69AC40D4_.wvu.Cols" localSheetId="6" hidden="1">'Attach-3 (QR) '!$M:$O</definedName>
    <definedName name="Z_9F8CD454_46B1_47B9_9F5F_73ED69AC40D4_.wvu.Cols" localSheetId="4" hidden="1">'Attach-3 (QR)_old'!$M:$O</definedName>
    <definedName name="Z_9F8CD454_46B1_47B9_9F5F_73ED69AC40D4_.wvu.PrintArea" localSheetId="6" hidden="1">'Attach-3 (QR) '!$A$1:$H$297</definedName>
    <definedName name="Z_9F8CD454_46B1_47B9_9F5F_73ED69AC40D4_.wvu.PrintArea" localSheetId="4" hidden="1">'Attach-3 (QR)_old'!$A$1:$H$407</definedName>
    <definedName name="Z_9F8CD454_46B1_47B9_9F5F_73ED69AC40D4_.wvu.Rows" localSheetId="6" hidden="1">'Attach-3 (QR) '!#REF!,'Attach-3 (QR) '!$70:$216,'Attach-3 (QR) '!#REF!,'Attach-3 (QR) '!#REF!,'Attach-3 (QR) '!#REF!,'Attach-3 (QR) '!#REF!,'Attach-3 (QR) '!#REF!,'Attach-3 (QR) '!#REF!,'Attach-3 (QR) '!#REF!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 '!$M:$O</definedName>
    <definedName name="Z_A317F5C2_E44F_4A46_8833_2AE6CAE06F6E_.wvu.Cols" localSheetId="4" hidden="1">'Attach-3 (QR)_old'!$M:$O</definedName>
    <definedName name="Z_A317F5C2_E44F_4A46_8833_2AE6CAE06F6E_.wvu.PrintArea" localSheetId="6" hidden="1">'Attach-3 (QR) '!$A$1:$H$297</definedName>
    <definedName name="Z_A317F5C2_E44F_4A46_8833_2AE6CAE06F6E_.wvu.PrintArea" localSheetId="4" hidden="1">'Attach-3 (QR)_old'!$A$1:$H$407</definedName>
    <definedName name="Z_A317F5C2_E44F_4A46_8833_2AE6CAE06F6E_.wvu.Rows" localSheetId="6" hidden="1">'Attach-3 (QR) '!#REF!,'Attach-3 (QR) '!#REF!,'Attach-3 (QR) '!#REF!,'Attach-3 (QR) '!#REF!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15'!$A$1:$E$95</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'!$A$1:$F$120</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6" hidden="1">'Attach-3 (QR) '!$J:$AB</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15'!$A$1:$E$93</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6" hidden="1">'Attach-3 (QR) '!$A$1:$I$297</definedName>
    <definedName name="Z_A8583C01_5E6A_4469_ADCA_440E12AA8084_.wvu.PrintArea" localSheetId="4" hidden="1">'Attach-3 (QR)_old'!$A$1:$I$407</definedName>
    <definedName name="Z_A8583C01_5E6A_4469_ADCA_440E12AA8084_.wvu.PrintArea" localSheetId="27" hidden="1">'Bid Form 1st Envelope '!$A$1:$J$119</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6" hidden="1">'Attach-3 (QR) '!$19:$23,'Attach-3 (QR) '!$25:$25,'Attach-3 (QR) '!$34:$34,'Attach-3 (QR) '!#REF!,'Attach-3 (QR) '!#REF!,'Attach-3 (QR) '!$70:$216,'Attach-3 (QR) '!#REF!,'Attach-3 (QR) '!#REF!,'Attach-3 (QR) '!#REF!</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'!$103:$103,'Bid Form 1st Envelope '!$106:$107</definedName>
    <definedName name="Z_A8583C01_5E6A_4469_ADCA_440E12AA8084_.wvu.Rows" localSheetId="2" hidden="1">'Names of Bidder'!$7:$7,'Names of Bidder'!$23:$26,'Names of Bidder'!$28:$31</definedName>
    <definedName name="Z_AF19F13B_761B_48FB_A70F_9439A4D7530B_.wvu.Cols" localSheetId="6" hidden="1">'Attach-3 (QR) '!$M:$O</definedName>
    <definedName name="Z_AF19F13B_761B_48FB_A70F_9439A4D7530B_.wvu.Cols" localSheetId="4" hidden="1">'Attach-3 (QR)_old'!$M:$O</definedName>
    <definedName name="Z_AF19F13B_761B_48FB_A70F_9439A4D7530B_.wvu.PrintArea" localSheetId="6" hidden="1">'Attach-3 (QR) '!$A$1:$H$297</definedName>
    <definedName name="Z_AF19F13B_761B_48FB_A70F_9439A4D7530B_.wvu.PrintArea" localSheetId="4" hidden="1">'Attach-3 (QR)_old'!$A$1:$H$407</definedName>
    <definedName name="Z_AF19F13B_761B_48FB_A70F_9439A4D7530B_.wvu.Rows" localSheetId="6" hidden="1">'Attach-3 (QR) '!$70:$216,'Attach-3 (QR) '!#REF!,'Attach-3 (QR) '!#REF!,'Attach-3 (QR) '!#REF!,'Attach-3 (QR) '!#REF!,'Attach-3 (QR) '!#REF!,'Attach-3 (QR) '!#REF!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15'!$A$1:$E$93</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4" hidden="1">'Attach-3 (QR)_old'!$A$1:$J$407</definedName>
    <definedName name="Z_B9DDBA10_9BB0_4D91_9619_C113F75B2489_.wvu.PrintArea" localSheetId="27" hidden="1">'Bid Form 1st Envelope '!$A$1:$J$119</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'!$30:$31,'Bid Form 1st Envelope '!$103:$103,'Bid Form 1st Envelope '!$106:$107</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3C0F45_1B04_484E_941E_D23C8045455D_.wvu.Cols" localSheetId="17" hidden="1">'Attach 12'!$F:$H</definedName>
    <definedName name="Z_BC3C0F45_1B04_484E_941E_D23C8045455D_.wvu.Cols" localSheetId="21" hidden="1">'Attach 15'!$H:$H,'Attach 15'!$L:$N</definedName>
    <definedName name="Z_BC3C0F45_1B04_484E_941E_D23C8045455D_.wvu.Cols" localSheetId="25" hidden="1">'Attach 18 SP'!$J:$AO</definedName>
    <definedName name="Z_BC3C0F45_1B04_484E_941E_D23C8045455D_.wvu.Cols" localSheetId="3" hidden="1">'Attach 3(JV)'!$G:$H</definedName>
    <definedName name="Z_BC3C0F45_1B04_484E_941E_D23C8045455D_.wvu.Cols" localSheetId="7" hidden="1">'Attach 4'!$H:$O</definedName>
    <definedName name="Z_BC3C0F45_1B04_484E_941E_D23C8045455D_.wvu.Cols" localSheetId="10" hidden="1">'Attach 5'!$H:$H</definedName>
    <definedName name="Z_BC3C0F45_1B04_484E_941E_D23C8045455D_.wvu.Cols" localSheetId="11" hidden="1">'Attach 5A'!$H:$H</definedName>
    <definedName name="Z_BC3C0F45_1B04_484E_941E_D23C8045455D_.wvu.Cols" localSheetId="12" hidden="1">'Attach 6'!$H:$H</definedName>
    <definedName name="Z_BC3C0F45_1B04_484E_941E_D23C8045455D_.wvu.Cols" localSheetId="14" hidden="1">'Attach 9'!$F:$I</definedName>
    <definedName name="Z_BC3C0F45_1B04_484E_941E_D23C8045455D_.wvu.Cols" localSheetId="6" hidden="1">'Attach-3 (QR) '!$J:$AB</definedName>
    <definedName name="Z_BC3C0F45_1B04_484E_941E_D23C8045455D_.wvu.Cols" localSheetId="4" hidden="1">'Attach-3 (QR)_old'!$J:$AB</definedName>
    <definedName name="Z_BC3C0F45_1B04_484E_941E_D23C8045455D_.wvu.Cols" localSheetId="27" hidden="1">'Bid Form 1st Envelope '!$K:$K,'Bid Form 1st Envelope '!$AA:$AI</definedName>
    <definedName name="Z_BC3C0F45_1B04_484E_941E_D23C8045455D_.wvu.Cols" localSheetId="2" hidden="1">'Names of Bidder'!$H:$M,'Names of Bidder'!$O:$O,'Names of Bidder'!$AA:$AB</definedName>
    <definedName name="Z_BC3C0F45_1B04_484E_941E_D23C8045455D_.wvu.FilterData" localSheetId="2" hidden="1">'Names of Bidder'!$B$6:$G$19</definedName>
    <definedName name="Z_BC3C0F45_1B04_484E_941E_D23C8045455D_.wvu.PrintArea" localSheetId="15" hidden="1">'Attach 10'!$A$1:$F$18</definedName>
    <definedName name="Z_BC3C0F45_1B04_484E_941E_D23C8045455D_.wvu.PrintArea" localSheetId="16" hidden="1">'Attach 11'!$A$1:$E$86</definedName>
    <definedName name="Z_BC3C0F45_1B04_484E_941E_D23C8045455D_.wvu.PrintArea" localSheetId="17" hidden="1">'Attach 12'!$A$1:$F$37</definedName>
    <definedName name="Z_BC3C0F45_1B04_484E_941E_D23C8045455D_.wvu.PrintArea" localSheetId="18" hidden="1">'Attach 13'!$A$1:$E$26</definedName>
    <definedName name="Z_BC3C0F45_1B04_484E_941E_D23C8045455D_.wvu.PrintArea" localSheetId="19" hidden="1">'Attach 14'!$A$1:$E$26</definedName>
    <definedName name="Z_BC3C0F45_1B04_484E_941E_D23C8045455D_.wvu.PrintArea" localSheetId="20" hidden="1">'Attach 14-IP'!$A$8:$I$225</definedName>
    <definedName name="Z_BC3C0F45_1B04_484E_941E_D23C8045455D_.wvu.PrintArea" localSheetId="21" hidden="1">'Attach 15'!$A$1:$E$93</definedName>
    <definedName name="Z_BC3C0F45_1B04_484E_941E_D23C8045455D_.wvu.PrintArea" localSheetId="22" hidden="1">'Attach 16 '!$A$1:$L$96</definedName>
    <definedName name="Z_BC3C0F45_1B04_484E_941E_D23C8045455D_.wvu.PrintArea" localSheetId="23" hidden="1">'Attach 17'!$A$1:$E$33</definedName>
    <definedName name="Z_BC3C0F45_1B04_484E_941E_D23C8045455D_.wvu.PrintArea" localSheetId="24" hidden="1">'Attach 18'!$A$1:$E$21</definedName>
    <definedName name="Z_BC3C0F45_1B04_484E_941E_D23C8045455D_.wvu.PrintArea" localSheetId="25" hidden="1">'Attach 18 SP'!$A$7:$I$157</definedName>
    <definedName name="Z_BC3C0F45_1B04_484E_941E_D23C8045455D_.wvu.PrintArea" localSheetId="26" hidden="1">'Attach 19'!$A$1:$E$31</definedName>
    <definedName name="Z_BC3C0F45_1B04_484E_941E_D23C8045455D_.wvu.PrintArea" localSheetId="3" hidden="1">'Attach 3(JV)'!$A$1:$E$26</definedName>
    <definedName name="Z_BC3C0F45_1B04_484E_941E_D23C8045455D_.wvu.PrintArea" localSheetId="5" hidden="1">'Attach 3(QR)'!$A$1:$E$28</definedName>
    <definedName name="Z_BC3C0F45_1B04_484E_941E_D23C8045455D_.wvu.PrintArea" localSheetId="7" hidden="1">'Attach 4'!$A$1:$G$25</definedName>
    <definedName name="Z_BC3C0F45_1B04_484E_941E_D23C8045455D_.wvu.PrintArea" localSheetId="8" hidden="1">'Attach 4 (A)'!$A$1:$E$27</definedName>
    <definedName name="Z_BC3C0F45_1B04_484E_941E_D23C8045455D_.wvu.PrintArea" localSheetId="9" hidden="1">'Attach 4 (B)'!$A$1:$E$26</definedName>
    <definedName name="Z_BC3C0F45_1B04_484E_941E_D23C8045455D_.wvu.PrintArea" localSheetId="10" hidden="1">'Attach 5'!$A$1:$E$35</definedName>
    <definedName name="Z_BC3C0F45_1B04_484E_941E_D23C8045455D_.wvu.PrintArea" localSheetId="11" hidden="1">'Attach 5A'!$A$1:$E$68</definedName>
    <definedName name="Z_BC3C0F45_1B04_484E_941E_D23C8045455D_.wvu.PrintArea" localSheetId="12" hidden="1">'Attach 6'!$A$1:$E$31</definedName>
    <definedName name="Z_BC3C0F45_1B04_484E_941E_D23C8045455D_.wvu.PrintArea" localSheetId="13" hidden="1">'Attach 7'!$A$1:$E$24</definedName>
    <definedName name="Z_BC3C0F45_1B04_484E_941E_D23C8045455D_.wvu.PrintArea" localSheetId="14" hidden="1">'Attach 9'!$A$1:$J$51</definedName>
    <definedName name="Z_BC3C0F45_1B04_484E_941E_D23C8045455D_.wvu.PrintArea" localSheetId="6" hidden="1">'Attach-3 (QR) '!$A$1:$I$297</definedName>
    <definedName name="Z_BC3C0F45_1B04_484E_941E_D23C8045455D_.wvu.PrintArea" localSheetId="4" hidden="1">'Attach-3 (QR)_old'!$A$1:$J$407</definedName>
    <definedName name="Z_BC3C0F45_1B04_484E_941E_D23C8045455D_.wvu.PrintArea" localSheetId="27" hidden="1">'Bid Form 1st Envelope '!$A$1:$J$119</definedName>
    <definedName name="Z_BC3C0F45_1B04_484E_941E_D23C8045455D_.wvu.PrintArea" localSheetId="1" hidden="1">Cover!$A$1:$F$28</definedName>
    <definedName name="Z_BC3C0F45_1B04_484E_941E_D23C8045455D_.wvu.PrintArea" localSheetId="2" hidden="1">'Names of Bidder'!$B$1:$G$38</definedName>
    <definedName name="Z_BC3C0F45_1B04_484E_941E_D23C8045455D_.wvu.PrintTitles" localSheetId="14" hidden="1">'Attach 9'!$18:$18</definedName>
    <definedName name="Z_BC3C0F45_1B04_484E_941E_D23C8045455D_.wvu.Rows" localSheetId="21" hidden="1">'Attach 15'!$16:$16</definedName>
    <definedName name="Z_BC3C0F45_1B04_484E_941E_D23C8045455D_.wvu.Rows" localSheetId="23" hidden="1">'Attach 17'!$26:$26,'Attach 17'!$32:$209</definedName>
    <definedName name="Z_BC3C0F45_1B04_484E_941E_D23C8045455D_.wvu.Rows" localSheetId="25" hidden="1">'Attach 18 SP'!$149:$153</definedName>
    <definedName name="Z_BC3C0F45_1B04_484E_941E_D23C8045455D_.wvu.Rows" localSheetId="26" hidden="1">'Attach 19'!$13:$13,'Attach 19'!$20:$28</definedName>
    <definedName name="Z_BC3C0F45_1B04_484E_941E_D23C8045455D_.wvu.Rows" localSheetId="10" hidden="1">'Attach 5'!$4:$4</definedName>
    <definedName name="Z_BC3C0F45_1B04_484E_941E_D23C8045455D_.wvu.Rows" localSheetId="11" hidden="1">'Attach 5A'!$25:$30</definedName>
    <definedName name="Z_BC3C0F45_1B04_484E_941E_D23C8045455D_.wvu.Rows" localSheetId="14" hidden="1">'Attach 9'!$26:$28</definedName>
    <definedName name="Z_BC3C0F45_1B04_484E_941E_D23C8045455D_.wvu.Rows" localSheetId="6" hidden="1">'Attach-3 (QR) '!$19:$23,'Attach-3 (QR) '!$25:$25,'Attach-3 (QR) '!$34:$34,'Attach-3 (QR) '!$89:$89,'Attach-3 (QR) '!$153:$153</definedName>
    <definedName name="Z_BC3C0F45_1B04_484E_941E_D23C8045455D_.wvu.Rows" localSheetId="4" hidden="1">'Attach-3 (QR)_old'!$19:$23,'Attach-3 (QR)_old'!$25:$25,'Attach-3 (QR)_old'!$34:$34,'Attach-3 (QR)_old'!$91:$91,'Attach-3 (QR)_old'!$117:$117,'Attach-3 (QR)_old'!$204:$204,'Attach-3 (QR)_old'!$235:$235,'Attach-3 (QR)_old'!$260:$386</definedName>
    <definedName name="Z_BC3C0F45_1B04_484E_941E_D23C8045455D_.wvu.Rows" localSheetId="27" hidden="1">'Bid Form 1st Envelope '!$22:$23,'Bid Form 1st Envelope '!$30:$31,'Bid Form 1st Envelope '!$103:$103,'Bid Form 1st Envelope '!$106:$107</definedName>
    <definedName name="Z_BC3C0F45_1B04_484E_941E_D23C8045455D_.wvu.Rows" localSheetId="1" hidden="1">Cover!$19:$20</definedName>
    <definedName name="Z_BC3C0F45_1B04_484E_941E_D23C8045455D_.wvu.Rows" localSheetId="2" hidden="1">'Names of Bidder'!$6:$7,'Names of Bidder'!$23:$26,'Names of Bidder'!$28:$31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49319FA_440E_40ED_8D3D_F15B233A2A32_.wvu.Cols" localSheetId="17" hidden="1">'Attach 12'!$F:$H</definedName>
    <definedName name="Z_C49319FA_440E_40ED_8D3D_F15B233A2A32_.wvu.Cols" localSheetId="21" hidden="1">'Attach 15'!$H:$H,'Attach 15'!$L:$N</definedName>
    <definedName name="Z_C49319FA_440E_40ED_8D3D_F15B233A2A32_.wvu.Cols" localSheetId="25" hidden="1">'Attach 18 SP'!$J:$AO</definedName>
    <definedName name="Z_C49319FA_440E_40ED_8D3D_F15B233A2A32_.wvu.Cols" localSheetId="3" hidden="1">'Attach 3(JV)'!$G:$H</definedName>
    <definedName name="Z_C49319FA_440E_40ED_8D3D_F15B233A2A32_.wvu.Cols" localSheetId="7" hidden="1">'Attach 4'!$H:$O</definedName>
    <definedName name="Z_C49319FA_440E_40ED_8D3D_F15B233A2A32_.wvu.Cols" localSheetId="10" hidden="1">'Attach 5'!$H:$H</definedName>
    <definedName name="Z_C49319FA_440E_40ED_8D3D_F15B233A2A32_.wvu.Cols" localSheetId="11" hidden="1">'Attach 5A'!$H:$H</definedName>
    <definedName name="Z_C49319FA_440E_40ED_8D3D_F15B233A2A32_.wvu.Cols" localSheetId="12" hidden="1">'Attach 6'!$H:$H</definedName>
    <definedName name="Z_C49319FA_440E_40ED_8D3D_F15B233A2A32_.wvu.Cols" localSheetId="14" hidden="1">'Attach 9'!$F:$I</definedName>
    <definedName name="Z_C49319FA_440E_40ED_8D3D_F15B233A2A32_.wvu.Cols" localSheetId="6" hidden="1">'Attach-3 (QR) '!$J:$AB</definedName>
    <definedName name="Z_C49319FA_440E_40ED_8D3D_F15B233A2A32_.wvu.Cols" localSheetId="4" hidden="1">'Attach-3 (QR)_old'!$J:$AB</definedName>
    <definedName name="Z_C49319FA_440E_40ED_8D3D_F15B233A2A32_.wvu.Cols" localSheetId="27" hidden="1">'Bid Form 1st Envelope '!$K:$K,'Bid Form 1st Envelope '!$AA:$AI</definedName>
    <definedName name="Z_C49319FA_440E_40ED_8D3D_F15B233A2A32_.wvu.Cols" localSheetId="2" hidden="1">'Names of Bidder'!$H:$M,'Names of Bidder'!$O:$O,'Names of Bidder'!$AA:$AB</definedName>
    <definedName name="Z_C49319FA_440E_40ED_8D3D_F15B233A2A32_.wvu.FilterData" localSheetId="2" hidden="1">'Names of Bidder'!$B$6:$G$19</definedName>
    <definedName name="Z_C49319FA_440E_40ED_8D3D_F15B233A2A32_.wvu.PrintArea" localSheetId="15" hidden="1">'Attach 10'!$A$1:$F$18</definedName>
    <definedName name="Z_C49319FA_440E_40ED_8D3D_F15B233A2A32_.wvu.PrintArea" localSheetId="16" hidden="1">'Attach 11'!$A$1:$E$86</definedName>
    <definedName name="Z_C49319FA_440E_40ED_8D3D_F15B233A2A32_.wvu.PrintArea" localSheetId="17" hidden="1">'Attach 12'!$A$1:$E$37</definedName>
    <definedName name="Z_C49319FA_440E_40ED_8D3D_F15B233A2A32_.wvu.PrintArea" localSheetId="18" hidden="1">'Attach 13'!$A$1:$E$26</definedName>
    <definedName name="Z_C49319FA_440E_40ED_8D3D_F15B233A2A32_.wvu.PrintArea" localSheetId="19" hidden="1">'Attach 14'!$A$1:$E$26</definedName>
    <definedName name="Z_C49319FA_440E_40ED_8D3D_F15B233A2A32_.wvu.PrintArea" localSheetId="20" hidden="1">'Attach 14-IP'!$A$8:$I$225</definedName>
    <definedName name="Z_C49319FA_440E_40ED_8D3D_F15B233A2A32_.wvu.PrintArea" localSheetId="21" hidden="1">'Attach 15'!$A$1:$E$93</definedName>
    <definedName name="Z_C49319FA_440E_40ED_8D3D_F15B233A2A32_.wvu.PrintArea" localSheetId="22" hidden="1">'Attach 16 '!$A$1:$L$96</definedName>
    <definedName name="Z_C49319FA_440E_40ED_8D3D_F15B233A2A32_.wvu.PrintArea" localSheetId="23" hidden="1">'Attach 17'!$A$1:$E$33</definedName>
    <definedName name="Z_C49319FA_440E_40ED_8D3D_F15B233A2A32_.wvu.PrintArea" localSheetId="24" hidden="1">'Attach 18'!$A$1:$E$21</definedName>
    <definedName name="Z_C49319FA_440E_40ED_8D3D_F15B233A2A32_.wvu.PrintArea" localSheetId="25" hidden="1">'Attach 18 SP'!$A$7:$I$157</definedName>
    <definedName name="Z_C49319FA_440E_40ED_8D3D_F15B233A2A32_.wvu.PrintArea" localSheetId="26" hidden="1">'Attach 19'!$A$1:$E$31</definedName>
    <definedName name="Z_C49319FA_440E_40ED_8D3D_F15B233A2A32_.wvu.PrintArea" localSheetId="3" hidden="1">'Attach 3(JV)'!$A$1:$E$26</definedName>
    <definedName name="Z_C49319FA_440E_40ED_8D3D_F15B233A2A32_.wvu.PrintArea" localSheetId="5" hidden="1">'Attach 3(QR)'!$A$1:$E$28</definedName>
    <definedName name="Z_C49319FA_440E_40ED_8D3D_F15B233A2A32_.wvu.PrintArea" localSheetId="7" hidden="1">'Attach 4'!$A$1:$G$25</definedName>
    <definedName name="Z_C49319FA_440E_40ED_8D3D_F15B233A2A32_.wvu.PrintArea" localSheetId="8" hidden="1">'Attach 4 (A)'!$A$1:$E$27</definedName>
    <definedName name="Z_C49319FA_440E_40ED_8D3D_F15B233A2A32_.wvu.PrintArea" localSheetId="9" hidden="1">'Attach 4 (B)'!$A$1:$E$26</definedName>
    <definedName name="Z_C49319FA_440E_40ED_8D3D_F15B233A2A32_.wvu.PrintArea" localSheetId="10" hidden="1">'Attach 5'!$A$1:$E$35</definedName>
    <definedName name="Z_C49319FA_440E_40ED_8D3D_F15B233A2A32_.wvu.PrintArea" localSheetId="11" hidden="1">'Attach 5A'!$A$1:$E$68</definedName>
    <definedName name="Z_C49319FA_440E_40ED_8D3D_F15B233A2A32_.wvu.PrintArea" localSheetId="12" hidden="1">'Attach 6'!$A$1:$E$29</definedName>
    <definedName name="Z_C49319FA_440E_40ED_8D3D_F15B233A2A32_.wvu.PrintArea" localSheetId="13" hidden="1">'Attach 7'!$A$1:$E$24</definedName>
    <definedName name="Z_C49319FA_440E_40ED_8D3D_F15B233A2A32_.wvu.PrintArea" localSheetId="14" hidden="1">'Attach 9'!$A$1:$J$51</definedName>
    <definedName name="Z_C49319FA_440E_40ED_8D3D_F15B233A2A32_.wvu.PrintArea" localSheetId="6" hidden="1">'Attach-3 (QR) '!$A$1:$I$297</definedName>
    <definedName name="Z_C49319FA_440E_40ED_8D3D_F15B233A2A32_.wvu.PrintArea" localSheetId="4" hidden="1">'Attach-3 (QR)_old'!$A$1:$J$407</definedName>
    <definedName name="Z_C49319FA_440E_40ED_8D3D_F15B233A2A32_.wvu.PrintArea" localSheetId="27" hidden="1">'Bid Form 1st Envelope '!$A$1:$J$119</definedName>
    <definedName name="Z_C49319FA_440E_40ED_8D3D_F15B233A2A32_.wvu.PrintArea" localSheetId="1" hidden="1">Cover!$A$1:$F$28</definedName>
    <definedName name="Z_C49319FA_440E_40ED_8D3D_F15B233A2A32_.wvu.PrintArea" localSheetId="2" hidden="1">'Names of Bidder'!$B$1:$G$38</definedName>
    <definedName name="Z_C49319FA_440E_40ED_8D3D_F15B233A2A32_.wvu.PrintTitles" localSheetId="14" hidden="1">'Attach 9'!$18:$18</definedName>
    <definedName name="Z_C49319FA_440E_40ED_8D3D_F15B233A2A32_.wvu.Rows" localSheetId="21" hidden="1">'Attach 15'!$16:$16</definedName>
    <definedName name="Z_C49319FA_440E_40ED_8D3D_F15B233A2A32_.wvu.Rows" localSheetId="23" hidden="1">'Attach 17'!$26:$26,'Attach 17'!$32:$209</definedName>
    <definedName name="Z_C49319FA_440E_40ED_8D3D_F15B233A2A32_.wvu.Rows" localSheetId="25" hidden="1">'Attach 18 SP'!$149:$153</definedName>
    <definedName name="Z_C49319FA_440E_40ED_8D3D_F15B233A2A32_.wvu.Rows" localSheetId="26" hidden="1">'Attach 19'!$13:$13,'Attach 19'!$20:$28</definedName>
    <definedName name="Z_C49319FA_440E_40ED_8D3D_F15B233A2A32_.wvu.Rows" localSheetId="10" hidden="1">'Attach 5'!$4:$4</definedName>
    <definedName name="Z_C49319FA_440E_40ED_8D3D_F15B233A2A32_.wvu.Rows" localSheetId="11" hidden="1">'Attach 5A'!$25:$30</definedName>
    <definedName name="Z_C49319FA_440E_40ED_8D3D_F15B233A2A32_.wvu.Rows" localSheetId="14" hidden="1">'Attach 9'!$26:$28</definedName>
    <definedName name="Z_C49319FA_440E_40ED_8D3D_F15B233A2A32_.wvu.Rows" localSheetId="6" hidden="1">'Attach-3 (QR) '!$19:$23,'Attach-3 (QR) '!$25:$25,'Attach-3 (QR) '!$34:$34,'Attach-3 (QR) '!$89:$89,'Attach-3 (QR) '!$153:$153</definedName>
    <definedName name="Z_C49319FA_440E_40ED_8D3D_F15B233A2A32_.wvu.Rows" localSheetId="4" hidden="1">'Attach-3 (QR)_old'!$19:$23,'Attach-3 (QR)_old'!$25:$25,'Attach-3 (QR)_old'!$34:$34,'Attach-3 (QR)_old'!$91:$91,'Attach-3 (QR)_old'!$117:$117,'Attach-3 (QR)_old'!$204:$204,'Attach-3 (QR)_old'!$235:$235,'Attach-3 (QR)_old'!$260:$386</definedName>
    <definedName name="Z_C49319FA_440E_40ED_8D3D_F15B233A2A32_.wvu.Rows" localSheetId="27" hidden="1">'Bid Form 1st Envelope '!$22:$23,'Bid Form 1st Envelope '!$30:$31,'Bid Form 1st Envelope '!$103:$103,'Bid Form 1st Envelope '!$106:$107</definedName>
    <definedName name="Z_C49319FA_440E_40ED_8D3D_F15B233A2A32_.wvu.Rows" localSheetId="2" hidden="1">'Names of Bidder'!$6:$7,'Names of Bidder'!$23:$26,'Names of Bidder'!$28:$31</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15'!$A$1:$E$93</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'!$A$1:$F$120</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 '!$I:$K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 '!$A$1:$H$297</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 '!$31:$35,'Attach-3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'!#REF!,'Attach-3 (QR) '!#REF!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15'!$A$1:$E$93</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'!$A$1:$F$120</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15'!$A$1:$E$94</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15'!$A$1:$E$93</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4" hidden="1">'Attach-3 (QR)_old'!$A$1:$J$407</definedName>
    <definedName name="Z_CDF7C778_C53B_45C7_952D_968F867FB204_.wvu.PrintArea" localSheetId="27" hidden="1">'Bid Form 1st Envelope '!$A$1:$J$119</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'!$103:$103,'Bid Form 1st Envelope '!$106:$107</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 '!$M:$O</definedName>
    <definedName name="Z_D5994A17_2357_4B78_B667_DDB5D94B6FD1_.wvu.Cols" localSheetId="4" hidden="1">'Attach-3 (QR)_old'!$M:$O</definedName>
    <definedName name="Z_D5994A17_2357_4B78_B667_DDB5D94B6FD1_.wvu.PrintArea" localSheetId="6" hidden="1">'Attach-3 (QR) '!$A$1:$H$297</definedName>
    <definedName name="Z_D5994A17_2357_4B78_B667_DDB5D94B6FD1_.wvu.PrintArea" localSheetId="4" hidden="1">'Attach-3 (QR)_old'!$A$1:$H$407</definedName>
    <definedName name="Z_D5994A17_2357_4B78_B667_DDB5D94B6FD1_.wvu.Rows" localSheetId="6" hidden="1">'Attach-3 (QR) '!#REF!,'Attach-3 (QR) '!#REF!,'Attach-3 (QR) '!#REF!,'Attach-3 (QR) '!#REF!</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15'!$A$1:$E$93</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'!$A$1:$F$120</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527A14_B2FF_4B94_A988_22DD9C90DCFC_.wvu.Cols" localSheetId="6" hidden="1">'Attach-3 (QR) '!$J:$AB</definedName>
    <definedName name="Z_E0527A14_B2FF_4B94_A988_22DD9C90DCFC_.wvu.PrintArea" localSheetId="6" hidden="1">'Attach-3 (QR) '!$A$1:$I$297</definedName>
    <definedName name="Z_E0527A14_B2FF_4B94_A988_22DD9C90DCFC_.wvu.Rows" localSheetId="6" hidden="1">'Attach-3 (QR) '!$19:$23,'Attach-3 (QR) '!$25:$25,'Attach-3 (QR) '!$34:$34,'Attach-3 (QR) '!$89:$89,'Attach-3 (QR) '!$153:$153</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15'!$A$1:$E$93</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'!$A$1:$F$120</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9D42694_117B_4E0A_B08A_A5A33F5DE995_.wvu.Cols" localSheetId="17" hidden="1">'Attach 12'!$F:$H</definedName>
    <definedName name="Z_E9D42694_117B_4E0A_B08A_A5A33F5DE995_.wvu.Cols" localSheetId="21" hidden="1">'Attach 15'!$H:$H,'Attach 15'!$L:$N</definedName>
    <definedName name="Z_E9D42694_117B_4E0A_B08A_A5A33F5DE995_.wvu.Cols" localSheetId="25" hidden="1">'Attach 18 SP'!$J:$AO</definedName>
    <definedName name="Z_E9D42694_117B_4E0A_B08A_A5A33F5DE995_.wvu.Cols" localSheetId="3" hidden="1">'Attach 3(JV)'!$G:$H</definedName>
    <definedName name="Z_E9D42694_117B_4E0A_B08A_A5A33F5DE995_.wvu.Cols" localSheetId="7" hidden="1">'Attach 4'!$H:$O</definedName>
    <definedName name="Z_E9D42694_117B_4E0A_B08A_A5A33F5DE995_.wvu.Cols" localSheetId="10" hidden="1">'Attach 5'!$H:$H</definedName>
    <definedName name="Z_E9D42694_117B_4E0A_B08A_A5A33F5DE995_.wvu.Cols" localSheetId="11" hidden="1">'Attach 5A'!$H:$H</definedName>
    <definedName name="Z_E9D42694_117B_4E0A_B08A_A5A33F5DE995_.wvu.Cols" localSheetId="12" hidden="1">'Attach 6'!$H:$H</definedName>
    <definedName name="Z_E9D42694_117B_4E0A_B08A_A5A33F5DE995_.wvu.Cols" localSheetId="14" hidden="1">'Attach 9'!$F:$I</definedName>
    <definedName name="Z_E9D42694_117B_4E0A_B08A_A5A33F5DE995_.wvu.Cols" localSheetId="6" hidden="1">'Attach-3 (QR) '!$J:$AB</definedName>
    <definedName name="Z_E9D42694_117B_4E0A_B08A_A5A33F5DE995_.wvu.Cols" localSheetId="4" hidden="1">'Attach-3 (QR)_old'!$J:$AB</definedName>
    <definedName name="Z_E9D42694_117B_4E0A_B08A_A5A33F5DE995_.wvu.Cols" localSheetId="27" hidden="1">'Bid Form 1st Envelope '!$K:$K,'Bid Form 1st Envelope '!$AA:$AI</definedName>
    <definedName name="Z_E9D42694_117B_4E0A_B08A_A5A33F5DE995_.wvu.Cols" localSheetId="2" hidden="1">'Names of Bidder'!$H:$M,'Names of Bidder'!$O:$O,'Names of Bidder'!$AA:$AB</definedName>
    <definedName name="Z_E9D42694_117B_4E0A_B08A_A5A33F5DE995_.wvu.FilterData" localSheetId="2" hidden="1">'Names of Bidder'!$B$6:$G$19</definedName>
    <definedName name="Z_E9D42694_117B_4E0A_B08A_A5A33F5DE995_.wvu.PrintArea" localSheetId="15" hidden="1">'Attach 10'!$A$1:$F$18</definedName>
    <definedName name="Z_E9D42694_117B_4E0A_B08A_A5A33F5DE995_.wvu.PrintArea" localSheetId="16" hidden="1">'Attach 11'!$A$1:$E$86</definedName>
    <definedName name="Z_E9D42694_117B_4E0A_B08A_A5A33F5DE995_.wvu.PrintArea" localSheetId="17" hidden="1">'Attach 12'!$A$1:$F$37</definedName>
    <definedName name="Z_E9D42694_117B_4E0A_B08A_A5A33F5DE995_.wvu.PrintArea" localSheetId="18" hidden="1">'Attach 13'!$A$1:$E$26</definedName>
    <definedName name="Z_E9D42694_117B_4E0A_B08A_A5A33F5DE995_.wvu.PrintArea" localSheetId="19" hidden="1">'Attach 14'!$A$1:$E$26</definedName>
    <definedName name="Z_E9D42694_117B_4E0A_B08A_A5A33F5DE995_.wvu.PrintArea" localSheetId="20" hidden="1">'Attach 14-IP'!$A$8:$I$225</definedName>
    <definedName name="Z_E9D42694_117B_4E0A_B08A_A5A33F5DE995_.wvu.PrintArea" localSheetId="21" hidden="1">'Attach 15'!$A$1:$E$93</definedName>
    <definedName name="Z_E9D42694_117B_4E0A_B08A_A5A33F5DE995_.wvu.PrintArea" localSheetId="22" hidden="1">'Attach 16 '!$A$1:$L$96</definedName>
    <definedName name="Z_E9D42694_117B_4E0A_B08A_A5A33F5DE995_.wvu.PrintArea" localSheetId="23" hidden="1">'Attach 17'!$A$1:$E$33</definedName>
    <definedName name="Z_E9D42694_117B_4E0A_B08A_A5A33F5DE995_.wvu.PrintArea" localSheetId="24" hidden="1">'Attach 18'!$A$1:$E$21</definedName>
    <definedName name="Z_E9D42694_117B_4E0A_B08A_A5A33F5DE995_.wvu.PrintArea" localSheetId="25" hidden="1">'Attach 18 SP'!$A$7:$I$157</definedName>
    <definedName name="Z_E9D42694_117B_4E0A_B08A_A5A33F5DE995_.wvu.PrintArea" localSheetId="26" hidden="1">'Attach 19'!$A$1:$E$31</definedName>
    <definedName name="Z_E9D42694_117B_4E0A_B08A_A5A33F5DE995_.wvu.PrintArea" localSheetId="3" hidden="1">'Attach 3(JV)'!$A$1:$E$26</definedName>
    <definedName name="Z_E9D42694_117B_4E0A_B08A_A5A33F5DE995_.wvu.PrintArea" localSheetId="5" hidden="1">'Attach 3(QR)'!$A$1:$E$28</definedName>
    <definedName name="Z_E9D42694_117B_4E0A_B08A_A5A33F5DE995_.wvu.PrintArea" localSheetId="7" hidden="1">'Attach 4'!$A$1:$G$25</definedName>
    <definedName name="Z_E9D42694_117B_4E0A_B08A_A5A33F5DE995_.wvu.PrintArea" localSheetId="8" hidden="1">'Attach 4 (A)'!$A$1:$E$27</definedName>
    <definedName name="Z_E9D42694_117B_4E0A_B08A_A5A33F5DE995_.wvu.PrintArea" localSheetId="9" hidden="1">'Attach 4 (B)'!$A$1:$E$26</definedName>
    <definedName name="Z_E9D42694_117B_4E0A_B08A_A5A33F5DE995_.wvu.PrintArea" localSheetId="10" hidden="1">'Attach 5'!$A$1:$E$35</definedName>
    <definedName name="Z_E9D42694_117B_4E0A_B08A_A5A33F5DE995_.wvu.PrintArea" localSheetId="11" hidden="1">'Attach 5A'!$A$1:$E$68</definedName>
    <definedName name="Z_E9D42694_117B_4E0A_B08A_A5A33F5DE995_.wvu.PrintArea" localSheetId="12" hidden="1">'Attach 6'!$A$1:$E$31</definedName>
    <definedName name="Z_E9D42694_117B_4E0A_B08A_A5A33F5DE995_.wvu.PrintArea" localSheetId="13" hidden="1">'Attach 7'!$A$1:$E$24</definedName>
    <definedName name="Z_E9D42694_117B_4E0A_B08A_A5A33F5DE995_.wvu.PrintArea" localSheetId="14" hidden="1">'Attach 9'!$A$1:$J$51</definedName>
    <definedName name="Z_E9D42694_117B_4E0A_B08A_A5A33F5DE995_.wvu.PrintArea" localSheetId="6" hidden="1">'Attach-3 (QR) '!$A$1:$I$297</definedName>
    <definedName name="Z_E9D42694_117B_4E0A_B08A_A5A33F5DE995_.wvu.PrintArea" localSheetId="4" hidden="1">'Attach-3 (QR)_old'!$A$1:$J$407</definedName>
    <definedName name="Z_E9D42694_117B_4E0A_B08A_A5A33F5DE995_.wvu.PrintArea" localSheetId="27" hidden="1">'Bid Form 1st Envelope '!$A$1:$J$119</definedName>
    <definedName name="Z_E9D42694_117B_4E0A_B08A_A5A33F5DE995_.wvu.PrintArea" localSheetId="1" hidden="1">Cover!$A$1:$F$28</definedName>
    <definedName name="Z_E9D42694_117B_4E0A_B08A_A5A33F5DE995_.wvu.PrintArea" localSheetId="2" hidden="1">'Names of Bidder'!$B$1:$G$38</definedName>
    <definedName name="Z_E9D42694_117B_4E0A_B08A_A5A33F5DE995_.wvu.PrintTitles" localSheetId="14" hidden="1">'Attach 9'!$18:$18</definedName>
    <definedName name="Z_E9D42694_117B_4E0A_B08A_A5A33F5DE995_.wvu.Rows" localSheetId="21" hidden="1">'Attach 15'!$16:$16</definedName>
    <definedName name="Z_E9D42694_117B_4E0A_B08A_A5A33F5DE995_.wvu.Rows" localSheetId="23" hidden="1">'Attach 17'!$26:$26,'Attach 17'!$32:$209</definedName>
    <definedName name="Z_E9D42694_117B_4E0A_B08A_A5A33F5DE995_.wvu.Rows" localSheetId="25" hidden="1">'Attach 18 SP'!$149:$153</definedName>
    <definedName name="Z_E9D42694_117B_4E0A_B08A_A5A33F5DE995_.wvu.Rows" localSheetId="26" hidden="1">'Attach 19'!$13:$13,'Attach 19'!$20:$28</definedName>
    <definedName name="Z_E9D42694_117B_4E0A_B08A_A5A33F5DE995_.wvu.Rows" localSheetId="10" hidden="1">'Attach 5'!$4:$4</definedName>
    <definedName name="Z_E9D42694_117B_4E0A_B08A_A5A33F5DE995_.wvu.Rows" localSheetId="11" hidden="1">'Attach 5A'!$25:$30</definedName>
    <definedName name="Z_E9D42694_117B_4E0A_B08A_A5A33F5DE995_.wvu.Rows" localSheetId="14" hidden="1">'Attach 9'!$26:$28</definedName>
    <definedName name="Z_E9D42694_117B_4E0A_B08A_A5A33F5DE995_.wvu.Rows" localSheetId="6" hidden="1">'Attach-3 (QR) '!$19:$23,'Attach-3 (QR) '!$25:$25,'Attach-3 (QR) '!$34:$34,'Attach-3 (QR) '!$89:$89,'Attach-3 (QR) '!$153:$153</definedName>
    <definedName name="Z_E9D42694_117B_4E0A_B08A_A5A33F5DE995_.wvu.Rows" localSheetId="4" hidden="1">'Attach-3 (QR)_old'!$19:$23,'Attach-3 (QR)_old'!$25:$25,'Attach-3 (QR)_old'!$34:$34,'Attach-3 (QR)_old'!$91:$91,'Attach-3 (QR)_old'!$117:$117,'Attach-3 (QR)_old'!$204:$204,'Attach-3 (QR)_old'!$235:$235,'Attach-3 (QR)_old'!$260:$386</definedName>
    <definedName name="Z_E9D42694_117B_4E0A_B08A_A5A33F5DE995_.wvu.Rows" localSheetId="27" hidden="1">'Bid Form 1st Envelope '!$22:$23,'Bid Form 1st Envelope '!$30:$31,'Bid Form 1st Envelope '!$103:$103,'Bid Form 1st Envelope '!$106:$107</definedName>
    <definedName name="Z_E9D42694_117B_4E0A_B08A_A5A33F5DE995_.wvu.Rows" localSheetId="1" hidden="1">Cover!$19:$20</definedName>
    <definedName name="Z_E9D42694_117B_4E0A_B08A_A5A33F5DE995_.wvu.Rows" localSheetId="2" hidden="1">'Names of Bidder'!$6:$7,'Names of Bidder'!$23:$26,'Names of Bidder'!$28:$31</definedName>
    <definedName name="Z_EB6D706F_EAFA_4638_9794_291A4840DB97_.wvu.Cols" localSheetId="6" hidden="1">'Attach-3 (QR) '!$J:$P</definedName>
    <definedName name="Z_EB6D706F_EAFA_4638_9794_291A4840DB97_.wvu.Cols" localSheetId="4" hidden="1">'Attach-3 (QR)_old'!$J:$P</definedName>
    <definedName name="Z_EB6D706F_EAFA_4638_9794_291A4840DB97_.wvu.PrintArea" localSheetId="6" hidden="1">'Attach-3 (QR) '!$A$1:$I$297</definedName>
    <definedName name="Z_EB6D706F_EAFA_4638_9794_291A4840DB97_.wvu.PrintArea" localSheetId="4" hidden="1">'Attach-3 (QR)_old'!$A$1:$I$407</definedName>
    <definedName name="Z_EB6D706F_EAFA_4638_9794_291A4840DB97_.wvu.Rows" localSheetId="6" hidden="1">'Attach-3 (QR) '!$19:$23,'Attach-3 (QR) '!$25:$25,'Attach-3 (QR) '!$34:$34,'Attach-3 (QR) '!#REF!,'Attach-3 (QR) '!#REF!,'Attach-3 (QR) '!$70:$216,'Attach-3 (QR) '!#REF!,'Attach-3 (QR) '!#REF!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 '!$I:$I,'Attach-3 (QR) '!$K:$M</definedName>
    <definedName name="Z_EBAEADC8_DFAF_4DD1_92A4_0349F1C8EBDD_.wvu.Cols" localSheetId="4" hidden="1">'Attach-3 (QR)_old'!$I:$I,'Attach-3 (QR)_old'!$K:$M</definedName>
    <definedName name="Z_EBAEADC8_DFAF_4DD1_92A4_0349F1C8EBDD_.wvu.PrintArea" localSheetId="6" hidden="1">'Attach-3 (QR) '!$A$1:$H$297</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15'!$A$1:$E$94</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'!$A$1:$F$120</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15'!$A$1:$E$93</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9'!$A$1:$J$51</definedName>
    <definedName name="Z_F0C5A243_1ADF_42BF_85A0_B6506A13618B_.wvu.PrintArea" localSheetId="4" hidden="1">'Attach-3 (QR)_old'!$A$1:$J$407</definedName>
    <definedName name="Z_F0C5A243_1ADF_42BF_85A0_B6506A13618B_.wvu.PrintArea" localSheetId="27" hidden="1">'Bid Form 1st Envelope '!$A$1:$J$119</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'!$103:$103,'Bid Form 1st Envelope '!$106:$107</definedName>
    <definedName name="Z_F0C5A243_1ADF_42BF_85A0_B6506A13618B_.wvu.Rows" localSheetId="1" hidden="1">Cover!$19:$20</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 '!$J:$AB</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15'!$A$1:$E$93</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 '!$A$1:$I$297</definedName>
    <definedName name="Z_F8DC905B_04E9_41D7_B695_0DB8D092215B_.wvu.PrintArea" localSheetId="4" hidden="1">'Attach-3 (QR)_old'!$A$1:$J$407</definedName>
    <definedName name="Z_F8DC905B_04E9_41D7_B695_0DB8D092215B_.wvu.PrintArea" localSheetId="27" hidden="1">'Bid Form 1st Envelope '!$A$1:$J$119</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 '!$19:$23,'Attach-3 (QR) '!$25:$25,'Attach-3 (QR) '!$34:$34,'Attach-3 (QR) '!$89:$89,'Attach-3 (QR) '!$153:$153</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'!$103:$103,'Bid Form 1st Envelope '!$106:$107</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15'!$A$1:$E$93</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'!$A$1:$F$120</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15'!$A$1:$E$93</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'!$A$1:$F$120</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Venkatesh Karri {वेंकटेश कर्री} - Personal View" guid="{BC3C0F45-1B04-484E-941E-D23C8045455D}" mergeInterval="0" personalView="1" maximized="1" xWindow="-8" yWindow="-8" windowWidth="1936" windowHeight="1056" tabRatio="961" activeSheetId="15"/>
    <customWorkbookView name="Sushant Verma {सुशांत वर्मा} - Personal View" guid="{7EA7248B-219A-4033-A934-89513226BF9E}" mergeInterval="0" personalView="1" maximized="1" xWindow="-8" yWindow="-8" windowWidth="1616" windowHeight="876" tabRatio="961" activeSheetId="28"/>
    <customWorkbookView name="Samrat Jain {Samrat Jain} - Personal View" guid="{B9DDBA10-9BB0-4D91-9619-C113F75B2489}" mergeInterval="0" personalView="1" maximized="1" xWindow="-8" yWindow="-8" windowWidth="1936" windowHeight="1056" tabRatio="961" activeSheetId="2" showComments="commIndAndComment"/>
    <customWorkbookView name="D Lucius {डी. लूसियस} - Personal View" guid="{5D67CA2D-8BB3-4F00-894F-4872C1BBE88F}" mergeInterval="0" personalView="1" maximized="1" windowWidth="1916" windowHeight="854" tabRatio="942" activeSheetId="28"/>
    <customWorkbookView name="Ram Lal {Ram Lal} - Personal View" guid="{869B0F9C-77A4-468D-A350-EA35CAE357D9}" mergeInterval="0" personalView="1" maximized="1" windowWidth="1916" windowHeight="854" tabRatio="942" activeSheetId="28"/>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8" showComments="commIndAndComment"/>
    <customWorkbookView name="60001714 - Personal View" guid="{3836A67F-51F8-4B52-B51D-937DC398CD1F}" mergeInterval="0" personalView="1" maximized="1" windowWidth="958" windowHeight="809" tabRatio="942" activeSheetId="28"/>
    <customWorkbookView name="Prashanth Kumar Gade {प्रशांत जि} - Personal View" guid="{A8583C01-5E6A-4469-ADCA-440E12AA8084}" mergeInterval="0" personalView="1" maximized="1" windowWidth="1916" windowHeight="774" tabRatio="961" activeSheetId="28"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8"/>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28"/>
    <customWorkbookView name="Atul Singh - Personal View" guid="{9CD72AD0-8BDA-437F-A784-A667464C809C}" mergeInterval="0" personalView="1" maximized="1" windowWidth="1362" windowHeight="542" tabRatio="961" activeSheetId="15"/>
    <customWorkbookView name="Atul Kumar Singh {अतुल कुमार सिंह} - Personal View" guid="{F0C5A243-1ADF-42BF-85A0-B6506A13618B}" mergeInterval="0" personalView="1" maximized="1" xWindow="-8" yWindow="-8" windowWidth="1936" windowHeight="1056" tabRatio="961" activeSheetId="28"/>
    <customWorkbookView name="Vakati Silpa {वाकाटि शिल्पा} - Personal View" guid="{E9D42694-117B-4E0A-B08A-A5A33F5DE995}" mergeInterval="0" personalView="1" maximized="1" xWindow="-9" yWindow="-9" windowWidth="1938" windowHeight="1048" tabRatio="961" activeSheetId="28"/>
    <customWorkbookView name="Silpa - Personal View" guid="{C49319FA-440E-40ED-8D3D-F15B233A2A32}" mergeInterval="0" personalView="1" maximized="1" xWindow="-9" yWindow="-9" windowWidth="1938" windowHeight="1038" tabRatio="961"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5" i="15" l="1"/>
  <c r="J48" i="15" a="1"/>
  <c r="J48" i="15" s="1"/>
  <c r="J47" i="15" a="1"/>
  <c r="J47" i="15" s="1"/>
  <c r="B25" i="4"/>
  <c r="C296" i="7"/>
  <c r="B48" i="15" s="1"/>
  <c r="G295" i="7" a="1"/>
  <c r="G295" i="7" s="1"/>
  <c r="G296" i="7" a="1"/>
  <c r="G296" i="7" s="1"/>
  <c r="B12" i="7"/>
  <c r="B11" i="7"/>
  <c r="B10" i="7"/>
  <c r="B9" i="7"/>
  <c r="B57" i="28"/>
  <c r="B56" i="28"/>
  <c r="K48" i="15" l="1"/>
  <c r="H295" i="7"/>
  <c r="L48" i="15"/>
  <c r="I295" i="7"/>
  <c r="M48" i="15"/>
  <c r="J295" i="7"/>
  <c r="K47" i="15"/>
  <c r="H296" i="7"/>
  <c r="L47" i="15"/>
  <c r="I296" i="7"/>
  <c r="M47" i="15"/>
  <c r="J296" i="7"/>
  <c r="M252" i="7"/>
  <c r="N77" i="7"/>
  <c r="N76" i="7"/>
  <c r="B22" i="7"/>
  <c r="M21" i="7"/>
  <c r="M228" i="7" s="1"/>
  <c r="B21" i="7"/>
  <c r="M20" i="7"/>
  <c r="B20" i="7"/>
  <c r="B13" i="7"/>
  <c r="H11" i="7"/>
  <c r="H10" i="7"/>
  <c r="H9" i="7"/>
  <c r="H8" i="7"/>
  <c r="A8" i="7"/>
  <c r="H7" i="7"/>
  <c r="A7" i="7"/>
  <c r="F1" i="2" l="1"/>
  <c r="F1" i="15" l="1"/>
  <c r="F1" i="16"/>
  <c r="A26" i="18" l="1"/>
  <c r="A48" i="26" l="1"/>
  <c r="A43" i="26" l="1"/>
  <c r="A42" i="26"/>
  <c r="A39" i="26"/>
  <c r="B55" i="28" l="1"/>
  <c r="B54" i="28" l="1"/>
  <c r="B53" i="28"/>
  <c r="B52" i="28"/>
  <c r="B51" i="28"/>
  <c r="A50" i="21" l="1"/>
  <c r="A7" i="4" l="1"/>
  <c r="B20" i="23" l="1"/>
  <c r="G11" i="23"/>
  <c r="G10" i="23"/>
  <c r="G9" i="23"/>
  <c r="G8" i="23"/>
  <c r="A8" i="23"/>
  <c r="G7" i="23"/>
  <c r="Z2" i="23"/>
  <c r="G23" i="28" l="1"/>
  <c r="B17" i="28" l="1"/>
  <c r="B152" i="5" l="1"/>
  <c r="B10" i="4" l="1"/>
  <c r="B11" i="4"/>
  <c r="B12" i="4"/>
  <c r="B9" i="4"/>
  <c r="B12" i="5" l="1"/>
  <c r="B11" i="5"/>
  <c r="B9" i="5"/>
  <c r="A37" i="21"/>
  <c r="B10" i="5"/>
  <c r="A38" i="21"/>
  <c r="A40" i="26" s="1"/>
  <c r="B2" i="2" l="1"/>
  <c r="A1" i="29"/>
  <c r="A8" i="29" s="1"/>
  <c r="B8" i="29" s="1"/>
  <c r="D8" i="29"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20"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41" i="22"/>
  <c r="E77"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A8" i="24" s="1"/>
  <c r="Z8" i="4"/>
  <c r="B9" i="25"/>
  <c r="B10" i="24"/>
  <c r="B11" i="25"/>
  <c r="B12" i="24"/>
  <c r="A14" i="4"/>
  <c r="B17" i="4"/>
  <c r="B38" i="17" s="1"/>
  <c r="B18" i="4"/>
  <c r="B39" i="17" s="1"/>
  <c r="B19" i="4"/>
  <c r="B40" i="17" s="1"/>
  <c r="B20" i="4"/>
  <c r="B41" i="17" s="1"/>
  <c r="H22" i="4"/>
  <c r="B24" i="4"/>
  <c r="E24" i="4"/>
  <c r="AA24" i="4"/>
  <c r="E25" i="4"/>
  <c r="AA25" i="4"/>
  <c r="B1" i="3"/>
  <c r="A3" i="7" s="1"/>
  <c r="I6" i="3"/>
  <c r="J6" i="3" s="1"/>
  <c r="K90" i="28" s="1"/>
  <c r="AA6" i="3"/>
  <c r="B7" i="3"/>
  <c r="I15" i="3"/>
  <c r="J15" i="3" s="1"/>
  <c r="L15" i="3"/>
  <c r="J21" i="3"/>
  <c r="B23" i="3"/>
  <c r="B24" i="3"/>
  <c r="H36" i="3"/>
  <c r="B3" i="2"/>
  <c r="E19" i="4" l="1"/>
  <c r="B68" i="17" s="1"/>
  <c r="A1" i="15"/>
  <c r="A1" i="16"/>
  <c r="A1" i="28"/>
  <c r="F48" i="15"/>
  <c r="F47" i="15"/>
  <c r="A3" i="15"/>
  <c r="A1" i="25"/>
  <c r="B31" i="27"/>
  <c r="D67" i="24"/>
  <c r="D64" i="17"/>
  <c r="D38" i="17"/>
  <c r="D42" i="24"/>
  <c r="A106" i="28"/>
  <c r="A3" i="27"/>
  <c r="A16" i="15"/>
  <c r="D30" i="24"/>
  <c r="D58" i="24" s="1"/>
  <c r="D86" i="24" s="1"/>
  <c r="D68" i="17"/>
  <c r="F99" i="28"/>
  <c r="I26" i="8"/>
  <c r="A18" i="8" s="1"/>
  <c r="H26" i="8"/>
  <c r="A17" i="8" s="1"/>
  <c r="D67" i="17"/>
  <c r="D68" i="24"/>
  <c r="D66" i="24"/>
  <c r="A107" i="28"/>
  <c r="D65" i="17"/>
  <c r="A11" i="29"/>
  <c r="B11" i="29" s="1"/>
  <c r="D11" i="29" s="1"/>
  <c r="E17" i="4"/>
  <c r="B66" i="17" s="1"/>
  <c r="D69" i="24"/>
  <c r="A7" i="29"/>
  <c r="B7" i="29" s="1"/>
  <c r="D7" i="29" s="1"/>
  <c r="B260" i="5"/>
  <c r="B364" i="5" s="1"/>
  <c r="E20" i="4"/>
  <c r="B69" i="17" s="1"/>
  <c r="E18" i="4"/>
  <c r="B67" i="17" s="1"/>
  <c r="E16" i="4"/>
  <c r="A65" i="17" s="1"/>
  <c r="B16" i="4"/>
  <c r="A37" i="17" s="1"/>
  <c r="K91"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3" i="22"/>
  <c r="B96" i="23" s="1"/>
  <c r="B30" i="24"/>
  <c r="B58" i="24" s="1"/>
  <c r="B86" i="24" s="1"/>
  <c r="B19" i="25"/>
  <c r="E30" i="27"/>
  <c r="B11" i="27"/>
  <c r="B9" i="27"/>
  <c r="C99"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2" i="22"/>
  <c r="H95" i="23" s="1"/>
  <c r="B12" i="22"/>
  <c r="B11" i="23" s="1"/>
  <c r="B10" i="22"/>
  <c r="D29" i="24"/>
  <c r="D57" i="24" s="1"/>
  <c r="D85" i="24" s="1"/>
  <c r="B11" i="24"/>
  <c r="B9" i="24"/>
  <c r="E20" i="25"/>
  <c r="B12" i="25"/>
  <c r="B10" i="25"/>
  <c r="A8" i="25"/>
  <c r="B30" i="27"/>
  <c r="F100" i="28"/>
  <c r="F97"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11" i="15"/>
  <c r="B16" i="16"/>
  <c r="E27" i="17"/>
  <c r="D55" i="17" s="1"/>
  <c r="D83" i="17" s="1"/>
  <c r="B11" i="17"/>
  <c r="B9" i="17"/>
  <c r="E36" i="18"/>
  <c r="A1" i="18"/>
  <c r="B24" i="19"/>
  <c r="B24" i="20"/>
  <c r="A3" i="20"/>
  <c r="B92" i="22"/>
  <c r="B95" i="23" s="1"/>
  <c r="A9" i="22"/>
  <c r="B29" i="24"/>
  <c r="B57" i="24" s="1"/>
  <c r="B85" i="24" s="1"/>
  <c r="A3" i="24"/>
  <c r="A34" i="24" s="1"/>
  <c r="A62" i="24" s="1"/>
  <c r="B20" i="25"/>
  <c r="E31" i="27"/>
  <c r="B12" i="27"/>
  <c r="B10" i="27"/>
  <c r="A8" i="27"/>
  <c r="C100"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B27" i="17"/>
  <c r="B55" i="17" s="1"/>
  <c r="B83" i="17" s="1"/>
  <c r="B36" i="18"/>
  <c r="B12" i="18"/>
  <c r="B10" i="18"/>
  <c r="A8" i="18"/>
  <c r="E25" i="19"/>
  <c r="B12" i="19"/>
  <c r="B10" i="19"/>
  <c r="A8" i="19"/>
  <c r="E25" i="20"/>
  <c r="B12" i="20"/>
  <c r="B10" i="20"/>
  <c r="A8" i="20"/>
  <c r="E93" i="22"/>
  <c r="H96" i="23" s="1"/>
  <c r="B13" i="22"/>
  <c r="B12" i="23" s="1"/>
  <c r="B11" i="22"/>
  <c r="B10" i="23" s="1"/>
  <c r="E19" i="25"/>
  <c r="A1" i="20"/>
  <c r="A1" i="22" s="1"/>
  <c r="A1" i="23" s="1"/>
  <c r="A1" i="27"/>
  <c r="A1" i="11"/>
  <c r="A1" i="19"/>
  <c r="A1" i="24"/>
  <c r="A32" i="24" s="1"/>
  <c r="A60" i="24" s="1"/>
  <c r="A1" i="8"/>
  <c r="A1" i="7" s="1"/>
  <c r="A3" i="9"/>
  <c r="A3" i="11"/>
  <c r="A3" i="12"/>
  <c r="A3" i="13"/>
  <c r="A3" i="16"/>
  <c r="A3" i="25"/>
  <c r="A3" i="6"/>
  <c r="A3" i="17" s="1"/>
  <c r="A32" i="17" s="1"/>
  <c r="A60" i="17" s="1"/>
  <c r="A3" i="8"/>
  <c r="A3" i="10"/>
  <c r="A3" i="14"/>
  <c r="A3" i="18"/>
  <c r="A3" i="19"/>
  <c r="B6" i="28" l="1"/>
  <c r="AI6" i="28" s="1"/>
  <c r="C295" i="7"/>
  <c r="A4" i="29"/>
  <c r="E28" i="22"/>
  <c r="B9" i="23"/>
  <c r="H20" i="23" s="1"/>
  <c r="A73" i="11"/>
  <c r="A36" i="11"/>
  <c r="AI7" i="28" l="1"/>
  <c r="AI8" i="28" s="1"/>
  <c r="AI9" i="28"/>
  <c r="B93" i="2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<sst xmlns="http://schemas.openxmlformats.org/spreadsheetml/2006/main" count="1997" uniqueCount="1063">
  <si>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</si>
  <si>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</si>
  <si>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</si>
  <si>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</si>
  <si>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</si>
  <si>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</si>
  <si>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</si>
  <si>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</si>
  <si>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</si>
  <si>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</si>
  <si>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</si>
  <si>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</si>
  <si>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</si>
  <si>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</si>
  <si>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</si>
  <si>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</si>
  <si>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</si>
  <si>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</si>
  <si>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</si>
  <si>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</si>
  <si>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</si>
  <si>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</si>
  <si>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</si>
  <si>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</si>
  <si>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</si>
  <si>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</si>
  <si>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</si>
  <si>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</si>
  <si>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</si>
  <si>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</si>
  <si>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</si>
  <si>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</si>
  <si>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</si>
  <si>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</si>
  <si>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</si>
  <si>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</si>
  <si>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</si>
  <si>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</si>
  <si>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</si>
  <si>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</si>
  <si>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</si>
  <si>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</si>
  <si>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</si>
  <si>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</si>
  <si>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</si>
  <si>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</si>
  <si>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</si>
  <si>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</si>
  <si>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</si>
  <si>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</si>
  <si>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</si>
  <si>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</si>
  <si>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</si>
  <si>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</si>
  <si>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</si>
  <si>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</si>
  <si>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</si>
  <si>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</si>
  <si>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</si>
  <si>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</si>
  <si>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</si>
  <si>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</si>
  <si>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</si>
  <si>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</si>
  <si>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</si>
  <si>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</si>
  <si>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</si>
  <si>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</si>
  <si>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</si>
  <si>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</si>
  <si>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</si>
  <si>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</si>
  <si>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</si>
  <si>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</si>
  <si>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</si>
  <si>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</si>
  <si>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</si>
  <si>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</si>
  <si>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</si>
  <si>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</si>
  <si>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</si>
  <si>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</si>
  <si>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</si>
  <si>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</si>
  <si>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</si>
  <si>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</si>
  <si>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</si>
  <si>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</si>
  <si>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</si>
  <si>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</si>
  <si>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</si>
  <si>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</si>
  <si>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</si>
  <si>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</si>
  <si>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</si>
  <si>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</si>
  <si>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</si>
  <si>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</si>
  <si>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</si>
  <si>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</si>
  <si>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</si>
  <si>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</si>
  <si>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</si>
  <si>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</si>
  <si>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</si>
  <si>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</si>
  <si>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</si>
  <si>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</si>
  <si>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</si>
  <si>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</si>
  <si>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</si>
  <si>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</si>
  <si>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</si>
  <si>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</si>
  <si>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</si>
  <si>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</si>
  <si>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</si>
  <si>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</si>
  <si>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</si>
  <si>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</si>
  <si>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</si>
  <si>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</si>
  <si>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</si>
  <si>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</si>
  <si>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</si>
  <si>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</si>
  <si>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</si>
  <si>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</si>
  <si>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</si>
  <si>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</si>
  <si>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</si>
  <si>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</si>
  <si>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</si>
  <si>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</si>
  <si>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</si>
  <si>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</si>
  <si>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</si>
  <si>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</si>
  <si>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</si>
  <si>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</si>
  <si>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</si>
  <si>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</si>
  <si>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</si>
  <si>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</si>
  <si>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</si>
  <si>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</si>
  <si>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</si>
  <si>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</si>
  <si>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</si>
  <si>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</si>
  <si>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</si>
  <si>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</si>
  <si>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</si>
  <si>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</si>
  <si>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</si>
  <si>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</si>
  <si>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</si>
  <si>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</si>
  <si>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</si>
  <si>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</si>
  <si>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</si>
  <si>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</si>
  <si>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</si>
  <si>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</si>
  <si>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</si>
  <si>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</si>
  <si>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</si>
  <si>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</si>
  <si>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</si>
  <si>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</si>
  <si>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</si>
  <si>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</si>
  <si>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</si>
  <si>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</si>
  <si>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</si>
  <si>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</si>
  <si>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</si>
  <si>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</si>
  <si>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</si>
  <si>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</si>
  <si>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</si>
  <si>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</si>
  <si>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</si>
  <si>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</si>
  <si>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</si>
  <si>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</si>
  <si>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</si>
  <si>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</si>
  <si>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</si>
  <si>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</si>
  <si>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</si>
  <si>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</si>
  <si>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</si>
  <si>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</si>
  <si>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</si>
  <si>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</si>
  <si>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</si>
  <si>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</si>
  <si>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</si>
  <si>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</si>
  <si>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</si>
  <si>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</si>
  <si>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</si>
  <si>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</si>
  <si>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</si>
  <si>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</si>
  <si>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</si>
  <si>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</si>
  <si>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</si>
  <si>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</si>
  <si>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</si>
  <si>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</si>
  <si>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</si>
  <si>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</si>
  <si>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</si>
  <si>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</si>
  <si>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</si>
  <si>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</si>
  <si>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</si>
  <si>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</si>
  <si>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</si>
  <si>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</si>
  <si>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</si>
  <si>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</si>
  <si>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</si>
  <si>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</si>
  <si>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</si>
  <si>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</si>
  <si>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</si>
  <si>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</si>
  <si>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</si>
  <si>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</si>
  <si>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</si>
  <si>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</si>
  <si>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</si>
  <si>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</si>
  <si>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</si>
  <si>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</si>
  <si>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</si>
  <si>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</si>
  <si>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</si>
  <si>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</si>
  <si>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</si>
  <si>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</si>
  <si>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</si>
  <si>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</si>
  <si>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</si>
  <si>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</si>
  <si>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</si>
  <si>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</si>
  <si>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</si>
  <si>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</si>
  <si>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</si>
  <si>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</si>
  <si>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</si>
  <si>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</si>
  <si>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</si>
  <si>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</si>
  <si>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</si>
  <si>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</si>
  <si>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</si>
  <si>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</si>
  <si>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</si>
  <si>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</si>
  <si>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</si>
  <si>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</si>
  <si>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</si>
  <si>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</si>
  <si>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</si>
  <si>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</si>
  <si>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</si>
  <si>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</si>
  <si>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</si>
  <si>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</si>
  <si>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</si>
  <si>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</si>
  <si>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</si>
  <si>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</si>
  <si>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</si>
  <si>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</si>
  <si>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</si>
  <si>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</si>
  <si>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</si>
  <si>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</si>
  <si>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</si>
  <si>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</si>
  <si>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</si>
  <si>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</si>
  <si>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</si>
  <si>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</si>
  <si>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</si>
  <si>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</si>
  <si>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</si>
  <si>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</si>
  <si>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</si>
  <si>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</si>
  <si>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</si>
  <si>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</si>
  <si>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</si>
  <si>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</si>
  <si>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</si>
  <si>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</si>
  <si>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</si>
  <si>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</si>
  <si>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</si>
  <si>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</si>
  <si>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</si>
  <si>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</si>
  <si>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</si>
  <si>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</si>
  <si>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</si>
  <si>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</si>
  <si>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</si>
  <si>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</si>
  <si>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</si>
  <si>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</si>
  <si>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</si>
  <si>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</si>
  <si>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</si>
  <si>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</si>
  <si>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</si>
  <si>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</si>
  <si>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</si>
  <si>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</si>
  <si>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</si>
  <si>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</si>
  <si>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</si>
  <si>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</si>
  <si>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</si>
  <si>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</si>
  <si>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</si>
  <si>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</si>
  <si>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</si>
  <si>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</si>
  <si>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</si>
  <si>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</si>
  <si>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</si>
  <si>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</si>
  <si>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</si>
  <si>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</si>
  <si>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</si>
  <si>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</si>
  <si>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</si>
  <si>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</si>
  <si>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</si>
  <si>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</si>
  <si>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</si>
  <si>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</si>
  <si>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</si>
  <si>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</si>
  <si>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</si>
  <si>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</si>
  <si>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</si>
  <si>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</si>
  <si>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</si>
  <si>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</si>
  <si>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</si>
  <si>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</si>
  <si>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</si>
  <si>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</si>
  <si>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</si>
  <si>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</si>
  <si>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</si>
  <si>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</si>
  <si>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</si>
  <si>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</si>
  <si>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</si>
  <si>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</si>
  <si>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</si>
  <si>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</si>
  <si>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</si>
  <si>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</si>
  <si>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</si>
  <si>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</si>
  <si>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</si>
  <si>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</si>
  <si>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</si>
  <si>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</si>
  <si>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</si>
  <si>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</si>
  <si>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</si>
  <si>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</si>
  <si>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</si>
  <si>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</si>
  <si>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</si>
  <si>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</si>
  <si>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</si>
  <si>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</si>
  <si>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</si>
  <si>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</si>
  <si>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</si>
  <si>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</si>
  <si>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</si>
  <si>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</si>
  <si>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</si>
  <si>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</si>
  <si>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</si>
  <si>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</si>
  <si>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</si>
  <si>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</si>
  <si>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</si>
  <si>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</si>
  <si>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</si>
  <si>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</si>
  <si>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</si>
  <si>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</si>
  <si>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</si>
  <si>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</si>
  <si>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</si>
  <si>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</si>
  <si>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</si>
  <si>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</si>
  <si>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</si>
  <si>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</si>
  <si>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</si>
  <si>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</si>
  <si>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</si>
  <si>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</si>
  <si>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</si>
  <si>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</si>
  <si>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</si>
  <si>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</si>
  <si>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</si>
  <si>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</si>
  <si>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</si>
  <si>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</si>
  <si>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</si>
  <si>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</si>
  <si>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</si>
  <si>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</si>
  <si>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</si>
  <si>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</si>
  <si>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</si>
  <si>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</si>
  <si>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</si>
  <si>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</si>
  <si>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</si>
  <si>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</si>
  <si>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</si>
  <si>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</si>
  <si>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</si>
  <si>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</si>
  <si>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</si>
  <si>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</si>
  <si>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</si>
  <si>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</si>
  <si>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</si>
  <si>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</si>
  <si>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</si>
  <si>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</si>
  <si>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</si>
  <si>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</si>
  <si>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</si>
  <si>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</si>
  <si>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</si>
  <si>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</si>
  <si>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</si>
  <si>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</si>
  <si>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</si>
  <si>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</si>
  <si>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</si>
  <si>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</si>
  <si>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</si>
  <si>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</si>
  <si>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</si>
  <si>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</si>
  <si>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</si>
  <si>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</si>
  <si>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</si>
  <si>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</si>
  <si>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</si>
  <si>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</si>
  <si>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</si>
  <si>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</si>
  <si>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</si>
  <si>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</si>
  <si>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</si>
  <si>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</si>
  <si>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</si>
  <si>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</si>
  <si>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</si>
  <si>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</si>
  <si>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</si>
  <si>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</si>
  <si>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</si>
  <si>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</si>
  <si>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</si>
  <si>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</si>
  <si>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</si>
  <si>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</si>
  <si>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</si>
  <si>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</si>
  <si>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</si>
  <si>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</si>
  <si>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</si>
  <si>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</si>
  <si>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</si>
  <si>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</si>
  <si>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</si>
  <si>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</si>
  <si>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</si>
  <si>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</si>
  <si>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</si>
  <si>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</si>
  <si>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</si>
  <si>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</si>
  <si>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</si>
  <si>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</si>
  <si>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</si>
  <si>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</si>
  <si>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</si>
  <si>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</si>
  <si>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</si>
  <si>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</si>
  <si>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</si>
  <si>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</si>
  <si>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</si>
  <si>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</si>
  <si>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</si>
  <si>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</si>
  <si>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</si>
  <si>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</si>
  <si>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</si>
  <si>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</si>
  <si>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</si>
  <si>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</si>
  <si>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</si>
  <si>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</si>
  <si>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</si>
  <si>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</si>
  <si>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</si>
  <si>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</si>
  <si>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</si>
  <si>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</si>
  <si>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</si>
  <si>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</si>
  <si>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</si>
  <si>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</si>
  <si>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</si>
  <si>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</si>
  <si>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</si>
  <si>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</si>
  <si>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</si>
  <si>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</si>
  <si>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</si>
  <si>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</si>
  <si>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</si>
  <si>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</si>
  <si>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</si>
  <si>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</si>
  <si>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</si>
  <si>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</si>
  <si>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</si>
  <si>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</si>
  <si>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</si>
  <si>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</si>
  <si>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</si>
  <si>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</si>
  <si>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</si>
  <si>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</si>
  <si>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</si>
  <si>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</si>
  <si>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</si>
  <si>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</si>
  <si>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</si>
  <si>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</si>
  <si>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</si>
  <si>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</si>
  <si>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</si>
  <si>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</si>
  <si>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</si>
  <si>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</si>
  <si>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</si>
  <si>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</si>
  <si>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</si>
  <si>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</si>
  <si>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</si>
  <si>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</si>
  <si>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</si>
  <si>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</si>
  <si>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</si>
  <si>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</si>
  <si>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</si>
  <si>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</si>
  <si>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</si>
  <si>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</si>
  <si>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</si>
  <si>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</si>
  <si>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</si>
  <si>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</si>
  <si>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</si>
  <si>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</si>
  <si>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</si>
  <si>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</si>
  <si>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</si>
  <si>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</si>
  <si>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</si>
  <si>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</si>
  <si>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</si>
  <si>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</si>
  <si>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</si>
  <si>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</si>
  <si>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</si>
  <si>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</si>
  <si>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</si>
  <si>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</si>
  <si>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</si>
  <si>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</si>
  <si>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</si>
  <si>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</si>
  <si>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</si>
  <si>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</si>
  <si>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</si>
  <si>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</si>
  <si>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</si>
  <si>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</si>
  <si>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</si>
  <si>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</si>
  <si>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</si>
  <si>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</si>
  <si>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</si>
  <si>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</si>
  <si>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</si>
  <si>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</si>
  <si>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</si>
  <si>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</si>
  <si>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</si>
  <si>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</si>
  <si>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</si>
  <si>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</si>
  <si>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</si>
  <si>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</si>
  <si>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</si>
  <si>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</si>
  <si>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</si>
  <si>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</si>
  <si>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</si>
  <si>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</si>
  <si>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</si>
  <si>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</si>
  <si>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</si>
  <si>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</si>
  <si>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</si>
  <si>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</si>
  <si>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</si>
  <si>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</si>
  <si>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</si>
  <si>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</si>
  <si>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</si>
  <si>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</si>
  <si>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</si>
  <si>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</si>
  <si>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</si>
  <si>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</si>
  <si>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</si>
  <si>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</si>
  <si>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</si>
  <si>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</si>
  <si>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</si>
  <si>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</si>
  <si>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</si>
  <si>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</si>
  <si>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</si>
  <si>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</si>
  <si>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</si>
  <si>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</si>
  <si>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</si>
  <si>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</si>
  <si>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</si>
  <si>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</si>
  <si>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</si>
  <si>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</si>
  <si>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</si>
  <si>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</si>
  <si>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</si>
  <si>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</si>
  <si>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</si>
  <si>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</si>
  <si>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</si>
  <si>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</si>
  <si>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</si>
  <si>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</si>
  <si>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</si>
  <si>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</si>
  <si>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</si>
  <si>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</si>
  <si>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</si>
  <si>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</si>
  <si>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</si>
  <si>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</si>
  <si>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</si>
  <si>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</si>
  <si>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</si>
  <si>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</si>
  <si>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</si>
  <si>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</si>
  <si>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</si>
  <si>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</si>
  <si>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</si>
  <si>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</si>
  <si>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</si>
  <si>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</si>
  <si>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</si>
  <si>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</si>
  <si>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</si>
  <si>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</si>
  <si>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</si>
  <si>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</si>
  <si>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</si>
  <si>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</si>
  <si>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</si>
  <si>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</si>
  <si>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</si>
  <si>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</si>
  <si>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</si>
  <si>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</si>
  <si>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</si>
  <si>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</si>
  <si>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</si>
  <si>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</si>
  <si>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</si>
  <si>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</si>
  <si>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</si>
  <si>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</si>
  <si>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</si>
  <si>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</si>
  <si>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</si>
  <si>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</si>
  <si>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</si>
  <si>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</si>
  <si>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</si>
  <si>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</si>
  <si>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</si>
  <si>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</si>
  <si>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</si>
  <si>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</si>
  <si>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</si>
  <si>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</si>
  <si>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</si>
  <si>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</si>
  <si>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</si>
  <si>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</si>
  <si>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</si>
  <si>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</si>
  <si>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</si>
  <si>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</si>
  <si>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</si>
  <si>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</si>
  <si>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</si>
  <si>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</si>
  <si>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</si>
  <si>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</si>
  <si>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</si>
  <si>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</si>
  <si>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</si>
  <si>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</si>
  <si>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</si>
  <si>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</si>
  <si>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</si>
  <si>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</si>
  <si>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</si>
  <si>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</si>
  <si>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</si>
  <si>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</si>
  <si>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</si>
  <si>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</si>
  <si>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</si>
  <si>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</si>
  <si>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</si>
  <si>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</si>
  <si>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</si>
  <si>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</si>
  <si>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</si>
  <si>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</si>
  <si>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</si>
  <si>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</si>
  <si>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</si>
  <si>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</si>
  <si>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</si>
  <si>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</si>
  <si>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</si>
  <si>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</si>
  <si>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</si>
  <si>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</si>
  <si>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</si>
  <si>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</si>
  <si>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</si>
  <si>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</si>
  <si>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</si>
  <si>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</si>
  <si>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</si>
  <si>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</si>
  <si>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</si>
  <si>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</si>
  <si>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</si>
  <si>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</si>
  <si>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</si>
  <si>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</si>
  <si>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</si>
  <si>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</si>
  <si>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</si>
  <si>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</si>
  <si>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</si>
  <si>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</si>
  <si>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</si>
  <si>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</si>
  <si>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</si>
  <si>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</si>
  <si>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</si>
  <si>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</si>
  <si>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</si>
  <si>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</si>
  <si>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</si>
  <si>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</si>
  <si>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</si>
  <si>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</si>
  <si>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</si>
  <si>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</si>
  <si>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</si>
  <si>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</si>
  <si>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</si>
  <si>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</si>
  <si>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</si>
  <si>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</si>
  <si>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</si>
  <si>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</si>
  <si>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</si>
  <si>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</si>
  <si>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</si>
  <si>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</si>
  <si>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</si>
  <si>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</si>
  <si>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</si>
  <si>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</si>
  <si>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</si>
  <si>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</si>
  <si>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</si>
  <si>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</si>
  <si>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</si>
  <si>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</si>
  <si>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</si>
  <si>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</si>
  <si>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</si>
  <si>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</si>
  <si>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</si>
  <si>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</si>
  <si>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</si>
  <si>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LME settlement price of copper wire bars, in Rupees per MT, as published by IEEMA.</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</si>
  <si>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</si>
  <si>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</si>
  <si>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</si>
  <si>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</si>
  <si>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</si>
  <si>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</si>
  <si>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</si>
  <si>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As per para BDS/ITB clause 9.3q, Bidder shall furnish the details of their Provident Fund Code Number</t>
  </si>
  <si>
    <t>Name of Bidders/JV Partners</t>
  </si>
  <si>
    <t>Provident Fund Code Number</t>
  </si>
  <si>
    <t>v)</t>
  </si>
  <si>
    <t>Attachment-16</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</si>
  <si>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</si>
  <si>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</si>
  <si>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</si>
  <si>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</si>
  <si>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</si>
  <si>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</si>
  <si>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</si>
  <si>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</si>
  <si>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</si>
  <si>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</si>
  <si>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</si>
  <si>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</si>
  <si>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</si>
  <si>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</si>
  <si>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Attachment 28:Bid Securing Declaration to be submitted by the Bidder</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</si>
  <si>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</si>
  <si>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</si>
  <si>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</si>
  <si>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</si>
  <si>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</si>
  <si>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</si>
  <si>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</si>
  <si>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</si>
  <si>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</si>
  <si>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</si>
  <si>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</si>
  <si>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</si>
  <si>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</si>
  <si>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</si>
  <si>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</si>
  <si>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</si>
  <si>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</si>
  <si>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</si>
  <si>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</si>
  <si>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</si>
  <si>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</si>
  <si>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</si>
  <si>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</si>
  <si>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</si>
  <si>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</si>
  <si>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</si>
  <si>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</si>
  <si>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</si>
  <si>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</si>
  <si>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</si>
  <si>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</si>
  <si>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</si>
  <si>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</si>
  <si>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</si>
  <si>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</si>
  <si>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</si>
  <si>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</si>
  <si>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</si>
  <si>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</si>
  <si>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</si>
  <si>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</si>
  <si>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</si>
  <si>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</si>
  <si>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</si>
  <si>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</si>
  <si>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</si>
  <si>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</si>
  <si>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</si>
  <si>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</si>
  <si>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</si>
  <si>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</si>
  <si>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</si>
  <si>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</si>
  <si>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</si>
  <si>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</si>
  <si>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</si>
  <si>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</si>
  <si>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</si>
  <si>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</si>
  <si>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</si>
  <si>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</si>
  <si>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</si>
  <si>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</si>
  <si>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</si>
  <si>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</si>
  <si>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</si>
  <si>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</si>
  <si>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</si>
  <si>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</si>
  <si>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</si>
  <si>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</si>
  <si>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</si>
  <si>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</si>
  <si>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</si>
  <si>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</si>
  <si>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</si>
  <si>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</si>
  <si>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</si>
  <si>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</si>
  <si>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</si>
  <si>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</si>
  <si>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t>Labour l=</t>
  </si>
  <si>
    <t xml:space="preserve">Value of index </t>
  </si>
  <si>
    <t>Package Name    :</t>
  </si>
  <si>
    <t>RT20</t>
  </si>
  <si>
    <t>Date of Commercial production of Transformers (in case Bidder propose to qualify through Route-2/Route-3)</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</si>
  <si>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</si>
  <si>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</si>
  <si>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</si>
  <si>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Reactor/Transformer)</t>
  </si>
  <si>
    <t>6(a)(i)</t>
  </si>
  <si>
    <t>Voltage Level of Reactors supplied under the Contract
(Indicate 715kV or above class only)</t>
  </si>
  <si>
    <t>No. of Reactor(s) under the contract
(Indicate nos. of 1 phase Reactors with rating not less than 110 MVAR OR no. of Reactors in Banks of 3 single phase units of at least 36.7 MVAR each)</t>
  </si>
  <si>
    <t>MVAR capacity of the above mentioned three phase/single phase units</t>
  </si>
  <si>
    <t>6(a)(ii)</t>
  </si>
  <si>
    <t>No. of years, the above Reactor(s) are in operation as on the date of bid opening.</t>
  </si>
  <si>
    <t>Scope of work executed under the Contract</t>
  </si>
  <si>
    <t xml:space="preserve">        of Reactor</t>
  </si>
  <si>
    <t xml:space="preserve">       of Reactor</t>
  </si>
  <si>
    <t>6(b)(i)</t>
  </si>
  <si>
    <t>Voltage Level of Transformers supplied under the Contract
(Indicate 715kV or above class only)</t>
  </si>
  <si>
    <t>No. of Transformer(s) under the contract</t>
  </si>
  <si>
    <r>
      <t xml:space="preserve">(Indicate nos. of 1 phase Transformer with rating not less than 500 MVA </t>
    </r>
    <r>
      <rPr>
        <b/>
        <i/>
        <sz val="11"/>
        <rFont val="Book Antiqua"/>
        <family val="1"/>
      </rPr>
      <t>OR</t>
    </r>
    <r>
      <rPr>
        <i/>
        <sz val="11"/>
        <rFont val="Book Antiqua"/>
        <family val="1"/>
      </rPr>
      <t xml:space="preserve"> no. of Transformer in Banks of 3 single phase units of at least 166 MVA each)</t>
    </r>
  </si>
  <si>
    <t>MVA capacity of the above mentioned three phase/single phase units</t>
  </si>
  <si>
    <t>Scope of work involved under the Contract executed by Bidder</t>
  </si>
  <si>
    <t xml:space="preserve">         of Transformers</t>
  </si>
  <si>
    <t>AND</t>
  </si>
  <si>
    <t>6(b)(ii)</t>
  </si>
  <si>
    <t>Voltage Level of Reactors supplied under the Contract
(Indicate 345kV or above class only)</t>
  </si>
  <si>
    <t>No. of Reactor(s) under the contract</t>
  </si>
  <si>
    <r>
      <t xml:space="preserve">(Indicate nos. of 3 phase Reactors with rating not less than 50 MVAR </t>
    </r>
    <r>
      <rPr>
        <b/>
        <i/>
        <sz val="11"/>
        <rFont val="Book Antiqua"/>
        <family val="1"/>
      </rPr>
      <t>OR</t>
    </r>
    <r>
      <rPr>
        <i/>
        <sz val="11"/>
        <rFont val="Book Antiqua"/>
        <family val="1"/>
      </rPr>
      <t xml:space="preserve"> no. of Reactor(s) in Banks of 3 single phase units of at least 16.7 MVAR each)</t>
    </r>
  </si>
  <si>
    <t xml:space="preserve">         of Reactors</t>
  </si>
  <si>
    <t xml:space="preserve">          of Reactors</t>
  </si>
  <si>
    <t>6(b)(iii)</t>
  </si>
  <si>
    <t>No. of years, the above transformer(s) and reactor(s) indicated at 6(b)(i) &amp; 6(b)(ii) respctively, are in operation as on the date of bid opening.</t>
  </si>
  <si>
    <t>Format-B: (ROUTE-2):</t>
  </si>
  <si>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</si>
  <si>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</si>
  <si>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Reactor on the technological support of the Collaborator(s) ?</t>
  </si>
  <si>
    <t>B1</t>
  </si>
  <si>
    <t>Data/details of the Bidder wishes/proposes to qualify through Route-2(Para 1.2, Annexure-A (BDS)), to be furnished below:</t>
  </si>
  <si>
    <t>B2</t>
  </si>
  <si>
    <t>Indicate details below in case Contract executed by bidder for Reactor</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</si>
  <si>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</si>
  <si>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MVAR capacity of the above mentioned single phase Transformers
</t>
    </r>
    <r>
      <rPr>
        <i/>
        <sz val="11"/>
        <rFont val="Book Antiqua"/>
        <family val="1"/>
      </rPr>
      <t>(indicate 1-phase Reactor having atleast 80MVAR capacity</t>
    </r>
    <r>
      <rPr>
        <sz val="11"/>
        <rFont val="Book Antiqua"/>
        <family val="1"/>
      </rPr>
      <t>)</t>
    </r>
  </si>
  <si>
    <t>Indicate Number of Reactors(s) under the contract (indicate 1-phase Reactor having atleast 80MVAR capacity)</t>
  </si>
  <si>
    <t>Date as on which the above mentioned Reactors  were supplied</t>
  </si>
  <si>
    <t>of Reactor</t>
  </si>
  <si>
    <t>B3</t>
  </si>
  <si>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</si>
  <si>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
(indicate 1-phase Reactor of atleast 166MVA capacity)</t>
  </si>
  <si>
    <r>
      <rPr>
        <sz val="11"/>
        <rFont val="Book Antiqua"/>
        <family val="1"/>
      </rPr>
      <t xml:space="preserve">Indicate Number of Transformer(s) under the contract </t>
    </r>
    <r>
      <rPr>
        <i/>
        <sz val="11"/>
        <rFont val="Book Antiqua"/>
        <family val="1"/>
      </rPr>
      <t>(Indicate nos. of Transformer(s) of at least 166 MVA each)</t>
    </r>
  </si>
  <si>
    <t xml:space="preserve">Date on which the above mentioned Transformers were supplied. </t>
  </si>
  <si>
    <t xml:space="preserve">          for Transformer</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</si>
  <si>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</si>
  <si>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</si>
  <si>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</si>
  <si>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</si>
  <si>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</si>
  <si>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</si>
  <si>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C1</t>
  </si>
  <si>
    <t>Data/details of the Bidder wishes/proposes to qualify through Route-3 (Para 1.3, Annexure-A (BDS)), to be furnished below:</t>
  </si>
  <si>
    <t>Name and Address of the Employer/Utility for whom the Contract was executed by the firm</t>
  </si>
  <si>
    <t>C2</t>
  </si>
  <si>
    <r>
      <t xml:space="preserve">Voltage Level of Reactor manufactured in India &amp; type tested under the Contract . </t>
    </r>
    <r>
      <rPr>
        <i/>
        <sz val="11"/>
        <rFont val="Book Antiqua"/>
        <family val="1"/>
      </rPr>
      <t>(Indicate 715kV or above class only)</t>
    </r>
  </si>
  <si>
    <r>
      <rPr>
        <b/>
        <sz val="11"/>
        <rFont val="Book Antiqua"/>
        <family val="1"/>
      </rPr>
      <t>Indicate Number of Reactor(s) under the contract</t>
    </r>
    <r>
      <rPr>
        <b/>
        <i/>
        <sz val="11"/>
        <rFont val="Book Antiqua"/>
        <family val="1"/>
      </rPr>
      <t xml:space="preserve"> </t>
    </r>
    <r>
      <rPr>
        <i/>
        <sz val="11"/>
        <rFont val="Book Antiqua"/>
        <family val="1"/>
      </rPr>
      <t>(Indicate nos. of single phase Reactor of atleast 80MVAR )</t>
    </r>
  </si>
  <si>
    <t>MVARcapacity of the above mentioned single phase Reactors</t>
  </si>
  <si>
    <t>Date as on which the above mentioned Reactors  supplied</t>
  </si>
  <si>
    <t>C3</t>
  </si>
  <si>
    <r>
      <t>Voltage Level of Transformer manufactured in India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</si>
  <si>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Transformer(s) under the contract </t>
    </r>
    <r>
      <rPr>
        <i/>
        <sz val="11"/>
        <rFont val="Book Antiqua"/>
        <family val="1"/>
      </rPr>
      <t>(Indicate nos. of Transformer(s) of at least 166 MVA )</t>
    </r>
  </si>
  <si>
    <t xml:space="preserve">Date as on which the above mentioned Transformers are supplied. </t>
  </si>
  <si>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</si>
  <si>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</si>
  <si>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t>
    </r>
    <r>
      <rPr>
        <i/>
        <sz val="11"/>
        <rFont val="Book Antiqua"/>
        <family val="1"/>
      </rPr>
      <t>(Applicable for the Bidder wishes/proposes to qualify through  Route-3 of Annexure-A(BDS))</t>
    </r>
  </si>
  <si>
    <t>2.0</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</si>
  <si>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</si>
  <si>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Financial Qualification Data for Bidder:</t>
  </si>
  <si>
    <t>Whether the complete Annual Reports together with Audited Financial Statement of accounts/equivalent documents of the company for  the FY of immediately preceding the date of submission of bid are available?</t>
  </si>
  <si>
    <t>Financial Qualification Data  for Parent/Principal Company/Collabrator (If Applicable):</t>
  </si>
  <si>
    <t xml:space="preserve">Name of  Parent/Principal Company/Collabrator </t>
  </si>
  <si>
    <t>6</t>
  </si>
  <si>
    <t/>
  </si>
  <si>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</si>
  <si>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765kV Reactor Package RT20 </t>
  </si>
  <si>
    <t xml:space="preserve">765kV, 110MVAR, 1-Ph Reactor </t>
  </si>
  <si>
    <t>Insulating oil for  Reactor:</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</si>
  <si>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110MVA, 765kV, 1-Phase Reactors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</si>
  <si>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 xml:space="preserve"> Price indices for CRGO Electrical Steel Lamination, as published by IEEMA.</t>
  </si>
  <si>
    <t>We are a Micro and Small Enterprise (MSE) registered with a designated Authority of GoI under the Public Procurement Policy for MSEs Order, 2012, Notification dated 01/06/2020, 26/06/2020 and 19/01/2022 read in conjunction with related notifications issued from time to time for such enterprises.</t>
  </si>
  <si>
    <r>
      <t xml:space="preserve">We hereby furnish the relevant details pertaining to the price adjustment provisions for equipment as specified in your specifications and documents for the </t>
    </r>
    <r>
      <rPr>
        <b/>
        <sz val="11"/>
        <rFont val="Book Antiqua"/>
        <family val="1"/>
      </rPr>
      <t xml:space="preserve"> Reactor Package RT20</t>
    </r>
    <r>
      <rPr>
        <sz val="11"/>
        <rFont val="Book Antiqua"/>
        <family val="1"/>
      </rPr>
      <t>. The necessary documentary evidence is enclosed.</t>
    </r>
  </si>
  <si>
    <t>Interest Bearing Engineering Advance</t>
  </si>
  <si>
    <t xml:space="preserve">765kV Reactor Package RT20 for 7X110MVAR, 765kV, 1-Phase Reactors at Fatehgarh-III PS associated with ”Transmission system for evacuation of power from REZ in Rajasthan (20GW) under Phase-III Part E1”.
</t>
  </si>
  <si>
    <t>CC/NT/W-RT/DOM/A10/23/01655</t>
  </si>
  <si>
    <t>Attachment 1 Bid Security : Not Applicable</t>
  </si>
  <si>
    <t>Attachment 14 Integrity Pact : To be submitted as per ITB Clause No. 9.3(o) and as per remarks in the Attach 14-IP.</t>
  </si>
  <si>
    <t>Attachment 18 Safety Pact : To be submitted as per ITB Clause No. 9.3(s) and as per remarks in the Attach 18.</t>
  </si>
  <si>
    <t>SPECIFICATION NO.       :	CC/NT/W-RT/DOM/A10/23/01655</t>
  </si>
  <si>
    <t>Route-1: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date of bid opening as originally scheduled i.e. as on 18/05/2023.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 phase Reactors each having a capacity of at least 16.7 MVAR and the same Transformer(s) &amp; Reactor(s) should have been in satisfactory operation# for at least two (2) years on the date of bid opening as mentioned above</t>
  </si>
  <si>
    <t>Route-2:
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t>
  </si>
  <si>
    <r>
      <rPr>
        <b/>
        <i/>
        <sz val="11"/>
        <color rgb="FF0000FF"/>
        <rFont val="Book Antiqua"/>
        <family val="1"/>
      </rPr>
      <t>Route-3:
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date of bid opening as mentioned above based on technological support of Parent/principal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t>
    </r>
    <r>
      <rPr>
        <i/>
        <sz val="11"/>
        <color rgb="FF0000FF"/>
        <rFont val="Book Antiqua"/>
        <family val="1"/>
      </rPr>
      <t xml:space="preserve">
</t>
    </r>
  </si>
  <si>
    <t>Minimum Average Annual Turnover^ (MAAT) for best three (3) years i.e. 36 months out of last five (5) financial years of the bidder should be Rs. 961.66 million.
^Note- “Annual gross revenue from operations/gross operating income as incorporated in the profit &amp; loss account excluding other operative income/other income”.</t>
  </si>
  <si>
    <t>Bidder shall have liquid assets (L.A.) or/and evidence of access to or availability of credit facilities of not less than Rs. 160.28 million</t>
  </si>
  <si>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date of bid opening.
</t>
  </si>
  <si>
    <t>Whether bidder organization is underway of finanacial re-structuring?</t>
  </si>
  <si>
    <t>If yes, please enclose data/documents/details establishing the same.</t>
  </si>
  <si>
    <t xml:space="preserve">                                  </t>
  </si>
  <si>
    <t xml:space="preserve">Bid Securing Declaration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</si>
</sst>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sz val="12"/>
      <color indexed="12"/>
      <name val="Book Antiqua"/>
      <family val="1"/>
    </font>
    <font>
      <sz val="10"/>
      <color indexed="63"/>
      <name val="Arial"/>
      <family val="2"/>
    </font>
    <font>
      <b/>
      <sz val="11"/>
      <name val="Arial"/>
      <family val="2"/>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i/>
      <sz val="12"/>
      <color rgb="FF0000FF"/>
      <name val="Book Antiqua"/>
      <family val="1"/>
    </font>
  </fonts>
  <fills count="1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26">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4"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0" xfId="35" applyFont="1" applyAlignment="1" applyProtection="1">
      <alignment horizontal="left" vertical="center" wrapText="1"/>
      <protection hidden="1"/>
    </xf>
    <xf numFmtId="0" fontId="4" fillId="0" borderId="0" xfId="35" applyFont="1" applyAlignment="1" applyProtection="1">
      <alignment horizontal="center" vertical="center" wrapText="1"/>
      <protection hidden="1"/>
    </xf>
    <xf numFmtId="0" fontId="9" fillId="0" borderId="0" xfId="35" applyFont="1" applyAlignment="1" applyProtection="1">
      <alignment horizontal="center" vertical="center" wrapText="1"/>
      <protection hidden="1"/>
    </xf>
    <xf numFmtId="0" fontId="9" fillId="0" borderId="9" xfId="35" applyFont="1" applyBorder="1" applyProtection="1">
      <protection hidden="1"/>
    </xf>
    <xf numFmtId="0" fontId="9" fillId="0" borderId="12" xfId="35" applyFont="1" applyBorder="1" applyAlignment="1" applyProtection="1">
      <alignment vertical="top"/>
      <protection hidden="1"/>
    </xf>
    <xf numFmtId="0" fontId="9" fillId="0" borderId="9" xfId="35" applyFont="1" applyBorder="1" applyAlignment="1" applyProtection="1">
      <alignment vertical="center" wrapText="1"/>
      <protection hidden="1"/>
    </xf>
    <xf numFmtId="0" fontId="9" fillId="0" borderId="9" xfId="35" applyFont="1" applyBorder="1" applyAlignment="1" applyProtection="1">
      <alignment horizontal="center" vertical="center" wrapText="1"/>
      <protection hidden="1"/>
    </xf>
    <xf numFmtId="0" fontId="9" fillId="0" borderId="0" xfId="35" applyFont="1" applyAlignment="1" applyProtection="1">
      <alignment vertical="top" wrapText="1"/>
      <protection hidden="1"/>
    </xf>
    <xf numFmtId="0" fontId="80"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6"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9"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5" fillId="18" borderId="26" xfId="0" applyFont="1" applyFill="1" applyBorder="1" applyAlignment="1" applyProtection="1">
      <alignment vertical="center"/>
      <protection hidden="1"/>
    </xf>
    <xf numFmtId="0" fontId="45" fillId="18" borderId="3" xfId="0" applyFont="1" applyFill="1" applyBorder="1" applyAlignment="1" applyProtection="1">
      <alignment vertical="center"/>
      <protection hidden="1"/>
    </xf>
    <xf numFmtId="0" fontId="0" fillId="18" borderId="0" xfId="0" applyFill="1" applyAlignment="1" applyProtection="1">
      <alignment vertical="center"/>
      <protection hidden="1"/>
    </xf>
    <xf numFmtId="0" fontId="0" fillId="18"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82" fillId="0" borderId="0" xfId="0" applyFont="1" applyAlignment="1" applyProtection="1">
      <alignment horizontal="left" vertical="top" wrapText="1" inden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indent="5"/>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2" borderId="3" xfId="35" applyFont="1" applyFill="1" applyBorder="1" applyAlignment="1" applyProtection="1">
      <alignment horizontal="center" vertical="center" wrapText="1"/>
      <protection locked="0" hidden="1"/>
    </xf>
    <xf numFmtId="0" fontId="9" fillId="0" borderId="0" xfId="35" applyFont="1" applyAlignment="1" applyProtection="1">
      <alignment horizontal="left" vertical="top"/>
      <protection hidden="1"/>
    </xf>
    <xf numFmtId="0" fontId="9" fillId="2" borderId="34" xfId="35" applyFont="1" applyFill="1" applyBorder="1" applyAlignment="1" applyProtection="1">
      <alignment horizontal="center" vertical="center" wrapText="1"/>
      <protection hidden="1"/>
    </xf>
    <xf numFmtId="0" fontId="9" fillId="2" borderId="35" xfId="35" applyFont="1" applyFill="1" applyBorder="1" applyAlignment="1" applyProtection="1">
      <alignment horizontal="center" vertical="center"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12" xfId="35" applyFont="1" applyFill="1" applyBorder="1" applyAlignment="1" applyProtection="1">
      <alignment horizontal="center" vertical="center" wrapText="1"/>
      <protection hidden="1"/>
    </xf>
    <xf numFmtId="0" fontId="9" fillId="2" borderId="9" xfId="35" applyFont="1" applyFill="1" applyBorder="1" applyAlignment="1" applyProtection="1">
      <alignment horizontal="center" vertical="center" wrapText="1"/>
      <protection hidden="1"/>
    </xf>
    <xf numFmtId="0" fontId="9" fillId="2" borderId="11" xfId="35" applyFont="1" applyFill="1" applyBorder="1" applyAlignment="1" applyProtection="1">
      <alignment horizontal="center" vertical="top" wrapText="1"/>
      <protection locked="0" hidden="1"/>
    </xf>
    <xf numFmtId="171" fontId="8" fillId="0" borderId="0" xfId="35" applyNumberFormat="1" applyFont="1" applyAlignment="1" applyProtection="1">
      <alignment horizontal="right" vertical="center" wrapText="1"/>
      <protection hidden="1"/>
    </xf>
    <xf numFmtId="0" fontId="91" fillId="0" borderId="0" xfId="35" applyFont="1" applyAlignment="1" applyProtection="1">
      <alignment horizontal="right" vertical="top" indent="1"/>
      <protection hidden="1"/>
    </xf>
    <xf numFmtId="0" fontId="92" fillId="0" borderId="0" xfId="35" applyFont="1" applyAlignment="1" applyProtection="1">
      <alignment horizontal="right" vertical="top" indent="1"/>
      <protection hidden="1"/>
    </xf>
    <xf numFmtId="0" fontId="92" fillId="0" borderId="0" xfId="35" applyFont="1" applyAlignment="1" applyProtection="1">
      <alignment horizontal="left" vertical="top" wrapText="1"/>
      <protection hidden="1"/>
    </xf>
    <xf numFmtId="0" fontId="93"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6" xfId="35" applyFont="1" applyBorder="1" applyAlignment="1" applyProtection="1">
      <alignment horizontal="left" vertical="top" indent="5"/>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3" xfId="35" applyFont="1" applyBorder="1" applyAlignment="1" applyProtection="1">
      <alignment horizontal="left" vertical="top" indent="5"/>
      <protection hidden="1"/>
    </xf>
    <xf numFmtId="0" fontId="9" fillId="0" borderId="8" xfId="35" applyFont="1" applyBorder="1" applyAlignment="1" applyProtection="1">
      <alignment horizontal="right" vertical="top"/>
      <protection hidden="1"/>
    </xf>
    <xf numFmtId="0" fontId="9" fillId="0" borderId="15" xfId="35" applyFont="1" applyBorder="1" applyAlignment="1" applyProtection="1">
      <alignment vertical="top"/>
      <protection hidden="1"/>
    </xf>
    <xf numFmtId="0" fontId="22" fillId="0" borderId="12" xfId="35" applyFont="1" applyBorder="1" applyAlignment="1" applyProtection="1">
      <alignment horizontal="left" vertical="top" wrapText="1"/>
      <protection hidden="1"/>
    </xf>
    <xf numFmtId="0" fontId="9" fillId="0" borderId="15" xfId="35" applyFont="1" applyBorder="1" applyAlignment="1" applyProtection="1">
      <alignment horizontal="left" vertical="top" indent="5"/>
      <protection hidden="1"/>
    </xf>
    <xf numFmtId="0" fontId="9" fillId="0" borderId="14" xfId="35" applyFont="1" applyBorder="1" applyAlignment="1" applyProtection="1">
      <alignment horizontal="left" vertical="top" indent="5"/>
      <protection hidden="1"/>
    </xf>
    <xf numFmtId="0" fontId="9" fillId="0" borderId="10" xfId="35" applyFont="1" applyBorder="1" applyAlignment="1" applyProtection="1">
      <alignment horizontal="left" vertical="top" wrapText="1"/>
      <protection hidden="1"/>
    </xf>
    <xf numFmtId="0" fontId="22"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8" fillId="0" borderId="6" xfId="35" applyFont="1" applyBorder="1" applyAlignment="1" applyProtection="1">
      <alignment horizontal="left" vertical="center"/>
      <protection hidden="1"/>
    </xf>
    <xf numFmtId="0" fontId="9" fillId="2" borderId="29" xfId="48" applyFont="1" applyFill="1" applyBorder="1" applyAlignment="1" applyProtection="1">
      <alignment vertical="center"/>
      <protection locked="0"/>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4" borderId="34" xfId="52" applyFont="1" applyFill="1" applyBorder="1" applyAlignment="1" applyProtection="1">
      <alignment horizontal="center" vertical="center" wrapText="1"/>
      <protection hidden="1"/>
    </xf>
    <xf numFmtId="0" fontId="11" fillId="14" borderId="24" xfId="52" applyFont="1" applyFill="1" applyBorder="1" applyAlignment="1" applyProtection="1">
      <alignment horizontal="center" vertical="center" wrapText="1"/>
      <protection hidden="1"/>
    </xf>
    <xf numFmtId="0" fontId="11" fillId="14"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wrapText="1"/>
      <protection hidden="1"/>
    </xf>
    <xf numFmtId="0" fontId="10" fillId="15"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4"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7"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6"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6" borderId="26" xfId="0" applyFont="1" applyFill="1" applyBorder="1" applyAlignment="1" applyProtection="1">
      <alignment horizontal="left" vertical="center" wrapText="1"/>
      <protection hidden="1"/>
    </xf>
    <xf numFmtId="0" fontId="9" fillId="16" borderId="3" xfId="0" applyFont="1" applyFill="1" applyBorder="1" applyAlignment="1" applyProtection="1">
      <alignment horizontal="left" vertical="center" wrapText="1"/>
      <protection hidden="1"/>
    </xf>
    <xf numFmtId="0" fontId="9" fillId="16"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8" fillId="14" borderId="34" xfId="52" applyFont="1" applyFill="1" applyBorder="1" applyAlignment="1" applyProtection="1">
      <alignment horizontal="center" vertical="center" wrapText="1"/>
      <protection hidden="1"/>
    </xf>
    <xf numFmtId="0" fontId="68" fillId="14"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49"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63" fillId="14"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1" fillId="0" borderId="0" xfId="35" applyFont="1" applyAlignment="1" applyProtection="1">
      <alignment horizontal="justify" vertical="top" wrapText="1"/>
      <protection hidden="1"/>
    </xf>
    <xf numFmtId="0" fontId="92" fillId="0" borderId="0" xfId="35" applyFont="1" applyAlignment="1" applyProtection="1">
      <alignment horizontal="justify"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Alignment="1" applyProtection="1">
      <alignment horizontal="justify"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12"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4" fillId="0" borderId="26" xfId="35" applyFont="1" applyBorder="1" applyAlignment="1" applyProtection="1">
      <alignment horizontal="center" vertical="top" wrapText="1"/>
      <protection hidden="1"/>
    </xf>
    <xf numFmtId="0" fontId="4" fillId="0" borderId="3" xfId="35" applyFont="1" applyBorder="1" applyAlignment="1" applyProtection="1">
      <alignment horizontal="center" vertical="top" wrapText="1"/>
      <protection hidden="1"/>
    </xf>
    <xf numFmtId="0" fontId="4" fillId="0" borderId="11" xfId="35" applyFont="1" applyBorder="1" applyAlignment="1" applyProtection="1">
      <alignment horizontal="center" vertical="top" wrapText="1"/>
      <protection hidden="1"/>
    </xf>
    <xf numFmtId="0" fontId="9" fillId="2" borderId="13" xfId="35" applyFont="1" applyFill="1" applyBorder="1" applyAlignment="1" applyProtection="1">
      <alignment horizontal="left" vertical="top" wrapText="1"/>
      <protection locked="0" hidden="1"/>
    </xf>
    <xf numFmtId="0" fontId="9" fillId="2" borderId="10" xfId="35" applyFont="1" applyFill="1" applyBorder="1" applyAlignment="1" applyProtection="1">
      <alignment horizontal="left" vertical="top" wrapText="1"/>
      <protection locked="0" hidden="1"/>
    </xf>
    <xf numFmtId="0" fontId="9" fillId="0" borderId="12" xfId="35" applyFont="1" applyBorder="1" applyAlignment="1" applyProtection="1">
      <alignment horizontal="left" vertical="top"/>
      <protection hidden="1"/>
    </xf>
    <xf numFmtId="0" fontId="9" fillId="0" borderId="0" xfId="35" applyFont="1" applyAlignment="1" applyProtection="1">
      <alignment horizontal="left" vertical="top"/>
      <protection hidden="1"/>
    </xf>
    <xf numFmtId="0" fontId="9" fillId="0" borderId="12" xfId="35" applyFont="1" applyBorder="1" applyAlignment="1" applyProtection="1">
      <alignment vertical="top" wrapText="1"/>
      <protection hidden="1"/>
    </xf>
    <xf numFmtId="0" fontId="9" fillId="0" borderId="0" xfId="35" applyFont="1" applyAlignment="1" applyProtection="1">
      <alignment vertical="top" wrapText="1"/>
      <protection hidden="1"/>
    </xf>
    <xf numFmtId="0" fontId="7" fillId="2" borderId="12" xfId="35" applyFont="1" applyFill="1" applyBorder="1" applyAlignment="1" applyProtection="1">
      <alignment horizontal="left" vertical="top" wrapText="1"/>
      <protection hidden="1"/>
    </xf>
    <xf numFmtId="0" fontId="7" fillId="2" borderId="9" xfId="35" applyFont="1" applyFill="1" applyBorder="1" applyAlignment="1" applyProtection="1">
      <alignment horizontal="left" vertical="top" wrapText="1"/>
      <protection hidden="1"/>
    </xf>
    <xf numFmtId="0" fontId="7" fillId="2" borderId="13" xfId="35" applyFont="1" applyFill="1" applyBorder="1" applyAlignment="1" applyProtection="1">
      <alignment horizontal="left" vertical="top" wrapText="1"/>
      <protection hidden="1"/>
    </xf>
    <xf numFmtId="0" fontId="7" fillId="2" borderId="10" xfId="35" applyFont="1" applyFill="1" applyBorder="1" applyAlignment="1" applyProtection="1">
      <alignment horizontal="left" vertical="top" wrapText="1"/>
      <protection hidden="1"/>
    </xf>
    <xf numFmtId="0" fontId="9" fillId="2" borderId="34" xfId="35" applyFont="1" applyFill="1" applyBorder="1" applyAlignment="1" applyProtection="1">
      <alignment horizontal="center" vertical="center" wrapText="1"/>
      <protection locked="0" hidden="1"/>
    </xf>
    <xf numFmtId="0" fontId="9" fillId="2" borderId="35" xfId="35" applyFont="1" applyFill="1" applyBorder="1" applyAlignment="1" applyProtection="1">
      <alignment horizontal="center" vertical="center" wrapText="1"/>
      <protection locked="0" hidden="1"/>
    </xf>
    <xf numFmtId="0" fontId="22" fillId="0" borderId="0" xfId="35" applyFont="1" applyAlignment="1" applyProtection="1">
      <alignment horizontal="left" vertical="top" wrapText="1"/>
      <protection hidden="1"/>
    </xf>
    <xf numFmtId="0" fontId="9" fillId="2" borderId="26" xfId="35" applyFont="1" applyFill="1" applyBorder="1" applyAlignment="1" applyProtection="1">
      <alignment horizontal="left" vertical="top" wrapText="1"/>
      <protection locked="0" hidden="1"/>
    </xf>
    <xf numFmtId="0" fontId="9" fillId="2" borderId="11" xfId="35" applyFont="1" applyFill="1" applyBorder="1" applyAlignment="1" applyProtection="1">
      <alignment horizontal="left" vertical="top" wrapText="1"/>
      <protection locked="0" hidden="1"/>
    </xf>
    <xf numFmtId="0" fontId="10" fillId="0" borderId="6"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4" fillId="0" borderId="3" xfId="35" applyFont="1" applyBorder="1" applyAlignment="1" applyProtection="1">
      <alignment horizontal="center" vertical="center"/>
      <protection hidden="1"/>
    </xf>
    <xf numFmtId="0" fontId="9" fillId="0" borderId="6" xfId="35" applyFont="1" applyBorder="1" applyAlignment="1" applyProtection="1">
      <alignment horizontal="left" vertical="top"/>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6" borderId="26" xfId="35" applyFont="1" applyFill="1" applyBorder="1" applyAlignment="1" applyProtection="1">
      <alignment horizontal="left" vertical="center" wrapText="1"/>
      <protection hidden="1"/>
    </xf>
    <xf numFmtId="0" fontId="9" fillId="16" borderId="3" xfId="35" applyFont="1" applyFill="1" applyBorder="1" applyAlignment="1" applyProtection="1">
      <alignment horizontal="left" vertical="center" wrapText="1"/>
      <protection hidden="1"/>
    </xf>
    <xf numFmtId="0" fontId="9" fillId="16"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10" fillId="0" borderId="11"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5"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4" fillId="0" borderId="0" xfId="35" applyFont="1" applyAlignment="1">
      <alignment horizontal="left" vertical="top"/>
    </xf>
    <xf numFmtId="0" fontId="77" fillId="0" borderId="0" xfId="35" applyFont="1" applyAlignment="1" applyProtection="1">
      <alignment horizontal="left" vertical="top" wrapText="1"/>
      <protection hidden="1"/>
    </xf>
    <xf numFmtId="0" fontId="95"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55"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5"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0" xfId="0" applyFont="1" applyAlignment="1" applyProtection="1">
      <alignment vertical="top" wrapText="1"/>
      <protection hidden="1"/>
    </xf>
    <xf numFmtId="0" fontId="2" fillId="0" borderId="4" xfId="0" applyFont="1" applyBorder="1" applyAlignment="1" applyProtection="1">
      <alignment horizontal="right"/>
      <protection hidden="1"/>
    </xf>
    <xf numFmtId="0" fontId="2" fillId="0" borderId="10" xfId="0" applyFont="1" applyBorder="1" applyAlignment="1" applyProtection="1">
      <alignment horizontal="right"/>
      <protection hidden="1"/>
    </xf>
    <xf numFmtId="0" fontId="5" fillId="0" borderId="0" xfId="0" applyFont="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11" fillId="14" borderId="12" xfId="52" applyFont="1" applyFill="1" applyBorder="1" applyAlignment="1" applyProtection="1">
      <alignment horizontal="center" vertical="center" wrapText="1"/>
      <protection hidden="1"/>
    </xf>
    <xf numFmtId="0" fontId="11" fillId="14" borderId="0" xfId="52" applyFont="1" applyFill="1" applyAlignment="1" applyProtection="1">
      <alignment horizontal="center" vertical="center" wrapText="1"/>
      <protection hidden="1"/>
    </xf>
    <xf numFmtId="0" fontId="9" fillId="0" borderId="0" xfId="0" applyFont="1" applyAlignment="1" applyProtection="1">
      <alignment horizontal="right" vertical="top"/>
      <protection hidden="1"/>
    </xf>
    <xf numFmtId="0" fontId="9" fillId="0" borderId="0" xfId="0" applyFont="1" applyAlignment="1" applyProtection="1">
      <alignment horizontal="right"/>
      <protection hidden="1"/>
    </xf>
    <xf numFmtId="0" fontId="5" fillId="2" borderId="26"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90" fillId="13" borderId="12" xfId="0" applyFont="1" applyFill="1" applyBorder="1" applyAlignment="1" applyProtection="1">
      <alignment horizontal="center" vertical="center" wrapText="1"/>
      <protection hidden="1"/>
    </xf>
    <xf numFmtId="0" fontId="90" fillId="13" borderId="0" xfId="0" applyFont="1" applyFill="1" applyAlignment="1" applyProtection="1">
      <alignment horizontal="center" vertical="center" wrapText="1"/>
      <protection hidden="1"/>
    </xf>
    <xf numFmtId="0" fontId="90" fillId="13" borderId="13" xfId="0" applyFont="1" applyFill="1" applyBorder="1" applyAlignment="1" applyProtection="1">
      <alignment horizontal="center" vertical="center" wrapText="1"/>
      <protection hidden="1"/>
    </xf>
    <xf numFmtId="0" fontId="90" fillId="13" borderId="4"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5"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5"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center" wrapText="1"/>
      <protection hidden="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Alignment="1">
      <alignment horizontal="left"/>
    </xf>
    <xf numFmtId="0" fontId="49" fillId="0" borderId="24" xfId="0" applyFont="1" applyBorder="1" applyAlignment="1">
      <alignment horizontal="left"/>
    </xf>
    <xf numFmtId="0" fontId="44" fillId="0" borderId="0" xfId="0" applyFont="1" applyAlignment="1" applyProtection="1">
      <alignment horizontal="lef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5"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5"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9" fillId="14" borderId="12" xfId="52" applyFont="1" applyFill="1" applyBorder="1" applyAlignment="1" applyProtection="1">
      <alignment horizontal="center" vertical="center" wrapText="1"/>
      <protection hidden="1"/>
    </xf>
    <xf numFmtId="0" fontId="79" fillId="14" borderId="0" xfId="52" applyFont="1" applyFill="1" applyAlignment="1" applyProtection="1">
      <alignment horizontal="center" vertical="center"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0" xfId="35" applyFont="1" applyAlignment="1" applyProtection="1">
      <alignment horizontal="left" vertical="top" wrapText="1" indent="5"/>
      <protection hidden="1"/>
    </xf>
    <xf numFmtId="0" fontId="88" fillId="0" borderId="29" xfId="35" applyFont="1" applyBorder="1" applyAlignment="1" applyProtection="1">
      <alignment horizontal="center" vertical="center"/>
      <protection hidden="1"/>
    </xf>
    <xf numFmtId="0" fontId="88" fillId="0" borderId="33" xfId="35" applyFont="1" applyBorder="1" applyAlignment="1" applyProtection="1">
      <alignment horizontal="center" vertical="center"/>
      <protection hidden="1"/>
    </xf>
    <xf numFmtId="0" fontId="88"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171" fontId="10" fillId="0" borderId="0" xfId="0" applyNumberFormat="1" applyFont="1" applyAlignment="1" applyProtection="1">
      <alignment horizontal="left" vertical="top" wrapText="1"/>
      <protection hidden="1"/>
    </xf>
    <xf numFmtId="0" fontId="9" fillId="0" borderId="6" xfId="0" applyFont="1" applyBorder="1" applyAlignment="1" applyProtection="1">
      <alignment horizontal="center" vertical="center"/>
      <protection hidden="1"/>
    </xf>
    <xf numFmtId="0" fontId="82"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6"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16" borderId="0" xfId="63"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11" fillId="14"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4">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strike/>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H$20" lockText="1" noThreeD="1"/>
</file>

<file path=xl/ctrlProps/ctrlProp158.xml><?xml version="1.0" encoding="utf-8"?>
<formControlPr xmlns="http://schemas.microsoft.com/office/spreadsheetml/2009/9/main" objectType="CheckBox" fmlaLink="$H$21" lockText="1" noThreeD="1"/>
</file>

<file path=xl/ctrlProps/ctrlProp159.xml><?xml version="1.0" encoding="utf-8"?>
<formControlPr xmlns="http://schemas.microsoft.com/office/spreadsheetml/2009/9/main" objectType="CheckBox" fmlaLink="$H$20"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Radio" firstButton="1" fmlaLink="$H$74" lockText="1" noThreeD="1"/>
</file>

<file path=xl/ctrlProps/ctrlProp161.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502361" y="47625"/>
          <a:ext cx="1118755" cy="739486"/>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8202682" y="47625"/>
          <a:ext cx="1118152" cy="944217"/>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863320" y="47625"/>
          <a:ext cx="1118755" cy="808759"/>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4</xdr:col>
      <xdr:colOff>2209800</xdr:colOff>
      <xdr:row>21</xdr:row>
      <xdr:rowOff>0</xdr:rowOff>
    </xdr:from>
    <xdr:to>
      <xdr:col>4</xdr:col>
      <xdr:colOff>2514600</xdr:colOff>
      <xdr:row>22</xdr:row>
      <xdr:rowOff>9525</xdr:rowOff>
    </xdr:to>
    <xdr:sp macro="" textlink="">
      <xdr:nvSpPr>
        <xdr:cNvPr id="10255"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4</xdr:col>
      <xdr:colOff>2209800</xdr:colOff>
      <xdr:row>21</xdr:row>
      <xdr:rowOff>0</xdr:rowOff>
    </xdr:from>
    <xdr:to>
      <xdr:col>4</xdr:col>
      <xdr:colOff>2514600</xdr:colOff>
      <xdr:row>22</xdr:row>
      <xdr:rowOff>9525</xdr:rowOff>
    </xdr:to>
    <xdr:sp macro="" textlink="">
      <xdr:nvSpPr>
        <xdr:cNvPr id="3"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2209800</xdr:colOff>
      <xdr:row>21</xdr:row>
      <xdr:rowOff>0</xdr:rowOff>
    </xdr:from>
    <xdr:to>
      <xdr:col>4</xdr:col>
      <xdr:colOff>2514600</xdr:colOff>
      <xdr:row>22</xdr:row>
      <xdr:rowOff>9525</xdr:rowOff>
    </xdr:to>
    <xdr:sp macro="" textlink="">
      <xdr:nvSpPr>
        <xdr:cNvPr id="4"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2209800</xdr:colOff>
      <xdr:row>21</xdr:row>
      <xdr:rowOff>0</xdr:rowOff>
    </xdr:from>
    <xdr:to>
      <xdr:col>4</xdr:col>
      <xdr:colOff>2514600</xdr:colOff>
      <xdr:row>22</xdr:row>
      <xdr:rowOff>9525</xdr:rowOff>
    </xdr:to>
    <xdr:sp macro="" textlink="">
      <xdr:nvSpPr>
        <xdr:cNvPr id="5"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2209800</xdr:colOff>
      <xdr:row>21</xdr:row>
      <xdr:rowOff>0</xdr:rowOff>
    </xdr:from>
    <xdr:to>
      <xdr:col>4</xdr:col>
      <xdr:colOff>2514600</xdr:colOff>
      <xdr:row>22</xdr:row>
      <xdr:rowOff>9525</xdr:rowOff>
    </xdr:to>
    <xdr:sp macro="" textlink="">
      <xdr:nvSpPr>
        <xdr:cNvPr id="6"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2209800</xdr:colOff>
      <xdr:row>21</xdr:row>
      <xdr:rowOff>0</xdr:rowOff>
    </xdr:from>
    <xdr:to>
      <xdr:col>4</xdr:col>
      <xdr:colOff>2514600</xdr:colOff>
      <xdr:row>22</xdr:row>
      <xdr:rowOff>9525</xdr:rowOff>
    </xdr:to>
    <xdr:sp macro="" textlink="">
      <xdr:nvSpPr>
        <xdr:cNvPr id="7"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2209800</xdr:colOff>
      <xdr:row>21</xdr:row>
      <xdr:rowOff>0</xdr:rowOff>
    </xdr:from>
    <xdr:to>
      <xdr:col>4</xdr:col>
      <xdr:colOff>2514600</xdr:colOff>
      <xdr:row>22</xdr:row>
      <xdr:rowOff>9525</xdr:rowOff>
    </xdr:to>
    <xdr:sp macro="" textlink="">
      <xdr:nvSpPr>
        <xdr:cNvPr id="8"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2209800</xdr:colOff>
      <xdr:row>21</xdr:row>
      <xdr:rowOff>0</xdr:rowOff>
    </xdr:from>
    <xdr:to>
      <xdr:col>4</xdr:col>
      <xdr:colOff>2514600</xdr:colOff>
      <xdr:row>22</xdr:row>
      <xdr:rowOff>9525</xdr:rowOff>
    </xdr:to>
    <xdr:sp macro="" textlink="">
      <xdr:nvSpPr>
        <xdr:cNvPr id="9"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2209800</xdr:colOff>
      <xdr:row>21</xdr:row>
      <xdr:rowOff>0</xdr:rowOff>
    </xdr:from>
    <xdr:to>
      <xdr:col>4</xdr:col>
      <xdr:colOff>2514600</xdr:colOff>
      <xdr:row>22</xdr:row>
      <xdr:rowOff>9525</xdr:rowOff>
    </xdr:to>
    <xdr:sp macro="" textlink="">
      <xdr:nvSpPr>
        <xdr:cNvPr id="10"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1767840</xdr:colOff>
      <xdr:row>21</xdr:row>
      <xdr:rowOff>0</xdr:rowOff>
    </xdr:from>
    <xdr:to>
      <xdr:col>4</xdr:col>
      <xdr:colOff>2011680</xdr:colOff>
      <xdr:row>22</xdr:row>
      <xdr:rowOff>7620</xdr:rowOff>
    </xdr:to>
    <xdr:sp macro="" textlink="">
      <xdr:nvSpPr>
        <xdr:cNvPr id="11"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1767840</xdr:colOff>
      <xdr:row>21</xdr:row>
      <xdr:rowOff>0</xdr:rowOff>
    </xdr:from>
    <xdr:to>
      <xdr:col>4</xdr:col>
      <xdr:colOff>2011680</xdr:colOff>
      <xdr:row>22</xdr:row>
      <xdr:rowOff>7620</xdr:rowOff>
    </xdr:to>
    <xdr:sp macro="" textlink="">
      <xdr:nvSpPr>
        <xdr:cNvPr id="12"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1767840</xdr:colOff>
      <xdr:row>21</xdr:row>
      <xdr:rowOff>0</xdr:rowOff>
    </xdr:from>
    <xdr:to>
      <xdr:col>4</xdr:col>
      <xdr:colOff>2011680</xdr:colOff>
      <xdr:row>22</xdr:row>
      <xdr:rowOff>7620</xdr:rowOff>
    </xdr:to>
    <xdr:sp macro="" textlink="">
      <xdr:nvSpPr>
        <xdr:cNvPr id="13" name="Check Box 14" hidden="1">
          <a:extLst>
            <a:ext uri="{63B3BB69-23CF-44E3-9099-C40C66FF867C}">
              <a14:compatExt xmlns:a14="http://schemas.microsoft.com/office/drawing/2010/main" spid="_x0000_s10255"/>
            </a:ext>
            <a:ext uri="{FF2B5EF4-FFF2-40B4-BE49-F238E27FC236}">
              <a16:creationId xmlns:a16="http://schemas.microsoft.com/office/drawing/2014/main" id="{00000000-0008-0000-0C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1767840</xdr:colOff>
          <xdr:row>21</xdr:row>
          <xdr:rowOff>0</xdr:rowOff>
        </xdr:from>
        <xdr:to>
          <xdr:col>4</xdr:col>
          <xdr:colOff>2011680</xdr:colOff>
          <xdr:row>22</xdr:row>
          <xdr:rowOff>7620</xdr:rowOff>
        </xdr:to>
        <xdr:sp macro="" textlink="">
          <xdr:nvSpPr>
            <xdr:cNvPr id="14" name="Check Box 14" hidden="1">
              <a:extLst>
                <a:ext uri="{63B3BB69-23CF-44E3-9099-C40C66FF867C}">
                  <a14:compatExt spid="_x0000_s10255"/>
                </a:ext>
                <a:ext uri="{FF2B5EF4-FFF2-40B4-BE49-F238E27FC236}">
                  <a16:creationId xmlns:a16="http://schemas.microsoft.com/office/drawing/2014/main" id="{00000000-0008-0000-0C00-00000E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8047160" y="47625"/>
          <a:ext cx="1140069" cy="638175"/>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493940" y="9525"/>
          <a:ext cx="3160230" cy="746677"/>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984974" y="57150"/>
          <a:ext cx="1131404" cy="733425"/>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949267" y="66675"/>
          <a:ext cx="2089150" cy="89746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243455" y="47625"/>
          <a:ext cx="1132609" cy="62951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8112369" y="47625"/>
          <a:ext cx="1140069" cy="633779"/>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879246" y="451816"/>
          <a:ext cx="1131404" cy="699467"/>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699513" y="47625"/>
          <a:ext cx="0" cy="131196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8156575" y="57150"/>
          <a:ext cx="12255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76</xdr:row>
          <xdr:rowOff>22860</xdr:rowOff>
        </xdr:from>
        <xdr:to>
          <xdr:col>1</xdr:col>
          <xdr:colOff>2125980</xdr:colOff>
          <xdr:row>76</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76</xdr:row>
          <xdr:rowOff>22860</xdr:rowOff>
        </xdr:from>
        <xdr:to>
          <xdr:col>3</xdr:col>
          <xdr:colOff>922020</xdr:colOff>
          <xdr:row>76</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359361" y="437284"/>
          <a:ext cx="1132609" cy="1675534"/>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5725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203831" y="47625"/>
          <a:ext cx="1140069" cy="627917"/>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394028" y="209550"/>
          <a:ext cx="0" cy="688099"/>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883015" y="57150"/>
          <a:ext cx="1135380" cy="68008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502140" y="57150"/>
          <a:ext cx="1350645" cy="813435"/>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19</xdr:row>
      <xdr:rowOff>365602</xdr:rowOff>
    </xdr:from>
    <xdr:to>
      <xdr:col>6</xdr:col>
      <xdr:colOff>771679</xdr:colOff>
      <xdr:row>20</xdr:row>
      <xdr:rowOff>37422</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19</xdr:row>
      <xdr:rowOff>357319</xdr:rowOff>
    </xdr:from>
    <xdr:to>
      <xdr:col>7</xdr:col>
      <xdr:colOff>473731</xdr:colOff>
      <xdr:row>20</xdr:row>
      <xdr:rowOff>116818</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19</xdr:row>
      <xdr:rowOff>340175</xdr:rowOff>
    </xdr:from>
    <xdr:to>
      <xdr:col>5</xdr:col>
      <xdr:colOff>1003739</xdr:colOff>
      <xdr:row>20</xdr:row>
      <xdr:rowOff>29281</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19</xdr:row>
      <xdr:rowOff>331891</xdr:rowOff>
    </xdr:from>
    <xdr:to>
      <xdr:col>6</xdr:col>
      <xdr:colOff>3012</xdr:colOff>
      <xdr:row>20</xdr:row>
      <xdr:rowOff>11404</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355157" y="47625"/>
          <a:ext cx="705716" cy="763732"/>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412415" y="200025"/>
          <a:ext cx="0" cy="875567"/>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674702" y="32385000"/>
              <a:ext cx="2834786" cy="0"/>
              <a:chOff x="411" y="0"/>
              <a:chExt cx="8509143" cy="32385000"/>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509423" y="32385000"/>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509409" y="3238500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509414" y="32385000"/>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509404" y="3238500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509356" y="32385000"/>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1"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787179" y="32385000"/>
              <a:ext cx="2625236" cy="0"/>
              <a:chOff x="431" y="0"/>
              <a:chExt cx="11412061" cy="32385000"/>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412357" y="32385000"/>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412346" y="3238500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412350" y="32385000"/>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412342" y="32385000"/>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412292" y="3238500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1"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687691" y="35145252"/>
              <a:ext cx="1619250" cy="701794"/>
              <a:chOff x="5519172" y="35863268"/>
              <a:chExt cx="1619250" cy="694397"/>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8"/>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04"/>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735365" y="35127934"/>
              <a:ext cx="1549713" cy="715227"/>
              <a:chOff x="7272300" y="35845924"/>
              <a:chExt cx="1523213" cy="707900"/>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4"/>
                <a:ext cx="425619"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00"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2" y="36208615"/>
                <a:ext cx="925401"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714567" y="35119274"/>
              <a:ext cx="1524002" cy="715227"/>
              <a:chOff x="9197286" y="35837264"/>
              <a:chExt cx="1524002" cy="707900"/>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4"/>
                <a:ext cx="425805"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55"/>
                <a:ext cx="9258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758961" y="46388216"/>
              <a:ext cx="1619250" cy="554669"/>
              <a:chOff x="5519172" y="35863517"/>
              <a:chExt cx="1619250" cy="694142"/>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17"/>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804638" y="46439504"/>
              <a:ext cx="1645627" cy="501329"/>
              <a:chOff x="5519172" y="35863635"/>
              <a:chExt cx="1619246" cy="694284"/>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3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36"/>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1" y="36219256"/>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741878" y="46454159"/>
              <a:ext cx="1619250" cy="486089"/>
              <a:chOff x="5519173" y="35863172"/>
              <a:chExt cx="1619255" cy="694841"/>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72"/>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2"/>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6" y="36219350"/>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832231" y="51008573"/>
              <a:ext cx="1619250" cy="634386"/>
              <a:chOff x="5519172" y="35863226"/>
              <a:chExt cx="1619250" cy="694632"/>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2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99"/>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819292" y="51008573"/>
              <a:ext cx="1726223" cy="634386"/>
              <a:chOff x="5519173" y="35863226"/>
              <a:chExt cx="1619262" cy="694632"/>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2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3" y="36213201"/>
                <a:ext cx="568941"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3" y="36219199"/>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859108" y="51008573"/>
              <a:ext cx="1504950" cy="634386"/>
              <a:chOff x="5519174" y="35863226"/>
              <a:chExt cx="1619252" cy="694632"/>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2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199"/>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832231" y="71271911"/>
              <a:ext cx="1619250" cy="675417"/>
              <a:chOff x="5519172" y="35863581"/>
              <a:chExt cx="1619250" cy="694106"/>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81"/>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81"/>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28"/>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819292" y="71271911"/>
              <a:ext cx="1704243" cy="675417"/>
              <a:chOff x="5519172" y="35863581"/>
              <a:chExt cx="1619253" cy="694106"/>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81"/>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81"/>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3" y="36219028"/>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859108" y="71271911"/>
              <a:ext cx="1504950" cy="675417"/>
              <a:chOff x="5519174" y="35863581"/>
              <a:chExt cx="1619252" cy="694106"/>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81"/>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81"/>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28"/>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766288" y="66675001"/>
              <a:ext cx="1619250" cy="569177"/>
              <a:chOff x="5519172" y="35863290"/>
              <a:chExt cx="1619250" cy="69455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0"/>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3"/>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80"/>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811965" y="66711634"/>
              <a:ext cx="1645627" cy="569177"/>
              <a:chOff x="5519172" y="35863290"/>
              <a:chExt cx="1619246" cy="69455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0"/>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3"/>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1" y="36219180"/>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705242" y="66718961"/>
              <a:ext cx="1619250" cy="569177"/>
              <a:chOff x="5519172" y="35863290"/>
              <a:chExt cx="1619268" cy="69455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0"/>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3"/>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7" y="36219180"/>
                <a:ext cx="983683"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245061" y="28575"/>
          <a:ext cx="1132609" cy="733425"/>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709400" y="200025"/>
          <a:ext cx="0" cy="871008"/>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600-000005000000}"/>
                </a:ext>
              </a:extLst>
            </xdr:cNvPr>
            <xdr:cNvGrpSpPr>
              <a:grpSpLocks/>
            </xdr:cNvGrpSpPr>
          </xdr:nvGrpSpPr>
          <xdr:grpSpPr bwMode="auto">
            <a:xfrm>
              <a:off x="6126692" y="35466867"/>
              <a:ext cx="2591858" cy="0"/>
              <a:chOff x="420" y="0"/>
              <a:chExt cx="8718198" cy="35466867"/>
            </a:xfrm>
          </xdr:grpSpPr>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600-0000018C0200}"/>
                  </a:ext>
                </a:extLst>
              </xdr:cNvPr>
              <xdr:cNvSpPr/>
            </xdr:nvSpPr>
            <xdr:spPr bwMode="auto">
              <a:xfrm>
                <a:off x="8718491" y="35466867"/>
                <a:ext cx="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600-0000028C0200}"/>
                  </a:ext>
                </a:extLst>
              </xdr:cNvPr>
              <xdr:cNvSpPr/>
            </xdr:nvSpPr>
            <xdr:spPr bwMode="auto">
              <a:xfrm>
                <a:off x="8718475" y="3546686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600-0000038C0200}"/>
                  </a:ext>
                </a:extLst>
              </xdr:cNvPr>
              <xdr:cNvSpPr/>
            </xdr:nvSpPr>
            <xdr:spPr bwMode="auto">
              <a:xfrm>
                <a:off x="8718481" y="35466867"/>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600-0000048C0200}"/>
                  </a:ext>
                </a:extLst>
              </xdr:cNvPr>
              <xdr:cNvSpPr/>
            </xdr:nvSpPr>
            <xdr:spPr bwMode="auto">
              <a:xfrm>
                <a:off x="8718473" y="35466867"/>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6917" name="Check Box 5" hidden="1">
                <a:extLst>
                  <a:ext uri="{63B3BB69-23CF-44E3-9099-C40C66FF867C}">
                    <a14:compatExt spid="_x0000_s166917"/>
                  </a:ext>
                  <a:ext uri="{FF2B5EF4-FFF2-40B4-BE49-F238E27FC236}">
                    <a16:creationId xmlns:a16="http://schemas.microsoft.com/office/drawing/2014/main" id="{00000000-0008-0000-0600-0000058C0200}"/>
                  </a:ext>
                </a:extLst>
              </xdr:cNvPr>
              <xdr:cNvSpPr/>
            </xdr:nvSpPr>
            <xdr:spPr bwMode="auto">
              <a:xfrm>
                <a:off x="8718423" y="35466867"/>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6918" name="Check Box 6" hidden="1">
                <a:extLst>
                  <a:ext uri="{63B3BB69-23CF-44E3-9099-C40C66FF867C}">
                    <a14:compatExt spid="_x0000_s166918"/>
                  </a:ext>
                  <a:ext uri="{FF2B5EF4-FFF2-40B4-BE49-F238E27FC236}">
                    <a16:creationId xmlns:a16="http://schemas.microsoft.com/office/drawing/2014/main" id="{00000000-0008-0000-0600-0000068C0200}"/>
                  </a:ext>
                </a:extLst>
              </xdr:cNvPr>
              <xdr:cNvSpPr/>
            </xdr:nvSpPr>
            <xdr:spPr bwMode="auto">
              <a:xfrm>
                <a:off x="420"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600-00000C000000}"/>
                </a:ext>
              </a:extLst>
            </xdr:cNvPr>
            <xdr:cNvGrpSpPr>
              <a:grpSpLocks/>
            </xdr:cNvGrpSpPr>
          </xdr:nvGrpSpPr>
          <xdr:grpSpPr bwMode="auto">
            <a:xfrm>
              <a:off x="8996892" y="35466867"/>
              <a:ext cx="2712508" cy="0"/>
              <a:chOff x="434" y="0"/>
              <a:chExt cx="11709043" cy="35466867"/>
            </a:xfrm>
          </xdr:grpSpPr>
          <xdr:sp macro="" textlink="">
            <xdr:nvSpPr>
              <xdr:cNvPr id="166919" name="Check Box 7" hidden="1">
                <a:extLst>
                  <a:ext uri="{63B3BB69-23CF-44E3-9099-C40C66FF867C}">
                    <a14:compatExt spid="_x0000_s166919"/>
                  </a:ext>
                  <a:ext uri="{FF2B5EF4-FFF2-40B4-BE49-F238E27FC236}">
                    <a16:creationId xmlns:a16="http://schemas.microsoft.com/office/drawing/2014/main" id="{00000000-0008-0000-0600-0000078C0200}"/>
                  </a:ext>
                </a:extLst>
              </xdr:cNvPr>
              <xdr:cNvSpPr/>
            </xdr:nvSpPr>
            <xdr:spPr bwMode="auto">
              <a:xfrm>
                <a:off x="11709340" y="35466867"/>
                <a:ext cx="7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20" name="Check Box 8" hidden="1">
                <a:extLst>
                  <a:ext uri="{63B3BB69-23CF-44E3-9099-C40C66FF867C}">
                    <a14:compatExt spid="_x0000_s166920"/>
                  </a:ext>
                  <a:ext uri="{FF2B5EF4-FFF2-40B4-BE49-F238E27FC236}">
                    <a16:creationId xmlns:a16="http://schemas.microsoft.com/office/drawing/2014/main" id="{00000000-0008-0000-0600-0000088C0200}"/>
                  </a:ext>
                </a:extLst>
              </xdr:cNvPr>
              <xdr:cNvSpPr/>
            </xdr:nvSpPr>
            <xdr:spPr bwMode="auto">
              <a:xfrm>
                <a:off x="11709331" y="3546686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21" name="Check Box 9" hidden="1">
                <a:extLst>
                  <a:ext uri="{63B3BB69-23CF-44E3-9099-C40C66FF867C}">
                    <a14:compatExt spid="_x0000_s166921"/>
                  </a:ext>
                  <a:ext uri="{FF2B5EF4-FFF2-40B4-BE49-F238E27FC236}">
                    <a16:creationId xmlns:a16="http://schemas.microsoft.com/office/drawing/2014/main" id="{00000000-0008-0000-0600-0000098C0200}"/>
                  </a:ext>
                </a:extLst>
              </xdr:cNvPr>
              <xdr:cNvSpPr/>
            </xdr:nvSpPr>
            <xdr:spPr bwMode="auto">
              <a:xfrm>
                <a:off x="11709335" y="3546686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22" name="Check Box 10" hidden="1">
                <a:extLst>
                  <a:ext uri="{63B3BB69-23CF-44E3-9099-C40C66FF867C}">
                    <a14:compatExt spid="_x0000_s166922"/>
                  </a:ext>
                  <a:ext uri="{FF2B5EF4-FFF2-40B4-BE49-F238E27FC236}">
                    <a16:creationId xmlns:a16="http://schemas.microsoft.com/office/drawing/2014/main" id="{00000000-0008-0000-0600-00000A8C0200}"/>
                  </a:ext>
                </a:extLst>
              </xdr:cNvPr>
              <xdr:cNvSpPr/>
            </xdr:nvSpPr>
            <xdr:spPr bwMode="auto">
              <a:xfrm>
                <a:off x="11709327" y="3546686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6923" name="Check Box 11" hidden="1">
                <a:extLst>
                  <a:ext uri="{63B3BB69-23CF-44E3-9099-C40C66FF867C}">
                    <a14:compatExt spid="_x0000_s166923"/>
                  </a:ext>
                  <a:ext uri="{FF2B5EF4-FFF2-40B4-BE49-F238E27FC236}">
                    <a16:creationId xmlns:a16="http://schemas.microsoft.com/office/drawing/2014/main" id="{00000000-0008-0000-0600-00000B8C0200}"/>
                  </a:ext>
                </a:extLst>
              </xdr:cNvPr>
              <xdr:cNvSpPr/>
            </xdr:nvSpPr>
            <xdr:spPr bwMode="auto">
              <a:xfrm>
                <a:off x="11709278" y="3546686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6924" name="Check Box 12" hidden="1">
                <a:extLst>
                  <a:ext uri="{63B3BB69-23CF-44E3-9099-C40C66FF867C}">
                    <a14:compatExt spid="_x0000_s166924"/>
                  </a:ext>
                  <a:ext uri="{FF2B5EF4-FFF2-40B4-BE49-F238E27FC236}">
                    <a16:creationId xmlns:a16="http://schemas.microsoft.com/office/drawing/2014/main" id="{00000000-0008-0000-0600-00000C8C0200}"/>
                  </a:ext>
                </a:extLst>
              </xdr:cNvPr>
              <xdr:cNvSpPr/>
            </xdr:nvSpPr>
            <xdr:spPr bwMode="auto">
              <a:xfrm>
                <a:off x="434"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600-000013000000}"/>
                </a:ext>
              </a:extLst>
            </xdr:cNvPr>
            <xdr:cNvGrpSpPr/>
          </xdr:nvGrpSpPr>
          <xdr:grpSpPr>
            <a:xfrm>
              <a:off x="6139681" y="38083837"/>
              <a:ext cx="1619250" cy="953846"/>
              <a:chOff x="5519172" y="35863313"/>
              <a:chExt cx="1619250" cy="694427"/>
            </a:xfrm>
          </xdr:grpSpPr>
          <xdr:sp macro="" textlink="">
            <xdr:nvSpPr>
              <xdr:cNvPr id="166925" name="Check Box 13" hidden="1">
                <a:extLst>
                  <a:ext uri="{63B3BB69-23CF-44E3-9099-C40C66FF867C}">
                    <a14:compatExt spid="_x0000_s166925"/>
                  </a:ext>
                  <a:ext uri="{FF2B5EF4-FFF2-40B4-BE49-F238E27FC236}">
                    <a16:creationId xmlns:a16="http://schemas.microsoft.com/office/drawing/2014/main" id="{00000000-0008-0000-0600-00000D8C0200}"/>
                  </a:ext>
                </a:extLst>
              </xdr:cNvPr>
              <xdr:cNvSpPr/>
            </xdr:nvSpPr>
            <xdr:spPr bwMode="auto">
              <a:xfrm>
                <a:off x="5527462" y="35863313"/>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26" name="Check Box 14" hidden="1">
                <a:extLst>
                  <a:ext uri="{63B3BB69-23CF-44E3-9099-C40C66FF867C}">
                    <a14:compatExt spid="_x0000_s166926"/>
                  </a:ext>
                  <a:ext uri="{FF2B5EF4-FFF2-40B4-BE49-F238E27FC236}">
                    <a16:creationId xmlns:a16="http://schemas.microsoft.com/office/drawing/2014/main" id="{00000000-0008-0000-0600-00000E8C02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27" name="Check Box 15" hidden="1">
                <a:extLst>
                  <a:ext uri="{63B3BB69-23CF-44E3-9099-C40C66FF867C}">
                    <a14:compatExt spid="_x0000_s166927"/>
                  </a:ext>
                  <a:ext uri="{FF2B5EF4-FFF2-40B4-BE49-F238E27FC236}">
                    <a16:creationId xmlns:a16="http://schemas.microsoft.com/office/drawing/2014/main" id="{00000000-0008-0000-0600-00000F8C02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28" name="Check Box 16" hidden="1">
                <a:extLst>
                  <a:ext uri="{63B3BB69-23CF-44E3-9099-C40C66FF867C}">
                    <a14:compatExt spid="_x0000_s166928"/>
                  </a:ext>
                  <a:ext uri="{FF2B5EF4-FFF2-40B4-BE49-F238E27FC236}">
                    <a16:creationId xmlns:a16="http://schemas.microsoft.com/office/drawing/2014/main" id="{00000000-0008-0000-0600-0000108C0200}"/>
                  </a:ext>
                </a:extLst>
              </xdr:cNvPr>
              <xdr:cNvSpPr/>
            </xdr:nvSpPr>
            <xdr:spPr bwMode="auto">
              <a:xfrm>
                <a:off x="6154750" y="36219079"/>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600-000018000000}"/>
                </a:ext>
              </a:extLst>
            </xdr:cNvPr>
            <xdr:cNvGrpSpPr/>
          </xdr:nvGrpSpPr>
          <xdr:grpSpPr>
            <a:xfrm>
              <a:off x="7944427" y="38066519"/>
              <a:ext cx="1550364" cy="1028314"/>
              <a:chOff x="7272254" y="35845936"/>
              <a:chExt cx="1523369" cy="707906"/>
            </a:xfrm>
          </xdr:grpSpPr>
          <xdr:sp macro="" textlink="">
            <xdr:nvSpPr>
              <xdr:cNvPr id="166929" name="Check Box 17" hidden="1">
                <a:extLst>
                  <a:ext uri="{63B3BB69-23CF-44E3-9099-C40C66FF867C}">
                    <a14:compatExt spid="_x0000_s166929"/>
                  </a:ext>
                  <a:ext uri="{FF2B5EF4-FFF2-40B4-BE49-F238E27FC236}">
                    <a16:creationId xmlns:a16="http://schemas.microsoft.com/office/drawing/2014/main" id="{00000000-0008-0000-0600-0000118C0200}"/>
                  </a:ext>
                </a:extLst>
              </xdr:cNvPr>
              <xdr:cNvSpPr/>
            </xdr:nvSpPr>
            <xdr:spPr bwMode="auto">
              <a:xfrm>
                <a:off x="7280107" y="35845936"/>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30" name="Check Box 18" hidden="1">
                <a:extLst>
                  <a:ext uri="{63B3BB69-23CF-44E3-9099-C40C66FF867C}">
                    <a14:compatExt spid="_x0000_s166930"/>
                  </a:ext>
                  <a:ext uri="{FF2B5EF4-FFF2-40B4-BE49-F238E27FC236}">
                    <a16:creationId xmlns:a16="http://schemas.microsoft.com/office/drawing/2014/main" id="{00000000-0008-0000-0600-0000128C02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31" name="Check Box 19" hidden="1">
                <a:extLst>
                  <a:ext uri="{63B3BB69-23CF-44E3-9099-C40C66FF867C}">
                    <a14:compatExt spid="_x0000_s166931"/>
                  </a:ext>
                  <a:ext uri="{FF2B5EF4-FFF2-40B4-BE49-F238E27FC236}">
                    <a16:creationId xmlns:a16="http://schemas.microsoft.com/office/drawing/2014/main" id="{00000000-0008-0000-0600-0000138C0200}"/>
                  </a:ext>
                </a:extLst>
              </xdr:cNvPr>
              <xdr:cNvSpPr/>
            </xdr:nvSpPr>
            <xdr:spPr bwMode="auto">
              <a:xfrm>
                <a:off x="727225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32" name="Check Box 20" hidden="1">
                <a:extLst>
                  <a:ext uri="{63B3BB69-23CF-44E3-9099-C40C66FF867C}">
                    <a14:compatExt spid="_x0000_s166932"/>
                  </a:ext>
                  <a:ext uri="{FF2B5EF4-FFF2-40B4-BE49-F238E27FC236}">
                    <a16:creationId xmlns:a16="http://schemas.microsoft.com/office/drawing/2014/main" id="{00000000-0008-0000-0600-0000148C0200}"/>
                  </a:ext>
                </a:extLst>
              </xdr:cNvPr>
              <xdr:cNvSpPr/>
            </xdr:nvSpPr>
            <xdr:spPr bwMode="auto">
              <a:xfrm>
                <a:off x="7870219" y="36208632"/>
                <a:ext cx="925404"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600-00001D000000}"/>
                </a:ext>
              </a:extLst>
            </xdr:cNvPr>
            <xdr:cNvGrpSpPr/>
          </xdr:nvGrpSpPr>
          <xdr:grpSpPr>
            <a:xfrm>
              <a:off x="9924280" y="38057859"/>
              <a:ext cx="1524002" cy="932199"/>
              <a:chOff x="9197286" y="35837356"/>
              <a:chExt cx="1524002" cy="707785"/>
            </a:xfrm>
          </xdr:grpSpPr>
          <xdr:sp macro="" textlink="">
            <xdr:nvSpPr>
              <xdr:cNvPr id="166933" name="Check Box 21" hidden="1">
                <a:extLst>
                  <a:ext uri="{63B3BB69-23CF-44E3-9099-C40C66FF867C}">
                    <a14:compatExt spid="_x0000_s166933"/>
                  </a:ext>
                  <a:ext uri="{FF2B5EF4-FFF2-40B4-BE49-F238E27FC236}">
                    <a16:creationId xmlns:a16="http://schemas.microsoft.com/office/drawing/2014/main" id="{00000000-0008-0000-0600-0000158C0200}"/>
                  </a:ext>
                </a:extLst>
              </xdr:cNvPr>
              <xdr:cNvSpPr/>
            </xdr:nvSpPr>
            <xdr:spPr bwMode="auto">
              <a:xfrm>
                <a:off x="9205092" y="35837356"/>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34" name="Check Box 22" hidden="1">
                <a:extLst>
                  <a:ext uri="{63B3BB69-23CF-44E3-9099-C40C66FF867C}">
                    <a14:compatExt spid="_x0000_s166934"/>
                  </a:ext>
                  <a:ext uri="{FF2B5EF4-FFF2-40B4-BE49-F238E27FC236}">
                    <a16:creationId xmlns:a16="http://schemas.microsoft.com/office/drawing/2014/main" id="{00000000-0008-0000-0600-0000168C0200}"/>
                  </a:ext>
                </a:extLst>
              </xdr:cNvPr>
              <xdr:cNvSpPr/>
            </xdr:nvSpPr>
            <xdr:spPr bwMode="auto">
              <a:xfrm>
                <a:off x="9788284" y="35837369"/>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35" name="Check Box 23" hidden="1">
                <a:extLst>
                  <a:ext uri="{63B3BB69-23CF-44E3-9099-C40C66FF867C}">
                    <a14:compatExt spid="_x0000_s166935"/>
                  </a:ext>
                  <a:ext uri="{FF2B5EF4-FFF2-40B4-BE49-F238E27FC236}">
                    <a16:creationId xmlns:a16="http://schemas.microsoft.com/office/drawing/2014/main" id="{00000000-0008-0000-0600-0000178C02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36" name="Check Box 24" hidden="1">
                <a:extLst>
                  <a:ext uri="{63B3BB69-23CF-44E3-9099-C40C66FF867C}">
                    <a14:compatExt spid="_x0000_s166936"/>
                  </a:ext>
                  <a:ext uri="{FF2B5EF4-FFF2-40B4-BE49-F238E27FC236}">
                    <a16:creationId xmlns:a16="http://schemas.microsoft.com/office/drawing/2014/main" id="{00000000-0008-0000-0600-0000188C0200}"/>
                  </a:ext>
                </a:extLst>
              </xdr:cNvPr>
              <xdr:cNvSpPr/>
            </xdr:nvSpPr>
            <xdr:spPr bwMode="auto">
              <a:xfrm>
                <a:off x="9795480" y="36199931"/>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155</xdr:row>
          <xdr:rowOff>79159</xdr:rowOff>
        </xdr:from>
        <xdr:to>
          <xdr:col>5</xdr:col>
          <xdr:colOff>1638300</xdr:colOff>
          <xdr:row>155</xdr:row>
          <xdr:rowOff>771525</xdr:rowOff>
        </xdr:to>
        <xdr:grpSp>
          <xdr:nvGrpSpPr>
            <xdr:cNvPr id="34" name="Group 33">
              <a:extLst>
                <a:ext uri="{FF2B5EF4-FFF2-40B4-BE49-F238E27FC236}">
                  <a16:creationId xmlns:a16="http://schemas.microsoft.com/office/drawing/2014/main" id="{00000000-0008-0000-0600-000022000000}"/>
                </a:ext>
              </a:extLst>
            </xdr:cNvPr>
            <xdr:cNvGrpSpPr/>
          </xdr:nvGrpSpPr>
          <xdr:grpSpPr>
            <a:xfrm>
              <a:off x="6088592" y="62326092"/>
              <a:ext cx="1628775" cy="692366"/>
              <a:chOff x="5846849" y="47389834"/>
              <a:chExt cx="1611204" cy="692366"/>
            </a:xfrm>
          </xdr:grpSpPr>
          <xdr:sp macro="" textlink="">
            <xdr:nvSpPr>
              <xdr:cNvPr id="166937" name="Check Box 25" hidden="1">
                <a:extLst>
                  <a:ext uri="{63B3BB69-23CF-44E3-9099-C40C66FF867C}">
                    <a14:compatExt spid="_x0000_s166937"/>
                  </a:ext>
                  <a:ext uri="{FF2B5EF4-FFF2-40B4-BE49-F238E27FC236}">
                    <a16:creationId xmlns:a16="http://schemas.microsoft.com/office/drawing/2014/main" id="{00000000-0008-0000-0600-0000198C02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38" name="Check Box 26" hidden="1">
                <a:extLst>
                  <a:ext uri="{63B3BB69-23CF-44E3-9099-C40C66FF867C}">
                    <a14:compatExt spid="_x0000_s166938"/>
                  </a:ext>
                  <a:ext uri="{FF2B5EF4-FFF2-40B4-BE49-F238E27FC236}">
                    <a16:creationId xmlns:a16="http://schemas.microsoft.com/office/drawing/2014/main" id="{00000000-0008-0000-0600-00001A8C02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39" name="Check Box 27" hidden="1">
                <a:extLst>
                  <a:ext uri="{63B3BB69-23CF-44E3-9099-C40C66FF867C}">
                    <a14:compatExt spid="_x0000_s166939"/>
                  </a:ext>
                  <a:ext uri="{FF2B5EF4-FFF2-40B4-BE49-F238E27FC236}">
                    <a16:creationId xmlns:a16="http://schemas.microsoft.com/office/drawing/2014/main" id="{00000000-0008-0000-0600-00001B8C0200}"/>
                  </a:ext>
                </a:extLst>
              </xdr:cNvPr>
              <xdr:cNvSpPr/>
            </xdr:nvSpPr>
            <xdr:spPr bwMode="auto">
              <a:xfrm>
                <a:off x="6793385" y="47684207"/>
                <a:ext cx="664668"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155</xdr:row>
          <xdr:rowOff>171450</xdr:rowOff>
        </xdr:from>
        <xdr:to>
          <xdr:col>7</xdr:col>
          <xdr:colOff>592017</xdr:colOff>
          <xdr:row>155</xdr:row>
          <xdr:rowOff>854291</xdr:rowOff>
        </xdr:to>
        <xdr:grpSp>
          <xdr:nvGrpSpPr>
            <xdr:cNvPr id="38" name="Group 37">
              <a:extLst>
                <a:ext uri="{FF2B5EF4-FFF2-40B4-BE49-F238E27FC236}">
                  <a16:creationId xmlns:a16="http://schemas.microsoft.com/office/drawing/2014/main" id="{00000000-0008-0000-0600-000026000000}"/>
                </a:ext>
              </a:extLst>
            </xdr:cNvPr>
            <xdr:cNvGrpSpPr/>
          </xdr:nvGrpSpPr>
          <xdr:grpSpPr>
            <a:xfrm>
              <a:off x="7899400" y="62418383"/>
              <a:ext cx="1641884" cy="682841"/>
              <a:chOff x="5846914" y="47389710"/>
              <a:chExt cx="1611172" cy="692496"/>
            </a:xfrm>
          </xdr:grpSpPr>
          <xdr:sp macro="" textlink="">
            <xdr:nvSpPr>
              <xdr:cNvPr id="166940" name="Check Box 28" hidden="1">
                <a:extLst>
                  <a:ext uri="{63B3BB69-23CF-44E3-9099-C40C66FF867C}">
                    <a14:compatExt spid="_x0000_s166940"/>
                  </a:ext>
                  <a:ext uri="{FF2B5EF4-FFF2-40B4-BE49-F238E27FC236}">
                    <a16:creationId xmlns:a16="http://schemas.microsoft.com/office/drawing/2014/main" id="{00000000-0008-0000-0600-00001C8C0200}"/>
                  </a:ext>
                </a:extLst>
              </xdr:cNvPr>
              <xdr:cNvSpPr/>
            </xdr:nvSpPr>
            <xdr:spPr bwMode="auto">
              <a:xfrm>
                <a:off x="5852580" y="47389710"/>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41" name="Check Box 29" hidden="1">
                <a:extLst>
                  <a:ext uri="{63B3BB69-23CF-44E3-9099-C40C66FF867C}">
                    <a14:compatExt spid="_x0000_s166941"/>
                  </a:ext>
                  <a:ext uri="{FF2B5EF4-FFF2-40B4-BE49-F238E27FC236}">
                    <a16:creationId xmlns:a16="http://schemas.microsoft.com/office/drawing/2014/main" id="{00000000-0008-0000-0600-00001D8C0200}"/>
                  </a:ext>
                </a:extLst>
              </xdr:cNvPr>
              <xdr:cNvSpPr/>
            </xdr:nvSpPr>
            <xdr:spPr bwMode="auto">
              <a:xfrm>
                <a:off x="5846914" y="47677222"/>
                <a:ext cx="88729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42" name="Check Box 30" hidden="1">
                <a:extLst>
                  <a:ext uri="{63B3BB69-23CF-44E3-9099-C40C66FF867C}">
                    <a14:compatExt spid="_x0000_s166942"/>
                  </a:ext>
                  <a:ext uri="{FF2B5EF4-FFF2-40B4-BE49-F238E27FC236}">
                    <a16:creationId xmlns:a16="http://schemas.microsoft.com/office/drawing/2014/main" id="{00000000-0008-0000-0600-00001E8C0200}"/>
                  </a:ext>
                </a:extLst>
              </xdr:cNvPr>
              <xdr:cNvSpPr/>
            </xdr:nvSpPr>
            <xdr:spPr bwMode="auto">
              <a:xfrm>
                <a:off x="6793415" y="47684214"/>
                <a:ext cx="664671"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155</xdr:row>
          <xdr:rowOff>152400</xdr:rowOff>
        </xdr:from>
        <xdr:to>
          <xdr:col>8</xdr:col>
          <xdr:colOff>1706442</xdr:colOff>
          <xdr:row>155</xdr:row>
          <xdr:rowOff>844766</xdr:rowOff>
        </xdr:to>
        <xdr:grpSp>
          <xdr:nvGrpSpPr>
            <xdr:cNvPr id="42" name="Group 41">
              <a:extLst>
                <a:ext uri="{FF2B5EF4-FFF2-40B4-BE49-F238E27FC236}">
                  <a16:creationId xmlns:a16="http://schemas.microsoft.com/office/drawing/2014/main" id="{00000000-0008-0000-0600-00002A000000}"/>
                </a:ext>
              </a:extLst>
            </xdr:cNvPr>
            <xdr:cNvGrpSpPr/>
          </xdr:nvGrpSpPr>
          <xdr:grpSpPr>
            <a:xfrm>
              <a:off x="9958917" y="62399333"/>
              <a:ext cx="1611192" cy="692366"/>
              <a:chOff x="5846883" y="47389834"/>
              <a:chExt cx="1611192" cy="692366"/>
            </a:xfrm>
          </xdr:grpSpPr>
          <xdr:sp macro="" textlink="">
            <xdr:nvSpPr>
              <xdr:cNvPr id="166943" name="Check Box 31" hidden="1">
                <a:extLst>
                  <a:ext uri="{63B3BB69-23CF-44E3-9099-C40C66FF867C}">
                    <a14:compatExt spid="_x0000_s166943"/>
                  </a:ext>
                  <a:ext uri="{FF2B5EF4-FFF2-40B4-BE49-F238E27FC236}">
                    <a16:creationId xmlns:a16="http://schemas.microsoft.com/office/drawing/2014/main" id="{00000000-0008-0000-0600-00001F8C02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44" name="Check Box 32" hidden="1">
                <a:extLst>
                  <a:ext uri="{63B3BB69-23CF-44E3-9099-C40C66FF867C}">
                    <a14:compatExt spid="_x0000_s166944"/>
                  </a:ext>
                  <a:ext uri="{FF2B5EF4-FFF2-40B4-BE49-F238E27FC236}">
                    <a16:creationId xmlns:a16="http://schemas.microsoft.com/office/drawing/2014/main" id="{00000000-0008-0000-0600-0000208C02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45" name="Check Box 33" hidden="1">
                <a:extLst>
                  <a:ext uri="{63B3BB69-23CF-44E3-9099-C40C66FF867C}">
                    <a14:compatExt spid="_x0000_s166945"/>
                  </a:ext>
                  <a:ext uri="{FF2B5EF4-FFF2-40B4-BE49-F238E27FC236}">
                    <a16:creationId xmlns:a16="http://schemas.microsoft.com/office/drawing/2014/main" id="{00000000-0008-0000-0600-0000218C02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165</xdr:row>
          <xdr:rowOff>66675</xdr:rowOff>
        </xdr:from>
        <xdr:to>
          <xdr:col>5</xdr:col>
          <xdr:colOff>1600200</xdr:colOff>
          <xdr:row>165</xdr:row>
          <xdr:rowOff>673316</xdr:rowOff>
        </xdr:to>
        <xdr:grpSp>
          <xdr:nvGrpSpPr>
            <xdr:cNvPr id="46" name="Group 45">
              <a:extLst>
                <a:ext uri="{FF2B5EF4-FFF2-40B4-BE49-F238E27FC236}">
                  <a16:creationId xmlns:a16="http://schemas.microsoft.com/office/drawing/2014/main" id="{00000000-0008-0000-0600-00002E000000}"/>
                </a:ext>
              </a:extLst>
            </xdr:cNvPr>
            <xdr:cNvGrpSpPr/>
          </xdr:nvGrpSpPr>
          <xdr:grpSpPr>
            <a:xfrm>
              <a:off x="6021917" y="66817875"/>
              <a:ext cx="1657350" cy="606641"/>
              <a:chOff x="5846878" y="47389677"/>
              <a:chExt cx="1611201" cy="692636"/>
            </a:xfrm>
          </xdr:grpSpPr>
          <xdr:sp macro="" textlink="">
            <xdr:nvSpPr>
              <xdr:cNvPr id="166946" name="Check Box 34" hidden="1">
                <a:extLst>
                  <a:ext uri="{63B3BB69-23CF-44E3-9099-C40C66FF867C}">
                    <a14:compatExt spid="_x0000_s166946"/>
                  </a:ext>
                  <a:ext uri="{FF2B5EF4-FFF2-40B4-BE49-F238E27FC236}">
                    <a16:creationId xmlns:a16="http://schemas.microsoft.com/office/drawing/2014/main" id="{00000000-0008-0000-0600-0000228C0200}"/>
                  </a:ext>
                </a:extLst>
              </xdr:cNvPr>
              <xdr:cNvSpPr/>
            </xdr:nvSpPr>
            <xdr:spPr bwMode="auto">
              <a:xfrm>
                <a:off x="5852580" y="47389677"/>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47" name="Check Box 35" hidden="1">
                <a:extLst>
                  <a:ext uri="{63B3BB69-23CF-44E3-9099-C40C66FF867C}">
                    <a14:compatExt spid="_x0000_s166947"/>
                  </a:ext>
                  <a:ext uri="{FF2B5EF4-FFF2-40B4-BE49-F238E27FC236}">
                    <a16:creationId xmlns:a16="http://schemas.microsoft.com/office/drawing/2014/main" id="{00000000-0008-0000-0600-0000238C0200}"/>
                  </a:ext>
                </a:extLst>
              </xdr:cNvPr>
              <xdr:cNvSpPr/>
            </xdr:nvSpPr>
            <xdr:spPr bwMode="auto">
              <a:xfrm>
                <a:off x="5846878" y="47677222"/>
                <a:ext cx="887289"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48" name="Check Box 36" hidden="1">
                <a:extLst>
                  <a:ext uri="{63B3BB69-23CF-44E3-9099-C40C66FF867C}">
                    <a14:compatExt spid="_x0000_s166948"/>
                  </a:ext>
                  <a:ext uri="{FF2B5EF4-FFF2-40B4-BE49-F238E27FC236}">
                    <a16:creationId xmlns:a16="http://schemas.microsoft.com/office/drawing/2014/main" id="{00000000-0008-0000-0600-0000248C0200}"/>
                  </a:ext>
                </a:extLst>
              </xdr:cNvPr>
              <xdr:cNvSpPr/>
            </xdr:nvSpPr>
            <xdr:spPr bwMode="auto">
              <a:xfrm>
                <a:off x="6793410" y="47684321"/>
                <a:ext cx="664669"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165</xdr:row>
          <xdr:rowOff>28575</xdr:rowOff>
        </xdr:from>
        <xdr:to>
          <xdr:col>7</xdr:col>
          <xdr:colOff>657225</xdr:colOff>
          <xdr:row>165</xdr:row>
          <xdr:rowOff>673316</xdr:rowOff>
        </xdr:to>
        <xdr:grpSp>
          <xdr:nvGrpSpPr>
            <xdr:cNvPr id="50" name="Group 49">
              <a:extLst>
                <a:ext uri="{FF2B5EF4-FFF2-40B4-BE49-F238E27FC236}">
                  <a16:creationId xmlns:a16="http://schemas.microsoft.com/office/drawing/2014/main" id="{00000000-0008-0000-0600-000032000000}"/>
                </a:ext>
              </a:extLst>
            </xdr:cNvPr>
            <xdr:cNvGrpSpPr/>
          </xdr:nvGrpSpPr>
          <xdr:grpSpPr>
            <a:xfrm>
              <a:off x="7947025" y="66779775"/>
              <a:ext cx="1659467" cy="644741"/>
              <a:chOff x="5846915" y="47389650"/>
              <a:chExt cx="1611177" cy="692384"/>
            </a:xfrm>
          </xdr:grpSpPr>
          <xdr:sp macro="" textlink="">
            <xdr:nvSpPr>
              <xdr:cNvPr id="166949" name="Check Box 37" hidden="1">
                <a:extLst>
                  <a:ext uri="{63B3BB69-23CF-44E3-9099-C40C66FF867C}">
                    <a14:compatExt spid="_x0000_s166949"/>
                  </a:ext>
                  <a:ext uri="{FF2B5EF4-FFF2-40B4-BE49-F238E27FC236}">
                    <a16:creationId xmlns:a16="http://schemas.microsoft.com/office/drawing/2014/main" id="{00000000-0008-0000-0600-0000258C0200}"/>
                  </a:ext>
                </a:extLst>
              </xdr:cNvPr>
              <xdr:cNvSpPr/>
            </xdr:nvSpPr>
            <xdr:spPr bwMode="auto">
              <a:xfrm>
                <a:off x="5852580" y="47389650"/>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50" name="Check Box 38" hidden="1">
                <a:extLst>
                  <a:ext uri="{63B3BB69-23CF-44E3-9099-C40C66FF867C}">
                    <a14:compatExt spid="_x0000_s166950"/>
                  </a:ext>
                  <a:ext uri="{FF2B5EF4-FFF2-40B4-BE49-F238E27FC236}">
                    <a16:creationId xmlns:a16="http://schemas.microsoft.com/office/drawing/2014/main" id="{00000000-0008-0000-0600-0000268C0200}"/>
                  </a:ext>
                </a:extLst>
              </xdr:cNvPr>
              <xdr:cNvSpPr/>
            </xdr:nvSpPr>
            <xdr:spPr bwMode="auto">
              <a:xfrm>
                <a:off x="5846915" y="47677222"/>
                <a:ext cx="887291"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51" name="Check Box 39" hidden="1">
                <a:extLst>
                  <a:ext uri="{63B3BB69-23CF-44E3-9099-C40C66FF867C}">
                    <a14:compatExt spid="_x0000_s166951"/>
                  </a:ext>
                  <a:ext uri="{FF2B5EF4-FFF2-40B4-BE49-F238E27FC236}">
                    <a16:creationId xmlns:a16="http://schemas.microsoft.com/office/drawing/2014/main" id="{00000000-0008-0000-0600-0000278C0200}"/>
                  </a:ext>
                </a:extLst>
              </xdr:cNvPr>
              <xdr:cNvSpPr/>
            </xdr:nvSpPr>
            <xdr:spPr bwMode="auto">
              <a:xfrm>
                <a:off x="6793416" y="47684046"/>
                <a:ext cx="664676"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165</xdr:row>
          <xdr:rowOff>28575</xdr:rowOff>
        </xdr:from>
        <xdr:to>
          <xdr:col>8</xdr:col>
          <xdr:colOff>1743075</xdr:colOff>
          <xdr:row>165</xdr:row>
          <xdr:rowOff>673316</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9977967" y="66779775"/>
              <a:ext cx="1628775" cy="644741"/>
              <a:chOff x="5846849" y="47389650"/>
              <a:chExt cx="1611204" cy="692384"/>
            </a:xfrm>
          </xdr:grpSpPr>
          <xdr:sp macro="" textlink="">
            <xdr:nvSpPr>
              <xdr:cNvPr id="166952" name="Check Box 40" hidden="1">
                <a:extLst>
                  <a:ext uri="{63B3BB69-23CF-44E3-9099-C40C66FF867C}">
                    <a14:compatExt spid="_x0000_s166952"/>
                  </a:ext>
                  <a:ext uri="{FF2B5EF4-FFF2-40B4-BE49-F238E27FC236}">
                    <a16:creationId xmlns:a16="http://schemas.microsoft.com/office/drawing/2014/main" id="{00000000-0008-0000-0600-0000288C0200}"/>
                  </a:ext>
                </a:extLst>
              </xdr:cNvPr>
              <xdr:cNvSpPr/>
            </xdr:nvSpPr>
            <xdr:spPr bwMode="auto">
              <a:xfrm>
                <a:off x="5852580" y="47389650"/>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53" name="Check Box 41" hidden="1">
                <a:extLst>
                  <a:ext uri="{63B3BB69-23CF-44E3-9099-C40C66FF867C}">
                    <a14:compatExt spid="_x0000_s166953"/>
                  </a:ext>
                  <a:ext uri="{FF2B5EF4-FFF2-40B4-BE49-F238E27FC236}">
                    <a16:creationId xmlns:a16="http://schemas.microsoft.com/office/drawing/2014/main" id="{00000000-0008-0000-0600-0000298C0200}"/>
                  </a:ext>
                </a:extLst>
              </xdr:cNvPr>
              <xdr:cNvSpPr/>
            </xdr:nvSpPr>
            <xdr:spPr bwMode="auto">
              <a:xfrm>
                <a:off x="5846849" y="47677222"/>
                <a:ext cx="887288"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54" name="Check Box 42" hidden="1">
                <a:extLst>
                  <a:ext uri="{63B3BB69-23CF-44E3-9099-C40C66FF867C}">
                    <a14:compatExt spid="_x0000_s166954"/>
                  </a:ext>
                  <a:ext uri="{FF2B5EF4-FFF2-40B4-BE49-F238E27FC236}">
                    <a16:creationId xmlns:a16="http://schemas.microsoft.com/office/drawing/2014/main" id="{00000000-0008-0000-0600-00002A8C0200}"/>
                  </a:ext>
                </a:extLst>
              </xdr:cNvPr>
              <xdr:cNvSpPr/>
            </xdr:nvSpPr>
            <xdr:spPr bwMode="auto">
              <a:xfrm>
                <a:off x="6793385" y="47684046"/>
                <a:ext cx="664668"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197</xdr:row>
          <xdr:rowOff>104775</xdr:rowOff>
        </xdr:from>
        <xdr:to>
          <xdr:col>5</xdr:col>
          <xdr:colOff>1628775</xdr:colOff>
          <xdr:row>198</xdr:row>
          <xdr:rowOff>82766</xdr:rowOff>
        </xdr:to>
        <xdr:grpSp>
          <xdr:nvGrpSpPr>
            <xdr:cNvPr id="58" name="Group 57">
              <a:extLst>
                <a:ext uri="{FF2B5EF4-FFF2-40B4-BE49-F238E27FC236}">
                  <a16:creationId xmlns:a16="http://schemas.microsoft.com/office/drawing/2014/main" id="{00000000-0008-0000-0600-00003A000000}"/>
                </a:ext>
              </a:extLst>
            </xdr:cNvPr>
            <xdr:cNvGrpSpPr/>
          </xdr:nvGrpSpPr>
          <xdr:grpSpPr>
            <a:xfrm>
              <a:off x="6079067" y="81630308"/>
              <a:ext cx="1628775" cy="782325"/>
              <a:chOff x="5846849" y="47389754"/>
              <a:chExt cx="1611204" cy="692401"/>
            </a:xfrm>
          </xdr:grpSpPr>
          <xdr:sp macro="" textlink="">
            <xdr:nvSpPr>
              <xdr:cNvPr id="166955" name="Check Box 43" hidden="1">
                <a:extLst>
                  <a:ext uri="{63B3BB69-23CF-44E3-9099-C40C66FF867C}">
                    <a14:compatExt spid="_x0000_s166955"/>
                  </a:ext>
                  <a:ext uri="{FF2B5EF4-FFF2-40B4-BE49-F238E27FC236}">
                    <a16:creationId xmlns:a16="http://schemas.microsoft.com/office/drawing/2014/main" id="{00000000-0008-0000-0600-00002B8C0200}"/>
                  </a:ext>
                </a:extLst>
              </xdr:cNvPr>
              <xdr:cNvSpPr/>
            </xdr:nvSpPr>
            <xdr:spPr bwMode="auto">
              <a:xfrm>
                <a:off x="5852580" y="4738975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56" name="Check Box 44" hidden="1">
                <a:extLst>
                  <a:ext uri="{63B3BB69-23CF-44E3-9099-C40C66FF867C}">
                    <a14:compatExt spid="_x0000_s166956"/>
                  </a:ext>
                  <a:ext uri="{FF2B5EF4-FFF2-40B4-BE49-F238E27FC236}">
                    <a16:creationId xmlns:a16="http://schemas.microsoft.com/office/drawing/2014/main" id="{00000000-0008-0000-0600-00002C8C02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57" name="Check Box 45" hidden="1">
                <a:extLst>
                  <a:ext uri="{63B3BB69-23CF-44E3-9099-C40C66FF867C}">
                    <a14:compatExt spid="_x0000_s166957"/>
                  </a:ext>
                  <a:ext uri="{FF2B5EF4-FFF2-40B4-BE49-F238E27FC236}">
                    <a16:creationId xmlns:a16="http://schemas.microsoft.com/office/drawing/2014/main" id="{00000000-0008-0000-0600-00002D8C0200}"/>
                  </a:ext>
                </a:extLst>
              </xdr:cNvPr>
              <xdr:cNvSpPr/>
            </xdr:nvSpPr>
            <xdr:spPr bwMode="auto">
              <a:xfrm>
                <a:off x="6793385" y="47684161"/>
                <a:ext cx="664668"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197</xdr:row>
          <xdr:rowOff>57150</xdr:rowOff>
        </xdr:from>
        <xdr:to>
          <xdr:col>7</xdr:col>
          <xdr:colOff>628650</xdr:colOff>
          <xdr:row>198</xdr:row>
          <xdr:rowOff>35141</xdr:rowOff>
        </xdr:to>
        <xdr:grpSp>
          <xdr:nvGrpSpPr>
            <xdr:cNvPr id="62" name="Group 61">
              <a:extLst>
                <a:ext uri="{FF2B5EF4-FFF2-40B4-BE49-F238E27FC236}">
                  <a16:creationId xmlns:a16="http://schemas.microsoft.com/office/drawing/2014/main" id="{00000000-0008-0000-0600-00003E000000}"/>
                </a:ext>
              </a:extLst>
            </xdr:cNvPr>
            <xdr:cNvGrpSpPr/>
          </xdr:nvGrpSpPr>
          <xdr:grpSpPr>
            <a:xfrm>
              <a:off x="7918450" y="81582683"/>
              <a:ext cx="1659467" cy="782325"/>
              <a:chOff x="5846915" y="47389754"/>
              <a:chExt cx="1611177" cy="692401"/>
            </a:xfrm>
          </xdr:grpSpPr>
          <xdr:sp macro="" textlink="">
            <xdr:nvSpPr>
              <xdr:cNvPr id="166958" name="Check Box 46" hidden="1">
                <a:extLst>
                  <a:ext uri="{63B3BB69-23CF-44E3-9099-C40C66FF867C}">
                    <a14:compatExt spid="_x0000_s166958"/>
                  </a:ext>
                  <a:ext uri="{FF2B5EF4-FFF2-40B4-BE49-F238E27FC236}">
                    <a16:creationId xmlns:a16="http://schemas.microsoft.com/office/drawing/2014/main" id="{00000000-0008-0000-0600-00002E8C0200}"/>
                  </a:ext>
                </a:extLst>
              </xdr:cNvPr>
              <xdr:cNvSpPr/>
            </xdr:nvSpPr>
            <xdr:spPr bwMode="auto">
              <a:xfrm>
                <a:off x="5852580" y="4738975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59" name="Check Box 47" hidden="1">
                <a:extLst>
                  <a:ext uri="{63B3BB69-23CF-44E3-9099-C40C66FF867C}">
                    <a14:compatExt spid="_x0000_s166959"/>
                  </a:ext>
                  <a:ext uri="{FF2B5EF4-FFF2-40B4-BE49-F238E27FC236}">
                    <a16:creationId xmlns:a16="http://schemas.microsoft.com/office/drawing/2014/main" id="{00000000-0008-0000-0600-00002F8C0200}"/>
                  </a:ext>
                </a:extLst>
              </xdr:cNvPr>
              <xdr:cNvSpPr/>
            </xdr:nvSpPr>
            <xdr:spPr bwMode="auto">
              <a:xfrm>
                <a:off x="5846915" y="47677222"/>
                <a:ext cx="887291"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60" name="Check Box 48" hidden="1">
                <a:extLst>
                  <a:ext uri="{63B3BB69-23CF-44E3-9099-C40C66FF867C}">
                    <a14:compatExt spid="_x0000_s166960"/>
                  </a:ext>
                  <a:ext uri="{FF2B5EF4-FFF2-40B4-BE49-F238E27FC236}">
                    <a16:creationId xmlns:a16="http://schemas.microsoft.com/office/drawing/2014/main" id="{00000000-0008-0000-0600-0000308C0200}"/>
                  </a:ext>
                </a:extLst>
              </xdr:cNvPr>
              <xdr:cNvSpPr/>
            </xdr:nvSpPr>
            <xdr:spPr bwMode="auto">
              <a:xfrm>
                <a:off x="6793416" y="47684161"/>
                <a:ext cx="664676"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197</xdr:row>
          <xdr:rowOff>104775</xdr:rowOff>
        </xdr:from>
        <xdr:to>
          <xdr:col>8</xdr:col>
          <xdr:colOff>1743075</xdr:colOff>
          <xdr:row>198</xdr:row>
          <xdr:rowOff>82766</xdr:rowOff>
        </xdr:to>
        <xdr:grpSp>
          <xdr:nvGrpSpPr>
            <xdr:cNvPr id="66" name="Group 65">
              <a:extLst>
                <a:ext uri="{FF2B5EF4-FFF2-40B4-BE49-F238E27FC236}">
                  <a16:creationId xmlns:a16="http://schemas.microsoft.com/office/drawing/2014/main" id="{00000000-0008-0000-0600-000042000000}"/>
                </a:ext>
              </a:extLst>
            </xdr:cNvPr>
            <xdr:cNvGrpSpPr/>
          </xdr:nvGrpSpPr>
          <xdr:grpSpPr>
            <a:xfrm>
              <a:off x="9977967" y="81630308"/>
              <a:ext cx="1628775" cy="782325"/>
              <a:chOff x="5846849" y="47389754"/>
              <a:chExt cx="1611204" cy="692401"/>
            </a:xfrm>
          </xdr:grpSpPr>
          <xdr:sp macro="" textlink="">
            <xdr:nvSpPr>
              <xdr:cNvPr id="166961" name="Check Box 49" hidden="1">
                <a:extLst>
                  <a:ext uri="{63B3BB69-23CF-44E3-9099-C40C66FF867C}">
                    <a14:compatExt spid="_x0000_s166961"/>
                  </a:ext>
                  <a:ext uri="{FF2B5EF4-FFF2-40B4-BE49-F238E27FC236}">
                    <a16:creationId xmlns:a16="http://schemas.microsoft.com/office/drawing/2014/main" id="{00000000-0008-0000-0600-0000318C0200}"/>
                  </a:ext>
                </a:extLst>
              </xdr:cNvPr>
              <xdr:cNvSpPr/>
            </xdr:nvSpPr>
            <xdr:spPr bwMode="auto">
              <a:xfrm>
                <a:off x="5852580" y="4738975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62" name="Check Box 50" hidden="1">
                <a:extLst>
                  <a:ext uri="{63B3BB69-23CF-44E3-9099-C40C66FF867C}">
                    <a14:compatExt spid="_x0000_s166962"/>
                  </a:ext>
                  <a:ext uri="{FF2B5EF4-FFF2-40B4-BE49-F238E27FC236}">
                    <a16:creationId xmlns:a16="http://schemas.microsoft.com/office/drawing/2014/main" id="{00000000-0008-0000-0600-0000328C02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63" name="Check Box 51" hidden="1">
                <a:extLst>
                  <a:ext uri="{63B3BB69-23CF-44E3-9099-C40C66FF867C}">
                    <a14:compatExt spid="_x0000_s166963"/>
                  </a:ext>
                  <a:ext uri="{FF2B5EF4-FFF2-40B4-BE49-F238E27FC236}">
                    <a16:creationId xmlns:a16="http://schemas.microsoft.com/office/drawing/2014/main" id="{00000000-0008-0000-0600-0000338C0200}"/>
                  </a:ext>
                </a:extLst>
              </xdr:cNvPr>
              <xdr:cNvSpPr/>
            </xdr:nvSpPr>
            <xdr:spPr bwMode="auto">
              <a:xfrm>
                <a:off x="6793385" y="47684161"/>
                <a:ext cx="664668"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206</xdr:row>
          <xdr:rowOff>114300</xdr:rowOff>
        </xdr:from>
        <xdr:to>
          <xdr:col>5</xdr:col>
          <xdr:colOff>1609725</xdr:colOff>
          <xdr:row>207</xdr:row>
          <xdr:rowOff>111341</xdr:rowOff>
        </xdr:to>
        <xdr:grpSp>
          <xdr:nvGrpSpPr>
            <xdr:cNvPr id="70" name="Group 69">
              <a:extLst>
                <a:ext uri="{FF2B5EF4-FFF2-40B4-BE49-F238E27FC236}">
                  <a16:creationId xmlns:a16="http://schemas.microsoft.com/office/drawing/2014/main" id="{00000000-0008-0000-0600-000046000000}"/>
                </a:ext>
              </a:extLst>
            </xdr:cNvPr>
            <xdr:cNvGrpSpPr/>
          </xdr:nvGrpSpPr>
          <xdr:grpSpPr>
            <a:xfrm>
              <a:off x="6031442" y="85780033"/>
              <a:ext cx="1657350" cy="606641"/>
              <a:chOff x="5846878" y="47389761"/>
              <a:chExt cx="1611201" cy="692553"/>
            </a:xfrm>
          </xdr:grpSpPr>
          <xdr:sp macro="" textlink="">
            <xdr:nvSpPr>
              <xdr:cNvPr id="166964" name="Check Box 52" hidden="1">
                <a:extLst>
                  <a:ext uri="{63B3BB69-23CF-44E3-9099-C40C66FF867C}">
                    <a14:compatExt spid="_x0000_s166964"/>
                  </a:ext>
                  <a:ext uri="{FF2B5EF4-FFF2-40B4-BE49-F238E27FC236}">
                    <a16:creationId xmlns:a16="http://schemas.microsoft.com/office/drawing/2014/main" id="{00000000-0008-0000-0600-0000348C0200}"/>
                  </a:ext>
                </a:extLst>
              </xdr:cNvPr>
              <xdr:cNvSpPr/>
            </xdr:nvSpPr>
            <xdr:spPr bwMode="auto">
              <a:xfrm>
                <a:off x="5852580" y="4738976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65" name="Check Box 53" hidden="1">
                <a:extLst>
                  <a:ext uri="{63B3BB69-23CF-44E3-9099-C40C66FF867C}">
                    <a14:compatExt spid="_x0000_s166965"/>
                  </a:ext>
                  <a:ext uri="{FF2B5EF4-FFF2-40B4-BE49-F238E27FC236}">
                    <a16:creationId xmlns:a16="http://schemas.microsoft.com/office/drawing/2014/main" id="{00000000-0008-0000-0600-0000358C0200}"/>
                  </a:ext>
                </a:extLst>
              </xdr:cNvPr>
              <xdr:cNvSpPr/>
            </xdr:nvSpPr>
            <xdr:spPr bwMode="auto">
              <a:xfrm>
                <a:off x="5846878" y="47677222"/>
                <a:ext cx="887289"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66" name="Check Box 54" hidden="1">
                <a:extLst>
                  <a:ext uri="{63B3BB69-23CF-44E3-9099-C40C66FF867C}">
                    <a14:compatExt spid="_x0000_s166966"/>
                  </a:ext>
                  <a:ext uri="{FF2B5EF4-FFF2-40B4-BE49-F238E27FC236}">
                    <a16:creationId xmlns:a16="http://schemas.microsoft.com/office/drawing/2014/main" id="{00000000-0008-0000-0600-0000368C0200}"/>
                  </a:ext>
                </a:extLst>
              </xdr:cNvPr>
              <xdr:cNvSpPr/>
            </xdr:nvSpPr>
            <xdr:spPr bwMode="auto">
              <a:xfrm>
                <a:off x="6793410" y="47684323"/>
                <a:ext cx="664669"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206</xdr:row>
          <xdr:rowOff>142875</xdr:rowOff>
        </xdr:from>
        <xdr:to>
          <xdr:col>7</xdr:col>
          <xdr:colOff>704850</xdr:colOff>
          <xdr:row>207</xdr:row>
          <xdr:rowOff>139916</xdr:rowOff>
        </xdr:to>
        <xdr:grpSp>
          <xdr:nvGrpSpPr>
            <xdr:cNvPr id="74" name="Group 73">
              <a:extLst>
                <a:ext uri="{FF2B5EF4-FFF2-40B4-BE49-F238E27FC236}">
                  <a16:creationId xmlns:a16="http://schemas.microsoft.com/office/drawing/2014/main" id="{00000000-0008-0000-0600-00004A000000}"/>
                </a:ext>
              </a:extLst>
            </xdr:cNvPr>
            <xdr:cNvGrpSpPr/>
          </xdr:nvGrpSpPr>
          <xdr:grpSpPr>
            <a:xfrm>
              <a:off x="7994650" y="85808608"/>
              <a:ext cx="1659467" cy="606641"/>
              <a:chOff x="5846915" y="47389761"/>
              <a:chExt cx="1611177" cy="692553"/>
            </a:xfrm>
          </xdr:grpSpPr>
          <xdr:sp macro="" textlink="">
            <xdr:nvSpPr>
              <xdr:cNvPr id="166967" name="Check Box 55" hidden="1">
                <a:extLst>
                  <a:ext uri="{63B3BB69-23CF-44E3-9099-C40C66FF867C}">
                    <a14:compatExt spid="_x0000_s166967"/>
                  </a:ext>
                  <a:ext uri="{FF2B5EF4-FFF2-40B4-BE49-F238E27FC236}">
                    <a16:creationId xmlns:a16="http://schemas.microsoft.com/office/drawing/2014/main" id="{00000000-0008-0000-0600-0000378C0200}"/>
                  </a:ext>
                </a:extLst>
              </xdr:cNvPr>
              <xdr:cNvSpPr/>
            </xdr:nvSpPr>
            <xdr:spPr bwMode="auto">
              <a:xfrm>
                <a:off x="5852580" y="4738976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68" name="Check Box 56" hidden="1">
                <a:extLst>
                  <a:ext uri="{63B3BB69-23CF-44E3-9099-C40C66FF867C}">
                    <a14:compatExt spid="_x0000_s166968"/>
                  </a:ext>
                  <a:ext uri="{FF2B5EF4-FFF2-40B4-BE49-F238E27FC236}">
                    <a16:creationId xmlns:a16="http://schemas.microsoft.com/office/drawing/2014/main" id="{00000000-0008-0000-0600-0000388C0200}"/>
                  </a:ext>
                </a:extLst>
              </xdr:cNvPr>
              <xdr:cNvSpPr/>
            </xdr:nvSpPr>
            <xdr:spPr bwMode="auto">
              <a:xfrm>
                <a:off x="5846915" y="47677222"/>
                <a:ext cx="887291"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69" name="Check Box 57" hidden="1">
                <a:extLst>
                  <a:ext uri="{63B3BB69-23CF-44E3-9099-C40C66FF867C}">
                    <a14:compatExt spid="_x0000_s166969"/>
                  </a:ext>
                  <a:ext uri="{FF2B5EF4-FFF2-40B4-BE49-F238E27FC236}">
                    <a16:creationId xmlns:a16="http://schemas.microsoft.com/office/drawing/2014/main" id="{00000000-0008-0000-0600-0000398C0200}"/>
                  </a:ext>
                </a:extLst>
              </xdr:cNvPr>
              <xdr:cNvSpPr/>
            </xdr:nvSpPr>
            <xdr:spPr bwMode="auto">
              <a:xfrm>
                <a:off x="6793416" y="47684323"/>
                <a:ext cx="664676"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206</xdr:row>
          <xdr:rowOff>123825</xdr:rowOff>
        </xdr:from>
        <xdr:to>
          <xdr:col>8</xdr:col>
          <xdr:colOff>1781175</xdr:colOff>
          <xdr:row>207</xdr:row>
          <xdr:rowOff>120866</xdr:rowOff>
        </xdr:to>
        <xdr:grpSp>
          <xdr:nvGrpSpPr>
            <xdr:cNvPr id="78" name="Group 77">
              <a:extLst>
                <a:ext uri="{FF2B5EF4-FFF2-40B4-BE49-F238E27FC236}">
                  <a16:creationId xmlns:a16="http://schemas.microsoft.com/office/drawing/2014/main" id="{00000000-0008-0000-0600-00004E000000}"/>
                </a:ext>
              </a:extLst>
            </xdr:cNvPr>
            <xdr:cNvGrpSpPr/>
          </xdr:nvGrpSpPr>
          <xdr:grpSpPr>
            <a:xfrm>
              <a:off x="10016067" y="85789558"/>
              <a:ext cx="1628775" cy="606641"/>
              <a:chOff x="5846849" y="47389761"/>
              <a:chExt cx="1611204" cy="692553"/>
            </a:xfrm>
          </xdr:grpSpPr>
          <xdr:sp macro="" textlink="">
            <xdr:nvSpPr>
              <xdr:cNvPr id="166970" name="Check Box 58" hidden="1">
                <a:extLst>
                  <a:ext uri="{63B3BB69-23CF-44E3-9099-C40C66FF867C}">
                    <a14:compatExt spid="_x0000_s166970"/>
                  </a:ext>
                  <a:ext uri="{FF2B5EF4-FFF2-40B4-BE49-F238E27FC236}">
                    <a16:creationId xmlns:a16="http://schemas.microsoft.com/office/drawing/2014/main" id="{00000000-0008-0000-0600-00003A8C0200}"/>
                  </a:ext>
                </a:extLst>
              </xdr:cNvPr>
              <xdr:cNvSpPr/>
            </xdr:nvSpPr>
            <xdr:spPr bwMode="auto">
              <a:xfrm>
                <a:off x="5852580" y="4738976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71" name="Check Box 59" hidden="1">
                <a:extLst>
                  <a:ext uri="{63B3BB69-23CF-44E3-9099-C40C66FF867C}">
                    <a14:compatExt spid="_x0000_s166971"/>
                  </a:ext>
                  <a:ext uri="{FF2B5EF4-FFF2-40B4-BE49-F238E27FC236}">
                    <a16:creationId xmlns:a16="http://schemas.microsoft.com/office/drawing/2014/main" id="{00000000-0008-0000-0600-00003B8C02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66972" name="Check Box 60" hidden="1">
                <a:extLst>
                  <a:ext uri="{63B3BB69-23CF-44E3-9099-C40C66FF867C}">
                    <a14:compatExt spid="_x0000_s166972"/>
                  </a:ext>
                  <a:ext uri="{FF2B5EF4-FFF2-40B4-BE49-F238E27FC236}">
                    <a16:creationId xmlns:a16="http://schemas.microsoft.com/office/drawing/2014/main" id="{00000000-0008-0000-0600-00003C8C0200}"/>
                  </a:ext>
                </a:extLst>
              </xdr:cNvPr>
              <xdr:cNvSpPr/>
            </xdr:nvSpPr>
            <xdr:spPr bwMode="auto">
              <a:xfrm>
                <a:off x="6793385" y="47684323"/>
                <a:ext cx="664668"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105</xdr:row>
          <xdr:rowOff>38100</xdr:rowOff>
        </xdr:from>
        <xdr:to>
          <xdr:col>6</xdr:col>
          <xdr:colOff>895350</xdr:colOff>
          <xdr:row>109</xdr:row>
          <xdr:rowOff>0</xdr:rowOff>
        </xdr:to>
        <xdr:grpSp>
          <xdr:nvGrpSpPr>
            <xdr:cNvPr id="82" name="Group 211">
              <a:extLst>
                <a:ext uri="{FF2B5EF4-FFF2-40B4-BE49-F238E27FC236}">
                  <a16:creationId xmlns:a16="http://schemas.microsoft.com/office/drawing/2014/main" id="{00000000-0008-0000-0600-000052000000}"/>
                </a:ext>
              </a:extLst>
            </xdr:cNvPr>
            <xdr:cNvGrpSpPr>
              <a:grpSpLocks/>
            </xdr:cNvGrpSpPr>
          </xdr:nvGrpSpPr>
          <xdr:grpSpPr bwMode="auto">
            <a:xfrm>
              <a:off x="6126692" y="43531367"/>
              <a:ext cx="2591858" cy="1172633"/>
              <a:chOff x="427" y="3836"/>
              <a:chExt cx="200" cy="120"/>
            </a:xfrm>
          </xdr:grpSpPr>
          <xdr:sp macro="" textlink="">
            <xdr:nvSpPr>
              <xdr:cNvPr id="166973" name="Check Box 61" hidden="1">
                <a:extLst>
                  <a:ext uri="{63B3BB69-23CF-44E3-9099-C40C66FF867C}">
                    <a14:compatExt spid="_x0000_s166973"/>
                  </a:ext>
                  <a:ext uri="{FF2B5EF4-FFF2-40B4-BE49-F238E27FC236}">
                    <a16:creationId xmlns:a16="http://schemas.microsoft.com/office/drawing/2014/main" id="{00000000-0008-0000-0600-00003D8C0200}"/>
                  </a:ext>
                </a:extLst>
              </xdr:cNvPr>
              <xdr:cNvSpPr/>
            </xdr:nvSpPr>
            <xdr:spPr bwMode="auto">
              <a:xfrm>
                <a:off x="427" y="3836"/>
                <a:ext cx="66"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74" name="Check Box 62" hidden="1">
                <a:extLst>
                  <a:ext uri="{63B3BB69-23CF-44E3-9099-C40C66FF867C}">
                    <a14:compatExt spid="_x0000_s166974"/>
                  </a:ext>
                  <a:ext uri="{FF2B5EF4-FFF2-40B4-BE49-F238E27FC236}">
                    <a16:creationId xmlns:a16="http://schemas.microsoft.com/office/drawing/2014/main" id="{00000000-0008-0000-0600-00003E8C0200}"/>
                  </a:ext>
                </a:extLst>
              </xdr:cNvPr>
              <xdr:cNvSpPr/>
            </xdr:nvSpPr>
            <xdr:spPr bwMode="auto">
              <a:xfrm>
                <a:off x="508" y="3836"/>
                <a:ext cx="92"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75" name="Check Box 63" hidden="1">
                <a:extLst>
                  <a:ext uri="{63B3BB69-23CF-44E3-9099-C40C66FF867C}">
                    <a14:compatExt spid="_x0000_s166975"/>
                  </a:ext>
                  <a:ext uri="{FF2B5EF4-FFF2-40B4-BE49-F238E27FC236}">
                    <a16:creationId xmlns:a16="http://schemas.microsoft.com/office/drawing/2014/main" id="{00000000-0008-0000-0600-00003F8C0200}"/>
                  </a:ext>
                </a:extLst>
              </xdr:cNvPr>
              <xdr:cNvSpPr/>
            </xdr:nvSpPr>
            <xdr:spPr bwMode="auto">
              <a:xfrm>
                <a:off x="428" y="3858"/>
                <a:ext cx="83"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76" name="Check Box 64" hidden="1">
                <a:extLst>
                  <a:ext uri="{63B3BB69-23CF-44E3-9099-C40C66FF867C}">
                    <a14:compatExt spid="_x0000_s166976"/>
                  </a:ext>
                  <a:ext uri="{FF2B5EF4-FFF2-40B4-BE49-F238E27FC236}">
                    <a16:creationId xmlns:a16="http://schemas.microsoft.com/office/drawing/2014/main" id="{00000000-0008-0000-0600-0000408C0200}"/>
                  </a:ext>
                </a:extLst>
              </xdr:cNvPr>
              <xdr:cNvSpPr/>
            </xdr:nvSpPr>
            <xdr:spPr bwMode="auto">
              <a:xfrm>
                <a:off x="508" y="3858"/>
                <a:ext cx="98"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6977" name="Check Box 65" hidden="1">
                <a:extLst>
                  <a:ext uri="{63B3BB69-23CF-44E3-9099-C40C66FF867C}">
                    <a14:compatExt spid="_x0000_s166977"/>
                  </a:ext>
                  <a:ext uri="{FF2B5EF4-FFF2-40B4-BE49-F238E27FC236}">
                    <a16:creationId xmlns:a16="http://schemas.microsoft.com/office/drawing/2014/main" id="{00000000-0008-0000-0600-0000418C0200}"/>
                  </a:ext>
                </a:extLst>
              </xdr:cNvPr>
              <xdr:cNvSpPr/>
            </xdr:nvSpPr>
            <xdr:spPr bwMode="auto">
              <a:xfrm>
                <a:off x="430" y="3932"/>
                <a:ext cx="197" cy="2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6978" name="Check Box 66" hidden="1">
                <a:extLst>
                  <a:ext uri="{63B3BB69-23CF-44E3-9099-C40C66FF867C}">
                    <a14:compatExt spid="_x0000_s166978"/>
                  </a:ext>
                  <a:ext uri="{FF2B5EF4-FFF2-40B4-BE49-F238E27FC236}">
                    <a16:creationId xmlns:a16="http://schemas.microsoft.com/office/drawing/2014/main" id="{00000000-0008-0000-0600-0000428C0200}"/>
                  </a:ext>
                </a:extLst>
              </xdr:cNvPr>
              <xdr:cNvSpPr/>
            </xdr:nvSpPr>
            <xdr:spPr bwMode="auto">
              <a:xfrm>
                <a:off x="428" y="3880"/>
                <a:ext cx="162" cy="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105</xdr:row>
          <xdr:rowOff>38100</xdr:rowOff>
        </xdr:from>
        <xdr:to>
          <xdr:col>8</xdr:col>
          <xdr:colOff>990600</xdr:colOff>
          <xdr:row>109</xdr:row>
          <xdr:rowOff>0</xdr:rowOff>
        </xdr:to>
        <xdr:grpSp>
          <xdr:nvGrpSpPr>
            <xdr:cNvPr id="89" name="Group 218">
              <a:extLst>
                <a:ext uri="{FF2B5EF4-FFF2-40B4-BE49-F238E27FC236}">
                  <a16:creationId xmlns:a16="http://schemas.microsoft.com/office/drawing/2014/main" id="{00000000-0008-0000-0600-000059000000}"/>
                </a:ext>
              </a:extLst>
            </xdr:cNvPr>
            <xdr:cNvGrpSpPr>
              <a:grpSpLocks/>
            </xdr:cNvGrpSpPr>
          </xdr:nvGrpSpPr>
          <xdr:grpSpPr bwMode="auto">
            <a:xfrm>
              <a:off x="8996892" y="43531367"/>
              <a:ext cx="1857375" cy="1172633"/>
              <a:chOff x="427" y="3836"/>
              <a:chExt cx="200" cy="120"/>
            </a:xfrm>
          </xdr:grpSpPr>
          <xdr:sp macro="" textlink="">
            <xdr:nvSpPr>
              <xdr:cNvPr id="166979" name="Check Box 67" hidden="1">
                <a:extLst>
                  <a:ext uri="{63B3BB69-23CF-44E3-9099-C40C66FF867C}">
                    <a14:compatExt spid="_x0000_s166979"/>
                  </a:ext>
                  <a:ext uri="{FF2B5EF4-FFF2-40B4-BE49-F238E27FC236}">
                    <a16:creationId xmlns:a16="http://schemas.microsoft.com/office/drawing/2014/main" id="{00000000-0008-0000-0600-0000438C0200}"/>
                  </a:ext>
                </a:extLst>
              </xdr:cNvPr>
              <xdr:cNvSpPr/>
            </xdr:nvSpPr>
            <xdr:spPr bwMode="auto">
              <a:xfrm>
                <a:off x="427" y="3836"/>
                <a:ext cx="66"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80" name="Check Box 68" hidden="1">
                <a:extLst>
                  <a:ext uri="{63B3BB69-23CF-44E3-9099-C40C66FF867C}">
                    <a14:compatExt spid="_x0000_s166980"/>
                  </a:ext>
                  <a:ext uri="{FF2B5EF4-FFF2-40B4-BE49-F238E27FC236}">
                    <a16:creationId xmlns:a16="http://schemas.microsoft.com/office/drawing/2014/main" id="{00000000-0008-0000-0600-0000448C0200}"/>
                  </a:ext>
                </a:extLst>
              </xdr:cNvPr>
              <xdr:cNvSpPr/>
            </xdr:nvSpPr>
            <xdr:spPr bwMode="auto">
              <a:xfrm>
                <a:off x="508" y="3836"/>
                <a:ext cx="92"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81" name="Check Box 69" hidden="1">
                <a:extLst>
                  <a:ext uri="{63B3BB69-23CF-44E3-9099-C40C66FF867C}">
                    <a14:compatExt spid="_x0000_s166981"/>
                  </a:ext>
                  <a:ext uri="{FF2B5EF4-FFF2-40B4-BE49-F238E27FC236}">
                    <a16:creationId xmlns:a16="http://schemas.microsoft.com/office/drawing/2014/main" id="{00000000-0008-0000-0600-0000458C0200}"/>
                  </a:ext>
                </a:extLst>
              </xdr:cNvPr>
              <xdr:cNvSpPr/>
            </xdr:nvSpPr>
            <xdr:spPr bwMode="auto">
              <a:xfrm>
                <a:off x="428" y="3858"/>
                <a:ext cx="83"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82" name="Check Box 70" hidden="1">
                <a:extLst>
                  <a:ext uri="{63B3BB69-23CF-44E3-9099-C40C66FF867C}">
                    <a14:compatExt spid="_x0000_s166982"/>
                  </a:ext>
                  <a:ext uri="{FF2B5EF4-FFF2-40B4-BE49-F238E27FC236}">
                    <a16:creationId xmlns:a16="http://schemas.microsoft.com/office/drawing/2014/main" id="{00000000-0008-0000-0600-0000468C0200}"/>
                  </a:ext>
                </a:extLst>
              </xdr:cNvPr>
              <xdr:cNvSpPr/>
            </xdr:nvSpPr>
            <xdr:spPr bwMode="auto">
              <a:xfrm>
                <a:off x="508" y="3858"/>
                <a:ext cx="98"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6983" name="Check Box 71" hidden="1">
                <a:extLst>
                  <a:ext uri="{63B3BB69-23CF-44E3-9099-C40C66FF867C}">
                    <a14:compatExt spid="_x0000_s166983"/>
                  </a:ext>
                  <a:ext uri="{FF2B5EF4-FFF2-40B4-BE49-F238E27FC236}">
                    <a16:creationId xmlns:a16="http://schemas.microsoft.com/office/drawing/2014/main" id="{00000000-0008-0000-0600-0000478C0200}"/>
                  </a:ext>
                </a:extLst>
              </xdr:cNvPr>
              <xdr:cNvSpPr/>
            </xdr:nvSpPr>
            <xdr:spPr bwMode="auto">
              <a:xfrm>
                <a:off x="430" y="3932"/>
                <a:ext cx="197" cy="2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6984" name="Check Box 72" hidden="1">
                <a:extLst>
                  <a:ext uri="{63B3BB69-23CF-44E3-9099-C40C66FF867C}">
                    <a14:compatExt spid="_x0000_s166984"/>
                  </a:ext>
                  <a:ext uri="{FF2B5EF4-FFF2-40B4-BE49-F238E27FC236}">
                    <a16:creationId xmlns:a16="http://schemas.microsoft.com/office/drawing/2014/main" id="{00000000-0008-0000-0600-0000488C0200}"/>
                  </a:ext>
                </a:extLst>
              </xdr:cNvPr>
              <xdr:cNvSpPr/>
            </xdr:nvSpPr>
            <xdr:spPr bwMode="auto">
              <a:xfrm>
                <a:off x="428" y="3880"/>
                <a:ext cx="162" cy="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122</xdr:row>
          <xdr:rowOff>38100</xdr:rowOff>
        </xdr:from>
        <xdr:to>
          <xdr:col>6</xdr:col>
          <xdr:colOff>895350</xdr:colOff>
          <xdr:row>126</xdr:row>
          <xdr:rowOff>0</xdr:rowOff>
        </xdr:to>
        <xdr:grpSp>
          <xdr:nvGrpSpPr>
            <xdr:cNvPr id="96" name="Group 225">
              <a:extLst>
                <a:ext uri="{FF2B5EF4-FFF2-40B4-BE49-F238E27FC236}">
                  <a16:creationId xmlns:a16="http://schemas.microsoft.com/office/drawing/2014/main" id="{00000000-0008-0000-0600-000060000000}"/>
                </a:ext>
              </a:extLst>
            </xdr:cNvPr>
            <xdr:cNvGrpSpPr>
              <a:grpSpLocks/>
            </xdr:cNvGrpSpPr>
          </xdr:nvGrpSpPr>
          <xdr:grpSpPr bwMode="auto">
            <a:xfrm>
              <a:off x="6126692" y="49009300"/>
              <a:ext cx="2591858" cy="1164167"/>
              <a:chOff x="427" y="3836"/>
              <a:chExt cx="200" cy="120"/>
            </a:xfrm>
          </xdr:grpSpPr>
          <xdr:sp macro="" textlink="">
            <xdr:nvSpPr>
              <xdr:cNvPr id="166985" name="Check Box 73" hidden="1">
                <a:extLst>
                  <a:ext uri="{63B3BB69-23CF-44E3-9099-C40C66FF867C}">
                    <a14:compatExt spid="_x0000_s166985"/>
                  </a:ext>
                  <a:ext uri="{FF2B5EF4-FFF2-40B4-BE49-F238E27FC236}">
                    <a16:creationId xmlns:a16="http://schemas.microsoft.com/office/drawing/2014/main" id="{00000000-0008-0000-0600-0000498C0200}"/>
                  </a:ext>
                </a:extLst>
              </xdr:cNvPr>
              <xdr:cNvSpPr/>
            </xdr:nvSpPr>
            <xdr:spPr bwMode="auto">
              <a:xfrm>
                <a:off x="427" y="3836"/>
                <a:ext cx="66"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86" name="Check Box 74" hidden="1">
                <a:extLst>
                  <a:ext uri="{63B3BB69-23CF-44E3-9099-C40C66FF867C}">
                    <a14:compatExt spid="_x0000_s166986"/>
                  </a:ext>
                  <a:ext uri="{FF2B5EF4-FFF2-40B4-BE49-F238E27FC236}">
                    <a16:creationId xmlns:a16="http://schemas.microsoft.com/office/drawing/2014/main" id="{00000000-0008-0000-0600-00004A8C0200}"/>
                  </a:ext>
                </a:extLst>
              </xdr:cNvPr>
              <xdr:cNvSpPr/>
            </xdr:nvSpPr>
            <xdr:spPr bwMode="auto">
              <a:xfrm>
                <a:off x="508" y="3836"/>
                <a:ext cx="92"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87" name="Check Box 75" hidden="1">
                <a:extLst>
                  <a:ext uri="{63B3BB69-23CF-44E3-9099-C40C66FF867C}">
                    <a14:compatExt spid="_x0000_s166987"/>
                  </a:ext>
                  <a:ext uri="{FF2B5EF4-FFF2-40B4-BE49-F238E27FC236}">
                    <a16:creationId xmlns:a16="http://schemas.microsoft.com/office/drawing/2014/main" id="{00000000-0008-0000-0600-00004B8C0200}"/>
                  </a:ext>
                </a:extLst>
              </xdr:cNvPr>
              <xdr:cNvSpPr/>
            </xdr:nvSpPr>
            <xdr:spPr bwMode="auto">
              <a:xfrm>
                <a:off x="428" y="3858"/>
                <a:ext cx="83"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88" name="Check Box 76" hidden="1">
                <a:extLst>
                  <a:ext uri="{63B3BB69-23CF-44E3-9099-C40C66FF867C}">
                    <a14:compatExt spid="_x0000_s166988"/>
                  </a:ext>
                  <a:ext uri="{FF2B5EF4-FFF2-40B4-BE49-F238E27FC236}">
                    <a16:creationId xmlns:a16="http://schemas.microsoft.com/office/drawing/2014/main" id="{00000000-0008-0000-0600-00004C8C0200}"/>
                  </a:ext>
                </a:extLst>
              </xdr:cNvPr>
              <xdr:cNvSpPr/>
            </xdr:nvSpPr>
            <xdr:spPr bwMode="auto">
              <a:xfrm>
                <a:off x="508" y="3858"/>
                <a:ext cx="98"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6989" name="Check Box 77" hidden="1">
                <a:extLst>
                  <a:ext uri="{63B3BB69-23CF-44E3-9099-C40C66FF867C}">
                    <a14:compatExt spid="_x0000_s166989"/>
                  </a:ext>
                  <a:ext uri="{FF2B5EF4-FFF2-40B4-BE49-F238E27FC236}">
                    <a16:creationId xmlns:a16="http://schemas.microsoft.com/office/drawing/2014/main" id="{00000000-0008-0000-0600-00004D8C0200}"/>
                  </a:ext>
                </a:extLst>
              </xdr:cNvPr>
              <xdr:cNvSpPr/>
            </xdr:nvSpPr>
            <xdr:spPr bwMode="auto">
              <a:xfrm>
                <a:off x="430" y="3932"/>
                <a:ext cx="197" cy="2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6990" name="Check Box 78" hidden="1">
                <a:extLst>
                  <a:ext uri="{63B3BB69-23CF-44E3-9099-C40C66FF867C}">
                    <a14:compatExt spid="_x0000_s166990"/>
                  </a:ext>
                  <a:ext uri="{FF2B5EF4-FFF2-40B4-BE49-F238E27FC236}">
                    <a16:creationId xmlns:a16="http://schemas.microsoft.com/office/drawing/2014/main" id="{00000000-0008-0000-0600-00004E8C0200}"/>
                  </a:ext>
                </a:extLst>
              </xdr:cNvPr>
              <xdr:cNvSpPr/>
            </xdr:nvSpPr>
            <xdr:spPr bwMode="auto">
              <a:xfrm>
                <a:off x="428" y="3880"/>
                <a:ext cx="162" cy="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122</xdr:row>
          <xdr:rowOff>38100</xdr:rowOff>
        </xdr:from>
        <xdr:to>
          <xdr:col>8</xdr:col>
          <xdr:colOff>990600</xdr:colOff>
          <xdr:row>126</xdr:row>
          <xdr:rowOff>0</xdr:rowOff>
        </xdr:to>
        <xdr:grpSp>
          <xdr:nvGrpSpPr>
            <xdr:cNvPr id="103" name="Group 232">
              <a:extLst>
                <a:ext uri="{FF2B5EF4-FFF2-40B4-BE49-F238E27FC236}">
                  <a16:creationId xmlns:a16="http://schemas.microsoft.com/office/drawing/2014/main" id="{00000000-0008-0000-0600-000067000000}"/>
                </a:ext>
              </a:extLst>
            </xdr:cNvPr>
            <xdr:cNvGrpSpPr>
              <a:grpSpLocks/>
            </xdr:cNvGrpSpPr>
          </xdr:nvGrpSpPr>
          <xdr:grpSpPr bwMode="auto">
            <a:xfrm>
              <a:off x="8996892" y="49009300"/>
              <a:ext cx="1857375" cy="1164167"/>
              <a:chOff x="427" y="3836"/>
              <a:chExt cx="200" cy="120"/>
            </a:xfrm>
          </xdr:grpSpPr>
          <xdr:sp macro="" textlink="">
            <xdr:nvSpPr>
              <xdr:cNvPr id="166991" name="Check Box 79" hidden="1">
                <a:extLst>
                  <a:ext uri="{63B3BB69-23CF-44E3-9099-C40C66FF867C}">
                    <a14:compatExt spid="_x0000_s166991"/>
                  </a:ext>
                  <a:ext uri="{FF2B5EF4-FFF2-40B4-BE49-F238E27FC236}">
                    <a16:creationId xmlns:a16="http://schemas.microsoft.com/office/drawing/2014/main" id="{00000000-0008-0000-0600-00004F8C0200}"/>
                  </a:ext>
                </a:extLst>
              </xdr:cNvPr>
              <xdr:cNvSpPr/>
            </xdr:nvSpPr>
            <xdr:spPr bwMode="auto">
              <a:xfrm>
                <a:off x="427" y="3836"/>
                <a:ext cx="66"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6992" name="Check Box 80" hidden="1">
                <a:extLst>
                  <a:ext uri="{63B3BB69-23CF-44E3-9099-C40C66FF867C}">
                    <a14:compatExt spid="_x0000_s166992"/>
                  </a:ext>
                  <a:ext uri="{FF2B5EF4-FFF2-40B4-BE49-F238E27FC236}">
                    <a16:creationId xmlns:a16="http://schemas.microsoft.com/office/drawing/2014/main" id="{00000000-0008-0000-0600-0000508C0200}"/>
                  </a:ext>
                </a:extLst>
              </xdr:cNvPr>
              <xdr:cNvSpPr/>
            </xdr:nvSpPr>
            <xdr:spPr bwMode="auto">
              <a:xfrm>
                <a:off x="508" y="3836"/>
                <a:ext cx="92"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6993" name="Check Box 81" hidden="1">
                <a:extLst>
                  <a:ext uri="{63B3BB69-23CF-44E3-9099-C40C66FF867C}">
                    <a14:compatExt spid="_x0000_s166993"/>
                  </a:ext>
                  <a:ext uri="{FF2B5EF4-FFF2-40B4-BE49-F238E27FC236}">
                    <a16:creationId xmlns:a16="http://schemas.microsoft.com/office/drawing/2014/main" id="{00000000-0008-0000-0600-0000518C0200}"/>
                  </a:ext>
                </a:extLst>
              </xdr:cNvPr>
              <xdr:cNvSpPr/>
            </xdr:nvSpPr>
            <xdr:spPr bwMode="auto">
              <a:xfrm>
                <a:off x="428" y="3858"/>
                <a:ext cx="83"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6994" name="Check Box 82" hidden="1">
                <a:extLst>
                  <a:ext uri="{63B3BB69-23CF-44E3-9099-C40C66FF867C}">
                    <a14:compatExt spid="_x0000_s166994"/>
                  </a:ext>
                  <a:ext uri="{FF2B5EF4-FFF2-40B4-BE49-F238E27FC236}">
                    <a16:creationId xmlns:a16="http://schemas.microsoft.com/office/drawing/2014/main" id="{00000000-0008-0000-0600-0000528C0200}"/>
                  </a:ext>
                </a:extLst>
              </xdr:cNvPr>
              <xdr:cNvSpPr/>
            </xdr:nvSpPr>
            <xdr:spPr bwMode="auto">
              <a:xfrm>
                <a:off x="508" y="3858"/>
                <a:ext cx="98" cy="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6995" name="Check Box 83" hidden="1">
                <a:extLst>
                  <a:ext uri="{63B3BB69-23CF-44E3-9099-C40C66FF867C}">
                    <a14:compatExt spid="_x0000_s166995"/>
                  </a:ext>
                  <a:ext uri="{FF2B5EF4-FFF2-40B4-BE49-F238E27FC236}">
                    <a16:creationId xmlns:a16="http://schemas.microsoft.com/office/drawing/2014/main" id="{00000000-0008-0000-0600-0000538C0200}"/>
                  </a:ext>
                </a:extLst>
              </xdr:cNvPr>
              <xdr:cNvSpPr/>
            </xdr:nvSpPr>
            <xdr:spPr bwMode="auto">
              <a:xfrm>
                <a:off x="430" y="3932"/>
                <a:ext cx="197" cy="2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6996" name="Check Box 84" hidden="1">
                <a:extLst>
                  <a:ext uri="{63B3BB69-23CF-44E3-9099-C40C66FF867C}">
                    <a14:compatExt spid="_x0000_s166996"/>
                  </a:ext>
                  <a:ext uri="{FF2B5EF4-FFF2-40B4-BE49-F238E27FC236}">
                    <a16:creationId xmlns:a16="http://schemas.microsoft.com/office/drawing/2014/main" id="{00000000-0008-0000-0600-0000548C0200}"/>
                  </a:ext>
                </a:extLst>
              </xdr:cNvPr>
              <xdr:cNvSpPr/>
            </xdr:nvSpPr>
            <xdr:spPr bwMode="auto">
              <a:xfrm>
                <a:off x="428" y="3880"/>
                <a:ext cx="162" cy="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492740" y="0"/>
          <a:ext cx="1135380" cy="75057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7067964" y="57150"/>
          <a:ext cx="1131404" cy="676689"/>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642363" y="47625"/>
          <a:ext cx="1118152" cy="706921"/>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1758\Desktop\01_1st%20Envelope-%20Attachments_RT12-ol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AMRAT%20JAIN\CURRENT%20PROJECTS\6.%20HVDC%20Vindhyanchal%20Spare%20Converter%20Transformer\PRE%20BID\BD\Ref.%20from%20G6\Volume-3-Pkg-A\01_First%20Envelope_Bid%20Form%20and%20Attachmen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sheetData sheetId="1"/>
      <sheetData sheetId="2"/>
      <sheetData sheetId="3">
        <row r="7">
          <cell r="A7" t="str">
            <v>Bidder’s Name and Address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ow r="3">
          <cell r="A3" t="str">
            <v>Specification No. :</v>
          </cell>
        </row>
      </sheetData>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A184B64-3E2A-468B-A1A3-4151B2895115}" protected="1">
  <header guid="{FA184B64-3E2A-468B-A1A3-4151B2895115}" dateTime="2023-04-21T17:01:40" maxSheetId="31" userName="Silpa"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19.bin"/><Relationship Id="rId18" Type="http://schemas.openxmlformats.org/officeDocument/2006/relationships/printerSettings" Target="../printerSettings/printerSettings324.bin"/><Relationship Id="rId26" Type="http://schemas.openxmlformats.org/officeDocument/2006/relationships/printerSettings" Target="../printerSettings/printerSettings332.bin"/><Relationship Id="rId39" Type="http://schemas.openxmlformats.org/officeDocument/2006/relationships/printerSettings" Target="../printerSettings/printerSettings345.bin"/><Relationship Id="rId21" Type="http://schemas.openxmlformats.org/officeDocument/2006/relationships/printerSettings" Target="../printerSettings/printerSettings327.bin"/><Relationship Id="rId34" Type="http://schemas.openxmlformats.org/officeDocument/2006/relationships/printerSettings" Target="../printerSettings/printerSettings340.bin"/><Relationship Id="rId42" Type="http://schemas.openxmlformats.org/officeDocument/2006/relationships/printerSettings" Target="../printerSettings/printerSettings348.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6" Type="http://schemas.openxmlformats.org/officeDocument/2006/relationships/printerSettings" Target="../printerSettings/printerSettings322.bin"/><Relationship Id="rId20" Type="http://schemas.openxmlformats.org/officeDocument/2006/relationships/printerSettings" Target="../printerSettings/printerSettings326.bin"/><Relationship Id="rId29" Type="http://schemas.openxmlformats.org/officeDocument/2006/relationships/printerSettings" Target="../printerSettings/printerSettings335.bin"/><Relationship Id="rId41" Type="http://schemas.openxmlformats.org/officeDocument/2006/relationships/printerSettings" Target="../printerSettings/printerSettings347.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24" Type="http://schemas.openxmlformats.org/officeDocument/2006/relationships/printerSettings" Target="../printerSettings/printerSettings330.bin"/><Relationship Id="rId32" Type="http://schemas.openxmlformats.org/officeDocument/2006/relationships/printerSettings" Target="../printerSettings/printerSettings338.bin"/><Relationship Id="rId37" Type="http://schemas.openxmlformats.org/officeDocument/2006/relationships/printerSettings" Target="../printerSettings/printerSettings343.bin"/><Relationship Id="rId40" Type="http://schemas.openxmlformats.org/officeDocument/2006/relationships/printerSettings" Target="../printerSettings/printerSettings346.bin"/><Relationship Id="rId5" Type="http://schemas.openxmlformats.org/officeDocument/2006/relationships/printerSettings" Target="../printerSettings/printerSettings311.bin"/><Relationship Id="rId15" Type="http://schemas.openxmlformats.org/officeDocument/2006/relationships/printerSettings" Target="../printerSettings/printerSettings321.bin"/><Relationship Id="rId23" Type="http://schemas.openxmlformats.org/officeDocument/2006/relationships/printerSettings" Target="../printerSettings/printerSettings329.bin"/><Relationship Id="rId28" Type="http://schemas.openxmlformats.org/officeDocument/2006/relationships/printerSettings" Target="../printerSettings/printerSettings334.bin"/><Relationship Id="rId36" Type="http://schemas.openxmlformats.org/officeDocument/2006/relationships/printerSettings" Target="../printerSettings/printerSettings342.bin"/><Relationship Id="rId10" Type="http://schemas.openxmlformats.org/officeDocument/2006/relationships/printerSettings" Target="../printerSettings/printerSettings316.bin"/><Relationship Id="rId19" Type="http://schemas.openxmlformats.org/officeDocument/2006/relationships/printerSettings" Target="../printerSettings/printerSettings325.bin"/><Relationship Id="rId31" Type="http://schemas.openxmlformats.org/officeDocument/2006/relationships/printerSettings" Target="../printerSettings/printerSettings337.bin"/><Relationship Id="rId44" Type="http://schemas.openxmlformats.org/officeDocument/2006/relationships/drawing" Target="../drawings/drawing9.xml"/><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 Id="rId22" Type="http://schemas.openxmlformats.org/officeDocument/2006/relationships/printerSettings" Target="../printerSettings/printerSettings328.bin"/><Relationship Id="rId27" Type="http://schemas.openxmlformats.org/officeDocument/2006/relationships/printerSettings" Target="../printerSettings/printerSettings333.bin"/><Relationship Id="rId30" Type="http://schemas.openxmlformats.org/officeDocument/2006/relationships/printerSettings" Target="../printerSettings/printerSettings336.bin"/><Relationship Id="rId35" Type="http://schemas.openxmlformats.org/officeDocument/2006/relationships/printerSettings" Target="../printerSettings/printerSettings341.bin"/><Relationship Id="rId43" Type="http://schemas.openxmlformats.org/officeDocument/2006/relationships/printerSettings" Target="../printerSettings/printerSettings349.bin"/><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12" Type="http://schemas.openxmlformats.org/officeDocument/2006/relationships/printerSettings" Target="../printerSettings/printerSettings318.bin"/><Relationship Id="rId17" Type="http://schemas.openxmlformats.org/officeDocument/2006/relationships/printerSettings" Target="../printerSettings/printerSettings323.bin"/><Relationship Id="rId25" Type="http://schemas.openxmlformats.org/officeDocument/2006/relationships/printerSettings" Target="../printerSettings/printerSettings331.bin"/><Relationship Id="rId33" Type="http://schemas.openxmlformats.org/officeDocument/2006/relationships/printerSettings" Target="../printerSettings/printerSettings339.bin"/><Relationship Id="rId38" Type="http://schemas.openxmlformats.org/officeDocument/2006/relationships/printerSettings" Target="../printerSettings/printerSettings344.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62.bin"/><Relationship Id="rId18" Type="http://schemas.openxmlformats.org/officeDocument/2006/relationships/printerSettings" Target="../printerSettings/printerSettings367.bin"/><Relationship Id="rId26" Type="http://schemas.openxmlformats.org/officeDocument/2006/relationships/printerSettings" Target="../printerSettings/printerSettings375.bin"/><Relationship Id="rId39" Type="http://schemas.openxmlformats.org/officeDocument/2006/relationships/printerSettings" Target="../printerSettings/printerSettings388.bin"/><Relationship Id="rId21" Type="http://schemas.openxmlformats.org/officeDocument/2006/relationships/printerSettings" Target="../printerSettings/printerSettings370.bin"/><Relationship Id="rId34" Type="http://schemas.openxmlformats.org/officeDocument/2006/relationships/printerSettings" Target="../printerSettings/printerSettings383.bin"/><Relationship Id="rId42" Type="http://schemas.openxmlformats.org/officeDocument/2006/relationships/printerSettings" Target="../printerSettings/printerSettings391.bin"/><Relationship Id="rId7" Type="http://schemas.openxmlformats.org/officeDocument/2006/relationships/printerSettings" Target="../printerSettings/printerSettings356.bin"/><Relationship Id="rId2" Type="http://schemas.openxmlformats.org/officeDocument/2006/relationships/printerSettings" Target="../printerSettings/printerSettings351.bin"/><Relationship Id="rId16" Type="http://schemas.openxmlformats.org/officeDocument/2006/relationships/printerSettings" Target="../printerSettings/printerSettings365.bin"/><Relationship Id="rId29" Type="http://schemas.openxmlformats.org/officeDocument/2006/relationships/printerSettings" Target="../printerSettings/printerSettings378.bin"/><Relationship Id="rId1" Type="http://schemas.openxmlformats.org/officeDocument/2006/relationships/printerSettings" Target="../printerSettings/printerSettings350.bin"/><Relationship Id="rId6" Type="http://schemas.openxmlformats.org/officeDocument/2006/relationships/printerSettings" Target="../printerSettings/printerSettings355.bin"/><Relationship Id="rId11" Type="http://schemas.openxmlformats.org/officeDocument/2006/relationships/printerSettings" Target="../printerSettings/printerSettings360.bin"/><Relationship Id="rId24" Type="http://schemas.openxmlformats.org/officeDocument/2006/relationships/printerSettings" Target="../printerSettings/printerSettings373.bin"/><Relationship Id="rId32" Type="http://schemas.openxmlformats.org/officeDocument/2006/relationships/printerSettings" Target="../printerSettings/printerSettings381.bin"/><Relationship Id="rId37" Type="http://schemas.openxmlformats.org/officeDocument/2006/relationships/printerSettings" Target="../printerSettings/printerSettings386.bin"/><Relationship Id="rId40" Type="http://schemas.openxmlformats.org/officeDocument/2006/relationships/printerSettings" Target="../printerSettings/printerSettings389.bin"/><Relationship Id="rId45" Type="http://schemas.openxmlformats.org/officeDocument/2006/relationships/vmlDrawing" Target="../drawings/vmlDrawing3.vml"/><Relationship Id="rId5" Type="http://schemas.openxmlformats.org/officeDocument/2006/relationships/printerSettings" Target="../printerSettings/printerSettings354.bin"/><Relationship Id="rId15" Type="http://schemas.openxmlformats.org/officeDocument/2006/relationships/printerSettings" Target="../printerSettings/printerSettings364.bin"/><Relationship Id="rId23" Type="http://schemas.openxmlformats.org/officeDocument/2006/relationships/printerSettings" Target="../printerSettings/printerSettings372.bin"/><Relationship Id="rId28" Type="http://schemas.openxmlformats.org/officeDocument/2006/relationships/printerSettings" Target="../printerSettings/printerSettings377.bin"/><Relationship Id="rId36" Type="http://schemas.openxmlformats.org/officeDocument/2006/relationships/printerSettings" Target="../printerSettings/printerSettings385.bin"/><Relationship Id="rId10" Type="http://schemas.openxmlformats.org/officeDocument/2006/relationships/printerSettings" Target="../printerSettings/printerSettings359.bin"/><Relationship Id="rId19" Type="http://schemas.openxmlformats.org/officeDocument/2006/relationships/printerSettings" Target="../printerSettings/printerSettings368.bin"/><Relationship Id="rId31" Type="http://schemas.openxmlformats.org/officeDocument/2006/relationships/printerSettings" Target="../printerSettings/printerSettings380.bin"/><Relationship Id="rId44" Type="http://schemas.openxmlformats.org/officeDocument/2006/relationships/drawing" Target="../drawings/drawing10.xml"/><Relationship Id="rId4" Type="http://schemas.openxmlformats.org/officeDocument/2006/relationships/printerSettings" Target="../printerSettings/printerSettings353.bin"/><Relationship Id="rId9" Type="http://schemas.openxmlformats.org/officeDocument/2006/relationships/printerSettings" Target="../printerSettings/printerSettings358.bin"/><Relationship Id="rId14" Type="http://schemas.openxmlformats.org/officeDocument/2006/relationships/printerSettings" Target="../printerSettings/printerSettings363.bin"/><Relationship Id="rId22" Type="http://schemas.openxmlformats.org/officeDocument/2006/relationships/printerSettings" Target="../printerSettings/printerSettings371.bin"/><Relationship Id="rId27" Type="http://schemas.openxmlformats.org/officeDocument/2006/relationships/printerSettings" Target="../printerSettings/printerSettings376.bin"/><Relationship Id="rId30" Type="http://schemas.openxmlformats.org/officeDocument/2006/relationships/printerSettings" Target="../printerSettings/printerSettings379.bin"/><Relationship Id="rId35" Type="http://schemas.openxmlformats.org/officeDocument/2006/relationships/printerSettings" Target="../printerSettings/printerSettings384.bin"/><Relationship Id="rId43" Type="http://schemas.openxmlformats.org/officeDocument/2006/relationships/printerSettings" Target="../printerSettings/printerSettings392.bin"/><Relationship Id="rId8" Type="http://schemas.openxmlformats.org/officeDocument/2006/relationships/printerSettings" Target="../printerSettings/printerSettings357.bin"/><Relationship Id="rId3" Type="http://schemas.openxmlformats.org/officeDocument/2006/relationships/printerSettings" Target="../printerSettings/printerSettings352.bin"/><Relationship Id="rId12" Type="http://schemas.openxmlformats.org/officeDocument/2006/relationships/printerSettings" Target="../printerSettings/printerSettings361.bin"/><Relationship Id="rId17" Type="http://schemas.openxmlformats.org/officeDocument/2006/relationships/printerSettings" Target="../printerSettings/printerSettings366.bin"/><Relationship Id="rId25" Type="http://schemas.openxmlformats.org/officeDocument/2006/relationships/printerSettings" Target="../printerSettings/printerSettings374.bin"/><Relationship Id="rId33" Type="http://schemas.openxmlformats.org/officeDocument/2006/relationships/printerSettings" Target="../printerSettings/printerSettings382.bin"/><Relationship Id="rId38" Type="http://schemas.openxmlformats.org/officeDocument/2006/relationships/printerSettings" Target="../printerSettings/printerSettings387.bin"/><Relationship Id="rId46" Type="http://schemas.openxmlformats.org/officeDocument/2006/relationships/ctrlProp" Target="../ctrlProps/ctrlProp157.xml"/><Relationship Id="rId20" Type="http://schemas.openxmlformats.org/officeDocument/2006/relationships/printerSettings" Target="../printerSettings/printerSettings369.bin"/><Relationship Id="rId41" Type="http://schemas.openxmlformats.org/officeDocument/2006/relationships/printerSettings" Target="../printerSettings/printerSettings39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00.bin"/><Relationship Id="rId13" Type="http://schemas.openxmlformats.org/officeDocument/2006/relationships/printerSettings" Target="../printerSettings/printerSettings405.bin"/><Relationship Id="rId18" Type="http://schemas.openxmlformats.org/officeDocument/2006/relationships/printerSettings" Target="../printerSettings/printerSettings410.bin"/><Relationship Id="rId3" Type="http://schemas.openxmlformats.org/officeDocument/2006/relationships/printerSettings" Target="../printerSettings/printerSettings395.bin"/><Relationship Id="rId21" Type="http://schemas.openxmlformats.org/officeDocument/2006/relationships/printerSettings" Target="../printerSettings/printerSettings413.bin"/><Relationship Id="rId7" Type="http://schemas.openxmlformats.org/officeDocument/2006/relationships/printerSettings" Target="../printerSettings/printerSettings399.bin"/><Relationship Id="rId12" Type="http://schemas.openxmlformats.org/officeDocument/2006/relationships/printerSettings" Target="../printerSettings/printerSettings404.bin"/><Relationship Id="rId17" Type="http://schemas.openxmlformats.org/officeDocument/2006/relationships/printerSettings" Target="../printerSettings/printerSettings409.bin"/><Relationship Id="rId25" Type="http://schemas.openxmlformats.org/officeDocument/2006/relationships/ctrlProp" Target="../ctrlProps/ctrlProp158.xml"/><Relationship Id="rId2" Type="http://schemas.openxmlformats.org/officeDocument/2006/relationships/printerSettings" Target="../printerSettings/printerSettings394.bin"/><Relationship Id="rId16" Type="http://schemas.openxmlformats.org/officeDocument/2006/relationships/printerSettings" Target="../printerSettings/printerSettings408.bin"/><Relationship Id="rId20" Type="http://schemas.openxmlformats.org/officeDocument/2006/relationships/printerSettings" Target="../printerSettings/printerSettings412.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11" Type="http://schemas.openxmlformats.org/officeDocument/2006/relationships/printerSettings" Target="../printerSettings/printerSettings403.bin"/><Relationship Id="rId24" Type="http://schemas.openxmlformats.org/officeDocument/2006/relationships/vmlDrawing" Target="../drawings/vmlDrawing4.vml"/><Relationship Id="rId5" Type="http://schemas.openxmlformats.org/officeDocument/2006/relationships/printerSettings" Target="../printerSettings/printerSettings397.bin"/><Relationship Id="rId15" Type="http://schemas.openxmlformats.org/officeDocument/2006/relationships/printerSettings" Target="../printerSettings/printerSettings407.bin"/><Relationship Id="rId23" Type="http://schemas.openxmlformats.org/officeDocument/2006/relationships/drawing" Target="../drawings/drawing11.xml"/><Relationship Id="rId10" Type="http://schemas.openxmlformats.org/officeDocument/2006/relationships/printerSettings" Target="../printerSettings/printerSettings402.bin"/><Relationship Id="rId19" Type="http://schemas.openxmlformats.org/officeDocument/2006/relationships/printerSettings" Target="../printerSettings/printerSettings411.bin"/><Relationship Id="rId4" Type="http://schemas.openxmlformats.org/officeDocument/2006/relationships/printerSettings" Target="../printerSettings/printerSettings396.bin"/><Relationship Id="rId9" Type="http://schemas.openxmlformats.org/officeDocument/2006/relationships/printerSettings" Target="../printerSettings/printerSettings401.bin"/><Relationship Id="rId14" Type="http://schemas.openxmlformats.org/officeDocument/2006/relationships/printerSettings" Target="../printerSettings/printerSettings406.bin"/><Relationship Id="rId22" Type="http://schemas.openxmlformats.org/officeDocument/2006/relationships/printerSettings" Target="../printerSettings/printerSettings41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27.bin"/><Relationship Id="rId18" Type="http://schemas.openxmlformats.org/officeDocument/2006/relationships/printerSettings" Target="../printerSettings/printerSettings432.bin"/><Relationship Id="rId26" Type="http://schemas.openxmlformats.org/officeDocument/2006/relationships/printerSettings" Target="../printerSettings/printerSettings440.bin"/><Relationship Id="rId39" Type="http://schemas.openxmlformats.org/officeDocument/2006/relationships/printerSettings" Target="../printerSettings/printerSettings453.bin"/><Relationship Id="rId21" Type="http://schemas.openxmlformats.org/officeDocument/2006/relationships/printerSettings" Target="../printerSettings/printerSettings435.bin"/><Relationship Id="rId34" Type="http://schemas.openxmlformats.org/officeDocument/2006/relationships/printerSettings" Target="../printerSettings/printerSettings448.bin"/><Relationship Id="rId42" Type="http://schemas.openxmlformats.org/officeDocument/2006/relationships/printerSettings" Target="../printerSettings/printerSettings456.bin"/><Relationship Id="rId7" Type="http://schemas.openxmlformats.org/officeDocument/2006/relationships/printerSettings" Target="../printerSettings/printerSettings421.bin"/><Relationship Id="rId2" Type="http://schemas.openxmlformats.org/officeDocument/2006/relationships/printerSettings" Target="../printerSettings/printerSettings416.bin"/><Relationship Id="rId16" Type="http://schemas.openxmlformats.org/officeDocument/2006/relationships/printerSettings" Target="../printerSettings/printerSettings430.bin"/><Relationship Id="rId29" Type="http://schemas.openxmlformats.org/officeDocument/2006/relationships/printerSettings" Target="../printerSettings/printerSettings443.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11" Type="http://schemas.openxmlformats.org/officeDocument/2006/relationships/printerSettings" Target="../printerSettings/printerSettings425.bin"/><Relationship Id="rId24" Type="http://schemas.openxmlformats.org/officeDocument/2006/relationships/printerSettings" Target="../printerSettings/printerSettings438.bin"/><Relationship Id="rId32" Type="http://schemas.openxmlformats.org/officeDocument/2006/relationships/printerSettings" Target="../printerSettings/printerSettings446.bin"/><Relationship Id="rId37" Type="http://schemas.openxmlformats.org/officeDocument/2006/relationships/printerSettings" Target="../printerSettings/printerSettings451.bin"/><Relationship Id="rId40" Type="http://schemas.openxmlformats.org/officeDocument/2006/relationships/printerSettings" Target="../printerSettings/printerSettings454.bin"/><Relationship Id="rId45" Type="http://schemas.openxmlformats.org/officeDocument/2006/relationships/vmlDrawing" Target="../drawings/vmlDrawing5.vml"/><Relationship Id="rId5" Type="http://schemas.openxmlformats.org/officeDocument/2006/relationships/printerSettings" Target="../printerSettings/printerSettings419.bin"/><Relationship Id="rId15" Type="http://schemas.openxmlformats.org/officeDocument/2006/relationships/printerSettings" Target="../printerSettings/printerSettings429.bin"/><Relationship Id="rId23" Type="http://schemas.openxmlformats.org/officeDocument/2006/relationships/printerSettings" Target="../printerSettings/printerSettings437.bin"/><Relationship Id="rId28" Type="http://schemas.openxmlformats.org/officeDocument/2006/relationships/printerSettings" Target="../printerSettings/printerSettings442.bin"/><Relationship Id="rId36" Type="http://schemas.openxmlformats.org/officeDocument/2006/relationships/printerSettings" Target="../printerSettings/printerSettings450.bin"/><Relationship Id="rId10" Type="http://schemas.openxmlformats.org/officeDocument/2006/relationships/printerSettings" Target="../printerSettings/printerSettings424.bin"/><Relationship Id="rId19" Type="http://schemas.openxmlformats.org/officeDocument/2006/relationships/printerSettings" Target="../printerSettings/printerSettings433.bin"/><Relationship Id="rId31" Type="http://schemas.openxmlformats.org/officeDocument/2006/relationships/printerSettings" Target="../printerSettings/printerSettings445.bin"/><Relationship Id="rId44" Type="http://schemas.openxmlformats.org/officeDocument/2006/relationships/drawing" Target="../drawings/drawing12.xml"/><Relationship Id="rId4" Type="http://schemas.openxmlformats.org/officeDocument/2006/relationships/printerSettings" Target="../printerSettings/printerSettings418.bin"/><Relationship Id="rId9" Type="http://schemas.openxmlformats.org/officeDocument/2006/relationships/printerSettings" Target="../printerSettings/printerSettings423.bin"/><Relationship Id="rId14" Type="http://schemas.openxmlformats.org/officeDocument/2006/relationships/printerSettings" Target="../printerSettings/printerSettings428.bin"/><Relationship Id="rId22" Type="http://schemas.openxmlformats.org/officeDocument/2006/relationships/printerSettings" Target="../printerSettings/printerSettings436.bin"/><Relationship Id="rId27" Type="http://schemas.openxmlformats.org/officeDocument/2006/relationships/printerSettings" Target="../printerSettings/printerSettings441.bin"/><Relationship Id="rId30" Type="http://schemas.openxmlformats.org/officeDocument/2006/relationships/printerSettings" Target="../printerSettings/printerSettings444.bin"/><Relationship Id="rId35" Type="http://schemas.openxmlformats.org/officeDocument/2006/relationships/printerSettings" Target="../printerSettings/printerSettings449.bin"/><Relationship Id="rId43" Type="http://schemas.openxmlformats.org/officeDocument/2006/relationships/printerSettings" Target="../printerSettings/printerSettings457.bin"/><Relationship Id="rId8" Type="http://schemas.openxmlformats.org/officeDocument/2006/relationships/printerSettings" Target="../printerSettings/printerSettings422.bin"/><Relationship Id="rId3" Type="http://schemas.openxmlformats.org/officeDocument/2006/relationships/printerSettings" Target="../printerSettings/printerSettings417.bin"/><Relationship Id="rId12" Type="http://schemas.openxmlformats.org/officeDocument/2006/relationships/printerSettings" Target="../printerSettings/printerSettings426.bin"/><Relationship Id="rId17" Type="http://schemas.openxmlformats.org/officeDocument/2006/relationships/printerSettings" Target="../printerSettings/printerSettings431.bin"/><Relationship Id="rId25" Type="http://schemas.openxmlformats.org/officeDocument/2006/relationships/printerSettings" Target="../printerSettings/printerSettings439.bin"/><Relationship Id="rId33" Type="http://schemas.openxmlformats.org/officeDocument/2006/relationships/printerSettings" Target="../printerSettings/printerSettings447.bin"/><Relationship Id="rId38" Type="http://schemas.openxmlformats.org/officeDocument/2006/relationships/printerSettings" Target="../printerSettings/printerSettings452.bin"/><Relationship Id="rId46" Type="http://schemas.openxmlformats.org/officeDocument/2006/relationships/ctrlProp" Target="../ctrlProps/ctrlProp159.xml"/><Relationship Id="rId20" Type="http://schemas.openxmlformats.org/officeDocument/2006/relationships/printerSettings" Target="../printerSettings/printerSettings434.bin"/><Relationship Id="rId41" Type="http://schemas.openxmlformats.org/officeDocument/2006/relationships/printerSettings" Target="../printerSettings/printerSettings45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70.bin"/><Relationship Id="rId18" Type="http://schemas.openxmlformats.org/officeDocument/2006/relationships/printerSettings" Target="../printerSettings/printerSettings475.bin"/><Relationship Id="rId26" Type="http://schemas.openxmlformats.org/officeDocument/2006/relationships/printerSettings" Target="../printerSettings/printerSettings483.bin"/><Relationship Id="rId39" Type="http://schemas.openxmlformats.org/officeDocument/2006/relationships/printerSettings" Target="../printerSettings/printerSettings496.bin"/><Relationship Id="rId21" Type="http://schemas.openxmlformats.org/officeDocument/2006/relationships/printerSettings" Target="../printerSettings/printerSettings478.bin"/><Relationship Id="rId34" Type="http://schemas.openxmlformats.org/officeDocument/2006/relationships/printerSettings" Target="../printerSettings/printerSettings491.bin"/><Relationship Id="rId42" Type="http://schemas.openxmlformats.org/officeDocument/2006/relationships/printerSettings" Target="../printerSettings/printerSettings499.bin"/><Relationship Id="rId7" Type="http://schemas.openxmlformats.org/officeDocument/2006/relationships/printerSettings" Target="../printerSettings/printerSettings464.bin"/><Relationship Id="rId2" Type="http://schemas.openxmlformats.org/officeDocument/2006/relationships/printerSettings" Target="../printerSettings/printerSettings459.bin"/><Relationship Id="rId16" Type="http://schemas.openxmlformats.org/officeDocument/2006/relationships/printerSettings" Target="../printerSettings/printerSettings473.bin"/><Relationship Id="rId20" Type="http://schemas.openxmlformats.org/officeDocument/2006/relationships/printerSettings" Target="../printerSettings/printerSettings477.bin"/><Relationship Id="rId29" Type="http://schemas.openxmlformats.org/officeDocument/2006/relationships/printerSettings" Target="../printerSettings/printerSettings486.bin"/><Relationship Id="rId41" Type="http://schemas.openxmlformats.org/officeDocument/2006/relationships/printerSettings" Target="../printerSettings/printerSettings498.bin"/><Relationship Id="rId1" Type="http://schemas.openxmlformats.org/officeDocument/2006/relationships/printerSettings" Target="../printerSettings/printerSettings458.bin"/><Relationship Id="rId6" Type="http://schemas.openxmlformats.org/officeDocument/2006/relationships/printerSettings" Target="../printerSettings/printerSettings463.bin"/><Relationship Id="rId11" Type="http://schemas.openxmlformats.org/officeDocument/2006/relationships/printerSettings" Target="../printerSettings/printerSettings468.bin"/><Relationship Id="rId24" Type="http://schemas.openxmlformats.org/officeDocument/2006/relationships/printerSettings" Target="../printerSettings/printerSettings481.bin"/><Relationship Id="rId32" Type="http://schemas.openxmlformats.org/officeDocument/2006/relationships/printerSettings" Target="../printerSettings/printerSettings489.bin"/><Relationship Id="rId37" Type="http://schemas.openxmlformats.org/officeDocument/2006/relationships/printerSettings" Target="../printerSettings/printerSettings494.bin"/><Relationship Id="rId40" Type="http://schemas.openxmlformats.org/officeDocument/2006/relationships/printerSettings" Target="../printerSettings/printerSettings497.bin"/><Relationship Id="rId5" Type="http://schemas.openxmlformats.org/officeDocument/2006/relationships/printerSettings" Target="../printerSettings/printerSettings462.bin"/><Relationship Id="rId15" Type="http://schemas.openxmlformats.org/officeDocument/2006/relationships/printerSettings" Target="../printerSettings/printerSettings472.bin"/><Relationship Id="rId23" Type="http://schemas.openxmlformats.org/officeDocument/2006/relationships/printerSettings" Target="../printerSettings/printerSettings480.bin"/><Relationship Id="rId28" Type="http://schemas.openxmlformats.org/officeDocument/2006/relationships/printerSettings" Target="../printerSettings/printerSettings485.bin"/><Relationship Id="rId36" Type="http://schemas.openxmlformats.org/officeDocument/2006/relationships/printerSettings" Target="../printerSettings/printerSettings493.bin"/><Relationship Id="rId10" Type="http://schemas.openxmlformats.org/officeDocument/2006/relationships/printerSettings" Target="../printerSettings/printerSettings467.bin"/><Relationship Id="rId19" Type="http://schemas.openxmlformats.org/officeDocument/2006/relationships/printerSettings" Target="../printerSettings/printerSettings476.bin"/><Relationship Id="rId31" Type="http://schemas.openxmlformats.org/officeDocument/2006/relationships/printerSettings" Target="../printerSettings/printerSettings488.bin"/><Relationship Id="rId4" Type="http://schemas.openxmlformats.org/officeDocument/2006/relationships/printerSettings" Target="../printerSettings/printerSettings461.bin"/><Relationship Id="rId9" Type="http://schemas.openxmlformats.org/officeDocument/2006/relationships/printerSettings" Target="../printerSettings/printerSettings466.bin"/><Relationship Id="rId14" Type="http://schemas.openxmlformats.org/officeDocument/2006/relationships/printerSettings" Target="../printerSettings/printerSettings471.bin"/><Relationship Id="rId22" Type="http://schemas.openxmlformats.org/officeDocument/2006/relationships/printerSettings" Target="../printerSettings/printerSettings479.bin"/><Relationship Id="rId27" Type="http://schemas.openxmlformats.org/officeDocument/2006/relationships/printerSettings" Target="../printerSettings/printerSettings484.bin"/><Relationship Id="rId30" Type="http://schemas.openxmlformats.org/officeDocument/2006/relationships/printerSettings" Target="../printerSettings/printerSettings487.bin"/><Relationship Id="rId35" Type="http://schemas.openxmlformats.org/officeDocument/2006/relationships/printerSettings" Target="../printerSettings/printerSettings492.bin"/><Relationship Id="rId43" Type="http://schemas.openxmlformats.org/officeDocument/2006/relationships/drawing" Target="../drawings/drawing13.xml"/><Relationship Id="rId8" Type="http://schemas.openxmlformats.org/officeDocument/2006/relationships/printerSettings" Target="../printerSettings/printerSettings465.bin"/><Relationship Id="rId3" Type="http://schemas.openxmlformats.org/officeDocument/2006/relationships/printerSettings" Target="../printerSettings/printerSettings460.bin"/><Relationship Id="rId12" Type="http://schemas.openxmlformats.org/officeDocument/2006/relationships/printerSettings" Target="../printerSettings/printerSettings469.bin"/><Relationship Id="rId17" Type="http://schemas.openxmlformats.org/officeDocument/2006/relationships/printerSettings" Target="../printerSettings/printerSettings474.bin"/><Relationship Id="rId25" Type="http://schemas.openxmlformats.org/officeDocument/2006/relationships/printerSettings" Target="../printerSettings/printerSettings482.bin"/><Relationship Id="rId33" Type="http://schemas.openxmlformats.org/officeDocument/2006/relationships/printerSettings" Target="../printerSettings/printerSettings490.bin"/><Relationship Id="rId38" Type="http://schemas.openxmlformats.org/officeDocument/2006/relationships/printerSettings" Target="../printerSettings/printerSettings49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9" Type="http://schemas.openxmlformats.org/officeDocument/2006/relationships/printerSettings" Target="../printerSettings/printerSettings538.bin"/><Relationship Id="rId21" Type="http://schemas.openxmlformats.org/officeDocument/2006/relationships/printerSettings" Target="../printerSettings/printerSettings520.bin"/><Relationship Id="rId34" Type="http://schemas.openxmlformats.org/officeDocument/2006/relationships/printerSettings" Target="../printerSettings/printerSettings533.bin"/><Relationship Id="rId42" Type="http://schemas.openxmlformats.org/officeDocument/2006/relationships/printerSettings" Target="../printerSettings/printerSettings541.bin"/><Relationship Id="rId7" Type="http://schemas.openxmlformats.org/officeDocument/2006/relationships/printerSettings" Target="../printerSettings/printerSettings506.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29" Type="http://schemas.openxmlformats.org/officeDocument/2006/relationships/printerSettings" Target="../printerSettings/printerSettings528.bin"/><Relationship Id="rId41" Type="http://schemas.openxmlformats.org/officeDocument/2006/relationships/printerSettings" Target="../printerSettings/printerSettings540.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32" Type="http://schemas.openxmlformats.org/officeDocument/2006/relationships/printerSettings" Target="../printerSettings/printerSettings531.bin"/><Relationship Id="rId37" Type="http://schemas.openxmlformats.org/officeDocument/2006/relationships/printerSettings" Target="../printerSettings/printerSettings536.bin"/><Relationship Id="rId40" Type="http://schemas.openxmlformats.org/officeDocument/2006/relationships/printerSettings" Target="../printerSettings/printerSettings539.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printerSettings" Target="../printerSettings/printerSettings527.bin"/><Relationship Id="rId36" Type="http://schemas.openxmlformats.org/officeDocument/2006/relationships/printerSettings" Target="../printerSettings/printerSettings535.bin"/><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31" Type="http://schemas.openxmlformats.org/officeDocument/2006/relationships/printerSettings" Target="../printerSettings/printerSettings530.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 Id="rId30" Type="http://schemas.openxmlformats.org/officeDocument/2006/relationships/printerSettings" Target="../printerSettings/printerSettings529.bin"/><Relationship Id="rId35" Type="http://schemas.openxmlformats.org/officeDocument/2006/relationships/printerSettings" Target="../printerSettings/printerSettings534.bin"/><Relationship Id="rId43" Type="http://schemas.openxmlformats.org/officeDocument/2006/relationships/printerSettings" Target="../printerSettings/printerSettings542.bin"/><Relationship Id="rId8" Type="http://schemas.openxmlformats.org/officeDocument/2006/relationships/printerSettings" Target="../printerSettings/printerSettings507.bin"/><Relationship Id="rId3" Type="http://schemas.openxmlformats.org/officeDocument/2006/relationships/printerSettings" Target="../printerSettings/printerSettings502.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33" Type="http://schemas.openxmlformats.org/officeDocument/2006/relationships/printerSettings" Target="../printerSettings/printerSettings532.bin"/><Relationship Id="rId38" Type="http://schemas.openxmlformats.org/officeDocument/2006/relationships/printerSettings" Target="../printerSettings/printerSettings537.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55.bin"/><Relationship Id="rId18" Type="http://schemas.openxmlformats.org/officeDocument/2006/relationships/printerSettings" Target="../printerSettings/printerSettings560.bin"/><Relationship Id="rId26" Type="http://schemas.openxmlformats.org/officeDocument/2006/relationships/printerSettings" Target="../printerSettings/printerSettings568.bin"/><Relationship Id="rId39" Type="http://schemas.openxmlformats.org/officeDocument/2006/relationships/printerSettings" Target="../printerSettings/printerSettings581.bin"/><Relationship Id="rId21" Type="http://schemas.openxmlformats.org/officeDocument/2006/relationships/printerSettings" Target="../printerSettings/printerSettings563.bin"/><Relationship Id="rId34" Type="http://schemas.openxmlformats.org/officeDocument/2006/relationships/printerSettings" Target="../printerSettings/printerSettings576.bin"/><Relationship Id="rId42" Type="http://schemas.openxmlformats.org/officeDocument/2006/relationships/printerSettings" Target="../printerSettings/printerSettings584.bin"/><Relationship Id="rId7" Type="http://schemas.openxmlformats.org/officeDocument/2006/relationships/printerSettings" Target="../printerSettings/printerSettings549.bin"/><Relationship Id="rId2" Type="http://schemas.openxmlformats.org/officeDocument/2006/relationships/printerSettings" Target="../printerSettings/printerSettings544.bin"/><Relationship Id="rId16" Type="http://schemas.openxmlformats.org/officeDocument/2006/relationships/printerSettings" Target="../printerSettings/printerSettings558.bin"/><Relationship Id="rId20" Type="http://schemas.openxmlformats.org/officeDocument/2006/relationships/printerSettings" Target="../printerSettings/printerSettings562.bin"/><Relationship Id="rId29" Type="http://schemas.openxmlformats.org/officeDocument/2006/relationships/printerSettings" Target="../printerSettings/printerSettings571.bin"/><Relationship Id="rId41" Type="http://schemas.openxmlformats.org/officeDocument/2006/relationships/printerSettings" Target="../printerSettings/printerSettings583.bin"/><Relationship Id="rId1" Type="http://schemas.openxmlformats.org/officeDocument/2006/relationships/printerSettings" Target="../printerSettings/printerSettings543.bin"/><Relationship Id="rId6" Type="http://schemas.openxmlformats.org/officeDocument/2006/relationships/printerSettings" Target="../printerSettings/printerSettings548.bin"/><Relationship Id="rId11" Type="http://schemas.openxmlformats.org/officeDocument/2006/relationships/printerSettings" Target="../printerSettings/printerSettings553.bin"/><Relationship Id="rId24" Type="http://schemas.openxmlformats.org/officeDocument/2006/relationships/printerSettings" Target="../printerSettings/printerSettings566.bin"/><Relationship Id="rId32" Type="http://schemas.openxmlformats.org/officeDocument/2006/relationships/printerSettings" Target="../printerSettings/printerSettings574.bin"/><Relationship Id="rId37" Type="http://schemas.openxmlformats.org/officeDocument/2006/relationships/printerSettings" Target="../printerSettings/printerSettings579.bin"/><Relationship Id="rId40" Type="http://schemas.openxmlformats.org/officeDocument/2006/relationships/printerSettings" Target="../printerSettings/printerSettings582.bin"/><Relationship Id="rId5" Type="http://schemas.openxmlformats.org/officeDocument/2006/relationships/printerSettings" Target="../printerSettings/printerSettings547.bin"/><Relationship Id="rId15" Type="http://schemas.openxmlformats.org/officeDocument/2006/relationships/printerSettings" Target="../printerSettings/printerSettings557.bin"/><Relationship Id="rId23" Type="http://schemas.openxmlformats.org/officeDocument/2006/relationships/printerSettings" Target="../printerSettings/printerSettings565.bin"/><Relationship Id="rId28" Type="http://schemas.openxmlformats.org/officeDocument/2006/relationships/printerSettings" Target="../printerSettings/printerSettings570.bin"/><Relationship Id="rId36" Type="http://schemas.openxmlformats.org/officeDocument/2006/relationships/printerSettings" Target="../printerSettings/printerSettings578.bin"/><Relationship Id="rId10" Type="http://schemas.openxmlformats.org/officeDocument/2006/relationships/printerSettings" Target="../printerSettings/printerSettings552.bin"/><Relationship Id="rId19" Type="http://schemas.openxmlformats.org/officeDocument/2006/relationships/printerSettings" Target="../printerSettings/printerSettings561.bin"/><Relationship Id="rId31" Type="http://schemas.openxmlformats.org/officeDocument/2006/relationships/printerSettings" Target="../printerSettings/printerSettings573.bin"/><Relationship Id="rId44" Type="http://schemas.openxmlformats.org/officeDocument/2006/relationships/drawing" Target="../drawings/drawing14.xml"/><Relationship Id="rId4" Type="http://schemas.openxmlformats.org/officeDocument/2006/relationships/printerSettings" Target="../printerSettings/printerSettings546.bin"/><Relationship Id="rId9" Type="http://schemas.openxmlformats.org/officeDocument/2006/relationships/printerSettings" Target="../printerSettings/printerSettings551.bin"/><Relationship Id="rId14" Type="http://schemas.openxmlformats.org/officeDocument/2006/relationships/printerSettings" Target="../printerSettings/printerSettings556.bin"/><Relationship Id="rId22" Type="http://schemas.openxmlformats.org/officeDocument/2006/relationships/printerSettings" Target="../printerSettings/printerSettings564.bin"/><Relationship Id="rId27" Type="http://schemas.openxmlformats.org/officeDocument/2006/relationships/printerSettings" Target="../printerSettings/printerSettings569.bin"/><Relationship Id="rId30" Type="http://schemas.openxmlformats.org/officeDocument/2006/relationships/printerSettings" Target="../printerSettings/printerSettings572.bin"/><Relationship Id="rId35" Type="http://schemas.openxmlformats.org/officeDocument/2006/relationships/printerSettings" Target="../printerSettings/printerSettings577.bin"/><Relationship Id="rId43" Type="http://schemas.openxmlformats.org/officeDocument/2006/relationships/printerSettings" Target="../printerSettings/printerSettings585.bin"/><Relationship Id="rId8" Type="http://schemas.openxmlformats.org/officeDocument/2006/relationships/printerSettings" Target="../printerSettings/printerSettings550.bin"/><Relationship Id="rId3" Type="http://schemas.openxmlformats.org/officeDocument/2006/relationships/printerSettings" Target="../printerSettings/printerSettings545.bin"/><Relationship Id="rId12" Type="http://schemas.openxmlformats.org/officeDocument/2006/relationships/printerSettings" Target="../printerSettings/printerSettings554.bin"/><Relationship Id="rId17" Type="http://schemas.openxmlformats.org/officeDocument/2006/relationships/printerSettings" Target="../printerSettings/printerSettings559.bin"/><Relationship Id="rId25" Type="http://schemas.openxmlformats.org/officeDocument/2006/relationships/printerSettings" Target="../printerSettings/printerSettings567.bin"/><Relationship Id="rId33" Type="http://schemas.openxmlformats.org/officeDocument/2006/relationships/printerSettings" Target="../printerSettings/printerSettings575.bin"/><Relationship Id="rId38" Type="http://schemas.openxmlformats.org/officeDocument/2006/relationships/printerSettings" Target="../printerSettings/printerSettings580.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9" Type="http://schemas.openxmlformats.org/officeDocument/2006/relationships/printerSettings" Target="../printerSettings/printerSettings624.bin"/><Relationship Id="rId21" Type="http://schemas.openxmlformats.org/officeDocument/2006/relationships/printerSettings" Target="../printerSettings/printerSettings606.bin"/><Relationship Id="rId34" Type="http://schemas.openxmlformats.org/officeDocument/2006/relationships/printerSettings" Target="../printerSettings/printerSettings619.bin"/><Relationship Id="rId42" Type="http://schemas.openxmlformats.org/officeDocument/2006/relationships/printerSettings" Target="../printerSettings/printerSettings627.bin"/><Relationship Id="rId7" Type="http://schemas.openxmlformats.org/officeDocument/2006/relationships/printerSettings" Target="../printerSettings/printerSettings592.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41" Type="http://schemas.openxmlformats.org/officeDocument/2006/relationships/printerSettings" Target="../printerSettings/printerSettings626.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32" Type="http://schemas.openxmlformats.org/officeDocument/2006/relationships/printerSettings" Target="../printerSettings/printerSettings617.bin"/><Relationship Id="rId37" Type="http://schemas.openxmlformats.org/officeDocument/2006/relationships/printerSettings" Target="../printerSettings/printerSettings622.bin"/><Relationship Id="rId40" Type="http://schemas.openxmlformats.org/officeDocument/2006/relationships/printerSettings" Target="../printerSettings/printerSettings625.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36" Type="http://schemas.openxmlformats.org/officeDocument/2006/relationships/printerSettings" Target="../printerSettings/printerSettings621.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31" Type="http://schemas.openxmlformats.org/officeDocument/2006/relationships/printerSettings" Target="../printerSettings/printerSettings616.bin"/><Relationship Id="rId44" Type="http://schemas.openxmlformats.org/officeDocument/2006/relationships/drawing" Target="../drawings/drawing15.xml"/><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printerSettings" Target="../printerSettings/printerSettings615.bin"/><Relationship Id="rId35" Type="http://schemas.openxmlformats.org/officeDocument/2006/relationships/printerSettings" Target="../printerSettings/printerSettings620.bin"/><Relationship Id="rId43" Type="http://schemas.openxmlformats.org/officeDocument/2006/relationships/printerSettings" Target="../printerSettings/printerSettings628.bin"/><Relationship Id="rId8" Type="http://schemas.openxmlformats.org/officeDocument/2006/relationships/printerSettings" Target="../printerSettings/printerSettings593.bin"/><Relationship Id="rId3" Type="http://schemas.openxmlformats.org/officeDocument/2006/relationships/printerSettings" Target="../printerSettings/printerSettings588.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33" Type="http://schemas.openxmlformats.org/officeDocument/2006/relationships/printerSettings" Target="../printerSettings/printerSettings618.bin"/><Relationship Id="rId38" Type="http://schemas.openxmlformats.org/officeDocument/2006/relationships/printerSettings" Target="../printerSettings/printerSettings62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36.bin"/><Relationship Id="rId13" Type="http://schemas.openxmlformats.org/officeDocument/2006/relationships/printerSettings" Target="../printerSettings/printerSettings641.bin"/><Relationship Id="rId18" Type="http://schemas.openxmlformats.org/officeDocument/2006/relationships/printerSettings" Target="../printerSettings/printerSettings646.bin"/><Relationship Id="rId3" Type="http://schemas.openxmlformats.org/officeDocument/2006/relationships/printerSettings" Target="../printerSettings/printerSettings631.bin"/><Relationship Id="rId21" Type="http://schemas.openxmlformats.org/officeDocument/2006/relationships/printerSettings" Target="../printerSettings/printerSettings649.bin"/><Relationship Id="rId7" Type="http://schemas.openxmlformats.org/officeDocument/2006/relationships/printerSettings" Target="../printerSettings/printerSettings635.bin"/><Relationship Id="rId12" Type="http://schemas.openxmlformats.org/officeDocument/2006/relationships/printerSettings" Target="../printerSettings/printerSettings640.bin"/><Relationship Id="rId17" Type="http://schemas.openxmlformats.org/officeDocument/2006/relationships/printerSettings" Target="../printerSettings/printerSettings645.bin"/><Relationship Id="rId2" Type="http://schemas.openxmlformats.org/officeDocument/2006/relationships/printerSettings" Target="../printerSettings/printerSettings630.bin"/><Relationship Id="rId16" Type="http://schemas.openxmlformats.org/officeDocument/2006/relationships/printerSettings" Target="../printerSettings/printerSettings644.bin"/><Relationship Id="rId20" Type="http://schemas.openxmlformats.org/officeDocument/2006/relationships/printerSettings" Target="../printerSettings/printerSettings648.bin"/><Relationship Id="rId1" Type="http://schemas.openxmlformats.org/officeDocument/2006/relationships/printerSettings" Target="../printerSettings/printerSettings629.bin"/><Relationship Id="rId6" Type="http://schemas.openxmlformats.org/officeDocument/2006/relationships/printerSettings" Target="../printerSettings/printerSettings634.bin"/><Relationship Id="rId11" Type="http://schemas.openxmlformats.org/officeDocument/2006/relationships/printerSettings" Target="../printerSettings/printerSettings639.bin"/><Relationship Id="rId5" Type="http://schemas.openxmlformats.org/officeDocument/2006/relationships/printerSettings" Target="../printerSettings/printerSettings633.bin"/><Relationship Id="rId15" Type="http://schemas.openxmlformats.org/officeDocument/2006/relationships/printerSettings" Target="../printerSettings/printerSettings643.bin"/><Relationship Id="rId23" Type="http://schemas.openxmlformats.org/officeDocument/2006/relationships/drawing" Target="../drawings/drawing16.xml"/><Relationship Id="rId10" Type="http://schemas.openxmlformats.org/officeDocument/2006/relationships/printerSettings" Target="../printerSettings/printerSettings638.bin"/><Relationship Id="rId19" Type="http://schemas.openxmlformats.org/officeDocument/2006/relationships/printerSettings" Target="../printerSettings/printerSettings647.bin"/><Relationship Id="rId4" Type="http://schemas.openxmlformats.org/officeDocument/2006/relationships/printerSettings" Target="../printerSettings/printerSettings632.bin"/><Relationship Id="rId9" Type="http://schemas.openxmlformats.org/officeDocument/2006/relationships/printerSettings" Target="../printerSettings/printerSettings637.bin"/><Relationship Id="rId14" Type="http://schemas.openxmlformats.org/officeDocument/2006/relationships/printerSettings" Target="../printerSettings/printerSettings642.bin"/><Relationship Id="rId22" Type="http://schemas.openxmlformats.org/officeDocument/2006/relationships/printerSettings" Target="../printerSettings/printerSettings65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printerSettings" Target="../printerSettings/printerSettings676.bin"/><Relationship Id="rId39" Type="http://schemas.openxmlformats.org/officeDocument/2006/relationships/printerSettings" Target="../printerSettings/printerSettings689.bin"/><Relationship Id="rId21" Type="http://schemas.openxmlformats.org/officeDocument/2006/relationships/printerSettings" Target="../printerSettings/printerSettings671.bin"/><Relationship Id="rId34" Type="http://schemas.openxmlformats.org/officeDocument/2006/relationships/printerSettings" Target="../printerSettings/printerSettings684.bin"/><Relationship Id="rId42" Type="http://schemas.openxmlformats.org/officeDocument/2006/relationships/printerSettings" Target="../printerSettings/printerSettings692.bin"/><Relationship Id="rId7" Type="http://schemas.openxmlformats.org/officeDocument/2006/relationships/printerSettings" Target="../printerSettings/printerSettings657.bin"/><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printerSettings" Target="../printerSettings/printerSettings679.bin"/><Relationship Id="rId41" Type="http://schemas.openxmlformats.org/officeDocument/2006/relationships/printerSettings" Target="../printerSettings/printerSettings691.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printerSettings" Target="../printerSettings/printerSettings674.bin"/><Relationship Id="rId32" Type="http://schemas.openxmlformats.org/officeDocument/2006/relationships/printerSettings" Target="../printerSettings/printerSettings682.bin"/><Relationship Id="rId37" Type="http://schemas.openxmlformats.org/officeDocument/2006/relationships/printerSettings" Target="../printerSettings/printerSettings687.bin"/><Relationship Id="rId40" Type="http://schemas.openxmlformats.org/officeDocument/2006/relationships/printerSettings" Target="../printerSettings/printerSettings690.bin"/><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3.bin"/><Relationship Id="rId28" Type="http://schemas.openxmlformats.org/officeDocument/2006/relationships/printerSettings" Target="../printerSettings/printerSettings678.bin"/><Relationship Id="rId36" Type="http://schemas.openxmlformats.org/officeDocument/2006/relationships/printerSettings" Target="../printerSettings/printerSettings686.bin"/><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31" Type="http://schemas.openxmlformats.org/officeDocument/2006/relationships/printerSettings" Target="../printerSettings/printerSettings681.bin"/><Relationship Id="rId44" Type="http://schemas.openxmlformats.org/officeDocument/2006/relationships/drawing" Target="../drawings/drawing17.xml"/><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printerSettings" Target="../printerSettings/printerSettings672.bin"/><Relationship Id="rId27" Type="http://schemas.openxmlformats.org/officeDocument/2006/relationships/printerSettings" Target="../printerSettings/printerSettings677.bin"/><Relationship Id="rId30" Type="http://schemas.openxmlformats.org/officeDocument/2006/relationships/printerSettings" Target="../printerSettings/printerSettings680.bin"/><Relationship Id="rId35" Type="http://schemas.openxmlformats.org/officeDocument/2006/relationships/printerSettings" Target="../printerSettings/printerSettings685.bin"/><Relationship Id="rId43" Type="http://schemas.openxmlformats.org/officeDocument/2006/relationships/printerSettings" Target="../printerSettings/printerSettings693.bin"/><Relationship Id="rId8" Type="http://schemas.openxmlformats.org/officeDocument/2006/relationships/printerSettings" Target="../printerSettings/printerSettings658.bin"/><Relationship Id="rId3" Type="http://schemas.openxmlformats.org/officeDocument/2006/relationships/printerSettings" Target="../printerSettings/printerSettings653.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printerSettings" Target="../printerSettings/printerSettings675.bin"/><Relationship Id="rId33" Type="http://schemas.openxmlformats.org/officeDocument/2006/relationships/printerSettings" Target="../printerSettings/printerSettings683.bin"/><Relationship Id="rId38" Type="http://schemas.openxmlformats.org/officeDocument/2006/relationships/printerSettings" Target="../printerSettings/printerSettings688.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printerSettings" Target="../printerSettings/printerSettings82.bin"/><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42" Type="http://schemas.openxmlformats.org/officeDocument/2006/relationships/printerSettings" Target="../printerSettings/printerSettings85.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printerSettings" Target="../printerSettings/printerSettings84.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printerSettings" Target="../printerSettings/printerSettings83.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4" Type="http://schemas.openxmlformats.org/officeDocument/2006/relationships/drawing" Target="../drawings/drawing1.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43" Type="http://schemas.openxmlformats.org/officeDocument/2006/relationships/printerSettings" Target="../printerSettings/printerSettings86.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printerSettings" Target="../printerSettings/printerSettings8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9" Type="http://schemas.openxmlformats.org/officeDocument/2006/relationships/drawing" Target="../drawings/drawing18.xml"/><Relationship Id="rId21" Type="http://schemas.openxmlformats.org/officeDocument/2006/relationships/printerSettings" Target="../printerSettings/printerSettings714.bin"/><Relationship Id="rId34" Type="http://schemas.openxmlformats.org/officeDocument/2006/relationships/printerSettings" Target="../printerSettings/printerSettings727.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33" Type="http://schemas.openxmlformats.org/officeDocument/2006/relationships/printerSettings" Target="../printerSettings/printerSettings726.bin"/><Relationship Id="rId38" Type="http://schemas.openxmlformats.org/officeDocument/2006/relationships/printerSettings" Target="../printerSettings/printerSettings731.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32" Type="http://schemas.openxmlformats.org/officeDocument/2006/relationships/printerSettings" Target="../printerSettings/printerSettings725.bin"/><Relationship Id="rId37" Type="http://schemas.openxmlformats.org/officeDocument/2006/relationships/printerSettings" Target="../printerSettings/printerSettings730.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36" Type="http://schemas.openxmlformats.org/officeDocument/2006/relationships/printerSettings" Target="../printerSettings/printerSettings729.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31" Type="http://schemas.openxmlformats.org/officeDocument/2006/relationships/printerSettings" Target="../printerSettings/printerSettings724.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 Id="rId35" Type="http://schemas.openxmlformats.org/officeDocument/2006/relationships/printerSettings" Target="../printerSettings/printerSettings728.bin"/><Relationship Id="rId8" Type="http://schemas.openxmlformats.org/officeDocument/2006/relationships/printerSettings" Target="../printerSettings/printerSettings701.bin"/><Relationship Id="rId3" Type="http://schemas.openxmlformats.org/officeDocument/2006/relationships/printerSettings" Target="../printerSettings/printerSettings696.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44.bin"/><Relationship Id="rId18" Type="http://schemas.openxmlformats.org/officeDocument/2006/relationships/printerSettings" Target="../printerSettings/printerSettings749.bin"/><Relationship Id="rId26" Type="http://schemas.openxmlformats.org/officeDocument/2006/relationships/printerSettings" Target="../printerSettings/printerSettings757.bin"/><Relationship Id="rId39" Type="http://schemas.openxmlformats.org/officeDocument/2006/relationships/drawing" Target="../drawings/drawing19.xml"/><Relationship Id="rId21" Type="http://schemas.openxmlformats.org/officeDocument/2006/relationships/printerSettings" Target="../printerSettings/printerSettings752.bin"/><Relationship Id="rId34" Type="http://schemas.openxmlformats.org/officeDocument/2006/relationships/printerSettings" Target="../printerSettings/printerSettings765.bin"/><Relationship Id="rId7" Type="http://schemas.openxmlformats.org/officeDocument/2006/relationships/printerSettings" Target="../printerSettings/printerSettings738.bin"/><Relationship Id="rId12" Type="http://schemas.openxmlformats.org/officeDocument/2006/relationships/printerSettings" Target="../printerSettings/printerSettings743.bin"/><Relationship Id="rId17" Type="http://schemas.openxmlformats.org/officeDocument/2006/relationships/printerSettings" Target="../printerSettings/printerSettings748.bin"/><Relationship Id="rId25" Type="http://schemas.openxmlformats.org/officeDocument/2006/relationships/printerSettings" Target="../printerSettings/printerSettings756.bin"/><Relationship Id="rId33" Type="http://schemas.openxmlformats.org/officeDocument/2006/relationships/printerSettings" Target="../printerSettings/printerSettings764.bin"/><Relationship Id="rId38" Type="http://schemas.openxmlformats.org/officeDocument/2006/relationships/printerSettings" Target="../printerSettings/printerSettings769.bin"/><Relationship Id="rId2" Type="http://schemas.openxmlformats.org/officeDocument/2006/relationships/printerSettings" Target="../printerSettings/printerSettings733.bin"/><Relationship Id="rId16" Type="http://schemas.openxmlformats.org/officeDocument/2006/relationships/printerSettings" Target="../printerSettings/printerSettings747.bin"/><Relationship Id="rId20" Type="http://schemas.openxmlformats.org/officeDocument/2006/relationships/printerSettings" Target="../printerSettings/printerSettings751.bin"/><Relationship Id="rId29" Type="http://schemas.openxmlformats.org/officeDocument/2006/relationships/printerSettings" Target="../printerSettings/printerSettings760.bin"/><Relationship Id="rId1" Type="http://schemas.openxmlformats.org/officeDocument/2006/relationships/printerSettings" Target="../printerSettings/printerSettings732.bin"/><Relationship Id="rId6" Type="http://schemas.openxmlformats.org/officeDocument/2006/relationships/printerSettings" Target="../printerSettings/printerSettings737.bin"/><Relationship Id="rId11" Type="http://schemas.openxmlformats.org/officeDocument/2006/relationships/printerSettings" Target="../printerSettings/printerSettings742.bin"/><Relationship Id="rId24" Type="http://schemas.openxmlformats.org/officeDocument/2006/relationships/printerSettings" Target="../printerSettings/printerSettings755.bin"/><Relationship Id="rId32" Type="http://schemas.openxmlformats.org/officeDocument/2006/relationships/printerSettings" Target="../printerSettings/printerSettings763.bin"/><Relationship Id="rId37" Type="http://schemas.openxmlformats.org/officeDocument/2006/relationships/printerSettings" Target="../printerSettings/printerSettings768.bin"/><Relationship Id="rId5" Type="http://schemas.openxmlformats.org/officeDocument/2006/relationships/printerSettings" Target="../printerSettings/printerSettings736.bin"/><Relationship Id="rId15" Type="http://schemas.openxmlformats.org/officeDocument/2006/relationships/printerSettings" Target="../printerSettings/printerSettings746.bin"/><Relationship Id="rId23" Type="http://schemas.openxmlformats.org/officeDocument/2006/relationships/printerSettings" Target="../printerSettings/printerSettings754.bin"/><Relationship Id="rId28" Type="http://schemas.openxmlformats.org/officeDocument/2006/relationships/printerSettings" Target="../printerSettings/printerSettings759.bin"/><Relationship Id="rId36" Type="http://schemas.openxmlformats.org/officeDocument/2006/relationships/printerSettings" Target="../printerSettings/printerSettings767.bin"/><Relationship Id="rId10" Type="http://schemas.openxmlformats.org/officeDocument/2006/relationships/printerSettings" Target="../printerSettings/printerSettings741.bin"/><Relationship Id="rId19" Type="http://schemas.openxmlformats.org/officeDocument/2006/relationships/printerSettings" Target="../printerSettings/printerSettings750.bin"/><Relationship Id="rId31" Type="http://schemas.openxmlformats.org/officeDocument/2006/relationships/printerSettings" Target="../printerSettings/printerSettings762.bin"/><Relationship Id="rId4" Type="http://schemas.openxmlformats.org/officeDocument/2006/relationships/printerSettings" Target="../printerSettings/printerSettings735.bin"/><Relationship Id="rId9" Type="http://schemas.openxmlformats.org/officeDocument/2006/relationships/printerSettings" Target="../printerSettings/printerSettings740.bin"/><Relationship Id="rId14" Type="http://schemas.openxmlformats.org/officeDocument/2006/relationships/printerSettings" Target="../printerSettings/printerSettings745.bin"/><Relationship Id="rId22" Type="http://schemas.openxmlformats.org/officeDocument/2006/relationships/printerSettings" Target="../printerSettings/printerSettings753.bin"/><Relationship Id="rId27" Type="http://schemas.openxmlformats.org/officeDocument/2006/relationships/printerSettings" Target="../printerSettings/printerSettings758.bin"/><Relationship Id="rId30" Type="http://schemas.openxmlformats.org/officeDocument/2006/relationships/printerSettings" Target="../printerSettings/printerSettings761.bin"/><Relationship Id="rId35" Type="http://schemas.openxmlformats.org/officeDocument/2006/relationships/printerSettings" Target="../printerSettings/printerSettings766.bin"/><Relationship Id="rId8" Type="http://schemas.openxmlformats.org/officeDocument/2006/relationships/printerSettings" Target="../printerSettings/printerSettings739.bin"/><Relationship Id="rId3" Type="http://schemas.openxmlformats.org/officeDocument/2006/relationships/printerSettings" Target="../printerSettings/printerSettings734.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82.bin"/><Relationship Id="rId18" Type="http://schemas.openxmlformats.org/officeDocument/2006/relationships/printerSettings" Target="../printerSettings/printerSettings787.bin"/><Relationship Id="rId26" Type="http://schemas.openxmlformats.org/officeDocument/2006/relationships/printerSettings" Target="../printerSettings/printerSettings795.bin"/><Relationship Id="rId39" Type="http://schemas.openxmlformats.org/officeDocument/2006/relationships/printerSettings" Target="../printerSettings/printerSettings808.bin"/><Relationship Id="rId21" Type="http://schemas.openxmlformats.org/officeDocument/2006/relationships/printerSettings" Target="../printerSettings/printerSettings790.bin"/><Relationship Id="rId34" Type="http://schemas.openxmlformats.org/officeDocument/2006/relationships/printerSettings" Target="../printerSettings/printerSettings803.bin"/><Relationship Id="rId42" Type="http://schemas.openxmlformats.org/officeDocument/2006/relationships/vmlDrawing" Target="../drawings/vmlDrawing6.vml"/><Relationship Id="rId7" Type="http://schemas.openxmlformats.org/officeDocument/2006/relationships/printerSettings" Target="../printerSettings/printerSettings776.bin"/><Relationship Id="rId2" Type="http://schemas.openxmlformats.org/officeDocument/2006/relationships/printerSettings" Target="../printerSettings/printerSettings771.bin"/><Relationship Id="rId16" Type="http://schemas.openxmlformats.org/officeDocument/2006/relationships/printerSettings" Target="../printerSettings/printerSettings785.bin"/><Relationship Id="rId20" Type="http://schemas.openxmlformats.org/officeDocument/2006/relationships/printerSettings" Target="../printerSettings/printerSettings789.bin"/><Relationship Id="rId29" Type="http://schemas.openxmlformats.org/officeDocument/2006/relationships/printerSettings" Target="../printerSettings/printerSettings798.bin"/><Relationship Id="rId41" Type="http://schemas.openxmlformats.org/officeDocument/2006/relationships/drawing" Target="../drawings/drawing20.xml"/><Relationship Id="rId1" Type="http://schemas.openxmlformats.org/officeDocument/2006/relationships/printerSettings" Target="../printerSettings/printerSettings770.bin"/><Relationship Id="rId6" Type="http://schemas.openxmlformats.org/officeDocument/2006/relationships/printerSettings" Target="../printerSettings/printerSettings775.bin"/><Relationship Id="rId11" Type="http://schemas.openxmlformats.org/officeDocument/2006/relationships/printerSettings" Target="../printerSettings/printerSettings780.bin"/><Relationship Id="rId24" Type="http://schemas.openxmlformats.org/officeDocument/2006/relationships/printerSettings" Target="../printerSettings/printerSettings793.bin"/><Relationship Id="rId32" Type="http://schemas.openxmlformats.org/officeDocument/2006/relationships/printerSettings" Target="../printerSettings/printerSettings801.bin"/><Relationship Id="rId37" Type="http://schemas.openxmlformats.org/officeDocument/2006/relationships/printerSettings" Target="../printerSettings/printerSettings806.bin"/><Relationship Id="rId40" Type="http://schemas.openxmlformats.org/officeDocument/2006/relationships/printerSettings" Target="../printerSettings/printerSettings809.bin"/><Relationship Id="rId5" Type="http://schemas.openxmlformats.org/officeDocument/2006/relationships/printerSettings" Target="../printerSettings/printerSettings774.bin"/><Relationship Id="rId15" Type="http://schemas.openxmlformats.org/officeDocument/2006/relationships/printerSettings" Target="../printerSettings/printerSettings784.bin"/><Relationship Id="rId23" Type="http://schemas.openxmlformats.org/officeDocument/2006/relationships/printerSettings" Target="../printerSettings/printerSettings792.bin"/><Relationship Id="rId28" Type="http://schemas.openxmlformats.org/officeDocument/2006/relationships/printerSettings" Target="../printerSettings/printerSettings797.bin"/><Relationship Id="rId36" Type="http://schemas.openxmlformats.org/officeDocument/2006/relationships/printerSettings" Target="../printerSettings/printerSettings805.bin"/><Relationship Id="rId10" Type="http://schemas.openxmlformats.org/officeDocument/2006/relationships/printerSettings" Target="../printerSettings/printerSettings779.bin"/><Relationship Id="rId19" Type="http://schemas.openxmlformats.org/officeDocument/2006/relationships/printerSettings" Target="../printerSettings/printerSettings788.bin"/><Relationship Id="rId31" Type="http://schemas.openxmlformats.org/officeDocument/2006/relationships/printerSettings" Target="../printerSettings/printerSettings800.bin"/><Relationship Id="rId44" Type="http://schemas.openxmlformats.org/officeDocument/2006/relationships/ctrlProp" Target="../ctrlProps/ctrlProp161.xml"/><Relationship Id="rId4" Type="http://schemas.openxmlformats.org/officeDocument/2006/relationships/printerSettings" Target="../printerSettings/printerSettings773.bin"/><Relationship Id="rId9" Type="http://schemas.openxmlformats.org/officeDocument/2006/relationships/printerSettings" Target="../printerSettings/printerSettings778.bin"/><Relationship Id="rId14" Type="http://schemas.openxmlformats.org/officeDocument/2006/relationships/printerSettings" Target="../printerSettings/printerSettings783.bin"/><Relationship Id="rId22" Type="http://schemas.openxmlformats.org/officeDocument/2006/relationships/printerSettings" Target="../printerSettings/printerSettings791.bin"/><Relationship Id="rId27" Type="http://schemas.openxmlformats.org/officeDocument/2006/relationships/printerSettings" Target="../printerSettings/printerSettings796.bin"/><Relationship Id="rId30" Type="http://schemas.openxmlformats.org/officeDocument/2006/relationships/printerSettings" Target="../printerSettings/printerSettings799.bin"/><Relationship Id="rId35" Type="http://schemas.openxmlformats.org/officeDocument/2006/relationships/printerSettings" Target="../printerSettings/printerSettings804.bin"/><Relationship Id="rId43" Type="http://schemas.openxmlformats.org/officeDocument/2006/relationships/ctrlProp" Target="../ctrlProps/ctrlProp160.xml"/><Relationship Id="rId8" Type="http://schemas.openxmlformats.org/officeDocument/2006/relationships/printerSettings" Target="../printerSettings/printerSettings777.bin"/><Relationship Id="rId3" Type="http://schemas.openxmlformats.org/officeDocument/2006/relationships/printerSettings" Target="../printerSettings/printerSettings772.bin"/><Relationship Id="rId12" Type="http://schemas.openxmlformats.org/officeDocument/2006/relationships/printerSettings" Target="../printerSettings/printerSettings781.bin"/><Relationship Id="rId17" Type="http://schemas.openxmlformats.org/officeDocument/2006/relationships/printerSettings" Target="../printerSettings/printerSettings786.bin"/><Relationship Id="rId25" Type="http://schemas.openxmlformats.org/officeDocument/2006/relationships/printerSettings" Target="../printerSettings/printerSettings794.bin"/><Relationship Id="rId33" Type="http://schemas.openxmlformats.org/officeDocument/2006/relationships/printerSettings" Target="../printerSettings/printerSettings802.bin"/><Relationship Id="rId38" Type="http://schemas.openxmlformats.org/officeDocument/2006/relationships/printerSettings" Target="../printerSettings/printerSettings8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17.bin"/><Relationship Id="rId13" Type="http://schemas.openxmlformats.org/officeDocument/2006/relationships/printerSettings" Target="../printerSettings/printerSettings822.bin"/><Relationship Id="rId18" Type="http://schemas.openxmlformats.org/officeDocument/2006/relationships/printerSettings" Target="../printerSettings/printerSettings827.bin"/><Relationship Id="rId3" Type="http://schemas.openxmlformats.org/officeDocument/2006/relationships/printerSettings" Target="../printerSettings/printerSettings812.bin"/><Relationship Id="rId7" Type="http://schemas.openxmlformats.org/officeDocument/2006/relationships/printerSettings" Target="../printerSettings/printerSettings816.bin"/><Relationship Id="rId12" Type="http://schemas.openxmlformats.org/officeDocument/2006/relationships/printerSettings" Target="../printerSettings/printerSettings821.bin"/><Relationship Id="rId17" Type="http://schemas.openxmlformats.org/officeDocument/2006/relationships/printerSettings" Target="../printerSettings/printerSettings826.bin"/><Relationship Id="rId2" Type="http://schemas.openxmlformats.org/officeDocument/2006/relationships/printerSettings" Target="../printerSettings/printerSettings811.bin"/><Relationship Id="rId16" Type="http://schemas.openxmlformats.org/officeDocument/2006/relationships/printerSettings" Target="../printerSettings/printerSettings825.bin"/><Relationship Id="rId1" Type="http://schemas.openxmlformats.org/officeDocument/2006/relationships/printerSettings" Target="../printerSettings/printerSettings810.bin"/><Relationship Id="rId6" Type="http://schemas.openxmlformats.org/officeDocument/2006/relationships/printerSettings" Target="../printerSettings/printerSettings815.bin"/><Relationship Id="rId11" Type="http://schemas.openxmlformats.org/officeDocument/2006/relationships/printerSettings" Target="../printerSettings/printerSettings820.bin"/><Relationship Id="rId5" Type="http://schemas.openxmlformats.org/officeDocument/2006/relationships/printerSettings" Target="../printerSettings/printerSettings814.bin"/><Relationship Id="rId15" Type="http://schemas.openxmlformats.org/officeDocument/2006/relationships/printerSettings" Target="../printerSettings/printerSettings824.bin"/><Relationship Id="rId10" Type="http://schemas.openxmlformats.org/officeDocument/2006/relationships/printerSettings" Target="../printerSettings/printerSettings819.bin"/><Relationship Id="rId19" Type="http://schemas.openxmlformats.org/officeDocument/2006/relationships/drawing" Target="../drawings/drawing21.xml"/><Relationship Id="rId4" Type="http://schemas.openxmlformats.org/officeDocument/2006/relationships/printerSettings" Target="../printerSettings/printerSettings813.bin"/><Relationship Id="rId9" Type="http://schemas.openxmlformats.org/officeDocument/2006/relationships/printerSettings" Target="../printerSettings/printerSettings818.bin"/><Relationship Id="rId14" Type="http://schemas.openxmlformats.org/officeDocument/2006/relationships/printerSettings" Target="../printerSettings/printerSettings823.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40.bin"/><Relationship Id="rId18" Type="http://schemas.openxmlformats.org/officeDocument/2006/relationships/printerSettings" Target="../printerSettings/printerSettings845.bin"/><Relationship Id="rId26" Type="http://schemas.openxmlformats.org/officeDocument/2006/relationships/printerSettings" Target="../printerSettings/printerSettings853.bin"/><Relationship Id="rId21" Type="http://schemas.openxmlformats.org/officeDocument/2006/relationships/printerSettings" Target="../printerSettings/printerSettings848.bin"/><Relationship Id="rId34" Type="http://schemas.openxmlformats.org/officeDocument/2006/relationships/printerSettings" Target="../printerSettings/printerSettings861.bin"/><Relationship Id="rId7" Type="http://schemas.openxmlformats.org/officeDocument/2006/relationships/printerSettings" Target="../printerSettings/printerSettings834.bin"/><Relationship Id="rId12" Type="http://schemas.openxmlformats.org/officeDocument/2006/relationships/printerSettings" Target="../printerSettings/printerSettings839.bin"/><Relationship Id="rId17" Type="http://schemas.openxmlformats.org/officeDocument/2006/relationships/printerSettings" Target="../printerSettings/printerSettings844.bin"/><Relationship Id="rId25" Type="http://schemas.openxmlformats.org/officeDocument/2006/relationships/printerSettings" Target="../printerSettings/printerSettings852.bin"/><Relationship Id="rId33" Type="http://schemas.openxmlformats.org/officeDocument/2006/relationships/printerSettings" Target="../printerSettings/printerSettings860.bin"/><Relationship Id="rId38" Type="http://schemas.openxmlformats.org/officeDocument/2006/relationships/drawing" Target="../drawings/drawing22.xml"/><Relationship Id="rId2" Type="http://schemas.openxmlformats.org/officeDocument/2006/relationships/printerSettings" Target="../printerSettings/printerSettings829.bin"/><Relationship Id="rId16" Type="http://schemas.openxmlformats.org/officeDocument/2006/relationships/printerSettings" Target="../printerSettings/printerSettings843.bin"/><Relationship Id="rId20" Type="http://schemas.openxmlformats.org/officeDocument/2006/relationships/printerSettings" Target="../printerSettings/printerSettings847.bin"/><Relationship Id="rId29" Type="http://schemas.openxmlformats.org/officeDocument/2006/relationships/printerSettings" Target="../printerSettings/printerSettings856.bin"/><Relationship Id="rId1" Type="http://schemas.openxmlformats.org/officeDocument/2006/relationships/printerSettings" Target="../printerSettings/printerSettings828.bin"/><Relationship Id="rId6" Type="http://schemas.openxmlformats.org/officeDocument/2006/relationships/printerSettings" Target="../printerSettings/printerSettings833.bin"/><Relationship Id="rId11" Type="http://schemas.openxmlformats.org/officeDocument/2006/relationships/printerSettings" Target="../printerSettings/printerSettings838.bin"/><Relationship Id="rId24" Type="http://schemas.openxmlformats.org/officeDocument/2006/relationships/printerSettings" Target="../printerSettings/printerSettings851.bin"/><Relationship Id="rId32" Type="http://schemas.openxmlformats.org/officeDocument/2006/relationships/printerSettings" Target="../printerSettings/printerSettings859.bin"/><Relationship Id="rId37" Type="http://schemas.openxmlformats.org/officeDocument/2006/relationships/printerSettings" Target="../printerSettings/printerSettings864.bin"/><Relationship Id="rId5" Type="http://schemas.openxmlformats.org/officeDocument/2006/relationships/printerSettings" Target="../printerSettings/printerSettings832.bin"/><Relationship Id="rId15" Type="http://schemas.openxmlformats.org/officeDocument/2006/relationships/printerSettings" Target="../printerSettings/printerSettings842.bin"/><Relationship Id="rId23" Type="http://schemas.openxmlformats.org/officeDocument/2006/relationships/printerSettings" Target="../printerSettings/printerSettings850.bin"/><Relationship Id="rId28" Type="http://schemas.openxmlformats.org/officeDocument/2006/relationships/printerSettings" Target="../printerSettings/printerSettings855.bin"/><Relationship Id="rId36" Type="http://schemas.openxmlformats.org/officeDocument/2006/relationships/printerSettings" Target="../printerSettings/printerSettings863.bin"/><Relationship Id="rId10" Type="http://schemas.openxmlformats.org/officeDocument/2006/relationships/printerSettings" Target="../printerSettings/printerSettings837.bin"/><Relationship Id="rId19" Type="http://schemas.openxmlformats.org/officeDocument/2006/relationships/printerSettings" Target="../printerSettings/printerSettings846.bin"/><Relationship Id="rId31" Type="http://schemas.openxmlformats.org/officeDocument/2006/relationships/printerSettings" Target="../printerSettings/printerSettings858.bin"/><Relationship Id="rId4" Type="http://schemas.openxmlformats.org/officeDocument/2006/relationships/printerSettings" Target="../printerSettings/printerSettings831.bin"/><Relationship Id="rId9" Type="http://schemas.openxmlformats.org/officeDocument/2006/relationships/printerSettings" Target="../printerSettings/printerSettings836.bin"/><Relationship Id="rId14" Type="http://schemas.openxmlformats.org/officeDocument/2006/relationships/printerSettings" Target="../printerSettings/printerSettings841.bin"/><Relationship Id="rId22" Type="http://schemas.openxmlformats.org/officeDocument/2006/relationships/printerSettings" Target="../printerSettings/printerSettings849.bin"/><Relationship Id="rId27" Type="http://schemas.openxmlformats.org/officeDocument/2006/relationships/printerSettings" Target="../printerSettings/printerSettings854.bin"/><Relationship Id="rId30" Type="http://schemas.openxmlformats.org/officeDocument/2006/relationships/printerSettings" Target="../printerSettings/printerSettings857.bin"/><Relationship Id="rId35" Type="http://schemas.openxmlformats.org/officeDocument/2006/relationships/printerSettings" Target="../printerSettings/printerSettings862.bin"/><Relationship Id="rId8" Type="http://schemas.openxmlformats.org/officeDocument/2006/relationships/printerSettings" Target="../printerSettings/printerSettings835.bin"/><Relationship Id="rId3" Type="http://schemas.openxmlformats.org/officeDocument/2006/relationships/printerSettings" Target="../printerSettings/printerSettings83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72.bin"/><Relationship Id="rId13" Type="http://schemas.openxmlformats.org/officeDocument/2006/relationships/printerSettings" Target="../printerSettings/printerSettings877.bin"/><Relationship Id="rId18" Type="http://schemas.openxmlformats.org/officeDocument/2006/relationships/printerSettings" Target="../printerSettings/printerSettings882.bin"/><Relationship Id="rId26" Type="http://schemas.openxmlformats.org/officeDocument/2006/relationships/printerSettings" Target="../printerSettings/printerSettings890.bin"/><Relationship Id="rId3" Type="http://schemas.openxmlformats.org/officeDocument/2006/relationships/printerSettings" Target="../printerSettings/printerSettings867.bin"/><Relationship Id="rId21" Type="http://schemas.openxmlformats.org/officeDocument/2006/relationships/printerSettings" Target="../printerSettings/printerSettings885.bin"/><Relationship Id="rId7" Type="http://schemas.openxmlformats.org/officeDocument/2006/relationships/printerSettings" Target="../printerSettings/printerSettings871.bin"/><Relationship Id="rId12" Type="http://schemas.openxmlformats.org/officeDocument/2006/relationships/printerSettings" Target="../printerSettings/printerSettings876.bin"/><Relationship Id="rId17" Type="http://schemas.openxmlformats.org/officeDocument/2006/relationships/printerSettings" Target="../printerSettings/printerSettings881.bin"/><Relationship Id="rId25" Type="http://schemas.openxmlformats.org/officeDocument/2006/relationships/printerSettings" Target="../printerSettings/printerSettings889.bin"/><Relationship Id="rId2" Type="http://schemas.openxmlformats.org/officeDocument/2006/relationships/printerSettings" Target="../printerSettings/printerSettings866.bin"/><Relationship Id="rId16" Type="http://schemas.openxmlformats.org/officeDocument/2006/relationships/printerSettings" Target="../printerSettings/printerSettings880.bin"/><Relationship Id="rId20" Type="http://schemas.openxmlformats.org/officeDocument/2006/relationships/printerSettings" Target="../printerSettings/printerSettings884.bin"/><Relationship Id="rId29" Type="http://schemas.openxmlformats.org/officeDocument/2006/relationships/drawing" Target="../drawings/drawing23.xml"/><Relationship Id="rId1" Type="http://schemas.openxmlformats.org/officeDocument/2006/relationships/printerSettings" Target="../printerSettings/printerSettings865.bin"/><Relationship Id="rId6" Type="http://schemas.openxmlformats.org/officeDocument/2006/relationships/printerSettings" Target="../printerSettings/printerSettings870.bin"/><Relationship Id="rId11" Type="http://schemas.openxmlformats.org/officeDocument/2006/relationships/printerSettings" Target="../printerSettings/printerSettings875.bin"/><Relationship Id="rId24" Type="http://schemas.openxmlformats.org/officeDocument/2006/relationships/printerSettings" Target="../printerSettings/printerSettings888.bin"/><Relationship Id="rId5" Type="http://schemas.openxmlformats.org/officeDocument/2006/relationships/printerSettings" Target="../printerSettings/printerSettings869.bin"/><Relationship Id="rId15" Type="http://schemas.openxmlformats.org/officeDocument/2006/relationships/printerSettings" Target="../printerSettings/printerSettings879.bin"/><Relationship Id="rId23" Type="http://schemas.openxmlformats.org/officeDocument/2006/relationships/printerSettings" Target="../printerSettings/printerSettings887.bin"/><Relationship Id="rId28" Type="http://schemas.openxmlformats.org/officeDocument/2006/relationships/printerSettings" Target="../printerSettings/printerSettings892.bin"/><Relationship Id="rId10" Type="http://schemas.openxmlformats.org/officeDocument/2006/relationships/printerSettings" Target="../printerSettings/printerSettings874.bin"/><Relationship Id="rId19" Type="http://schemas.openxmlformats.org/officeDocument/2006/relationships/printerSettings" Target="../printerSettings/printerSettings883.bin"/><Relationship Id="rId4" Type="http://schemas.openxmlformats.org/officeDocument/2006/relationships/printerSettings" Target="../printerSettings/printerSettings868.bin"/><Relationship Id="rId9" Type="http://schemas.openxmlformats.org/officeDocument/2006/relationships/printerSettings" Target="../printerSettings/printerSettings873.bin"/><Relationship Id="rId14" Type="http://schemas.openxmlformats.org/officeDocument/2006/relationships/printerSettings" Target="../printerSettings/printerSettings878.bin"/><Relationship Id="rId22" Type="http://schemas.openxmlformats.org/officeDocument/2006/relationships/printerSettings" Target="../printerSettings/printerSettings886.bin"/><Relationship Id="rId27" Type="http://schemas.openxmlformats.org/officeDocument/2006/relationships/printerSettings" Target="../printerSettings/printerSettings89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00.bin"/><Relationship Id="rId3" Type="http://schemas.openxmlformats.org/officeDocument/2006/relationships/printerSettings" Target="../printerSettings/printerSettings895.bin"/><Relationship Id="rId7" Type="http://schemas.openxmlformats.org/officeDocument/2006/relationships/printerSettings" Target="../printerSettings/printerSettings899.bin"/><Relationship Id="rId2" Type="http://schemas.openxmlformats.org/officeDocument/2006/relationships/printerSettings" Target="../printerSettings/printerSettings894.bin"/><Relationship Id="rId1" Type="http://schemas.openxmlformats.org/officeDocument/2006/relationships/printerSettings" Target="../printerSettings/printerSettings893.bin"/><Relationship Id="rId6" Type="http://schemas.openxmlformats.org/officeDocument/2006/relationships/printerSettings" Target="../printerSettings/printerSettings898.bin"/><Relationship Id="rId11" Type="http://schemas.openxmlformats.org/officeDocument/2006/relationships/drawing" Target="../drawings/drawing24.xml"/><Relationship Id="rId5" Type="http://schemas.openxmlformats.org/officeDocument/2006/relationships/printerSettings" Target="../printerSettings/printerSettings897.bin"/><Relationship Id="rId10" Type="http://schemas.openxmlformats.org/officeDocument/2006/relationships/printerSettings" Target="../printerSettings/printerSettings902.bin"/><Relationship Id="rId4" Type="http://schemas.openxmlformats.org/officeDocument/2006/relationships/printerSettings" Target="../printerSettings/printerSettings896.bin"/><Relationship Id="rId9" Type="http://schemas.openxmlformats.org/officeDocument/2006/relationships/printerSettings" Target="../printerSettings/printerSettings901.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15.bin"/><Relationship Id="rId18" Type="http://schemas.openxmlformats.org/officeDocument/2006/relationships/printerSettings" Target="../printerSettings/printerSettings920.bin"/><Relationship Id="rId26" Type="http://schemas.openxmlformats.org/officeDocument/2006/relationships/printerSettings" Target="../printerSettings/printerSettings928.bin"/><Relationship Id="rId39" Type="http://schemas.openxmlformats.org/officeDocument/2006/relationships/printerSettings" Target="../printerSettings/printerSettings941.bin"/><Relationship Id="rId21" Type="http://schemas.openxmlformats.org/officeDocument/2006/relationships/printerSettings" Target="../printerSettings/printerSettings923.bin"/><Relationship Id="rId34" Type="http://schemas.openxmlformats.org/officeDocument/2006/relationships/printerSettings" Target="../printerSettings/printerSettings936.bin"/><Relationship Id="rId42" Type="http://schemas.openxmlformats.org/officeDocument/2006/relationships/printerSettings" Target="../printerSettings/printerSettings944.bin"/><Relationship Id="rId7" Type="http://schemas.openxmlformats.org/officeDocument/2006/relationships/printerSettings" Target="../printerSettings/printerSettings909.bin"/><Relationship Id="rId2" Type="http://schemas.openxmlformats.org/officeDocument/2006/relationships/printerSettings" Target="../printerSettings/printerSettings904.bin"/><Relationship Id="rId16" Type="http://schemas.openxmlformats.org/officeDocument/2006/relationships/printerSettings" Target="../printerSettings/printerSettings918.bin"/><Relationship Id="rId20" Type="http://schemas.openxmlformats.org/officeDocument/2006/relationships/printerSettings" Target="../printerSettings/printerSettings922.bin"/><Relationship Id="rId29" Type="http://schemas.openxmlformats.org/officeDocument/2006/relationships/printerSettings" Target="../printerSettings/printerSettings931.bin"/><Relationship Id="rId41" Type="http://schemas.openxmlformats.org/officeDocument/2006/relationships/printerSettings" Target="../printerSettings/printerSettings943.bin"/><Relationship Id="rId1" Type="http://schemas.openxmlformats.org/officeDocument/2006/relationships/printerSettings" Target="../printerSettings/printerSettings903.bin"/><Relationship Id="rId6" Type="http://schemas.openxmlformats.org/officeDocument/2006/relationships/printerSettings" Target="../printerSettings/printerSettings908.bin"/><Relationship Id="rId11" Type="http://schemas.openxmlformats.org/officeDocument/2006/relationships/printerSettings" Target="../printerSettings/printerSettings913.bin"/><Relationship Id="rId24" Type="http://schemas.openxmlformats.org/officeDocument/2006/relationships/printerSettings" Target="../printerSettings/printerSettings926.bin"/><Relationship Id="rId32" Type="http://schemas.openxmlformats.org/officeDocument/2006/relationships/printerSettings" Target="../printerSettings/printerSettings934.bin"/><Relationship Id="rId37" Type="http://schemas.openxmlformats.org/officeDocument/2006/relationships/printerSettings" Target="../printerSettings/printerSettings939.bin"/><Relationship Id="rId40" Type="http://schemas.openxmlformats.org/officeDocument/2006/relationships/printerSettings" Target="../printerSettings/printerSettings942.bin"/><Relationship Id="rId5" Type="http://schemas.openxmlformats.org/officeDocument/2006/relationships/printerSettings" Target="../printerSettings/printerSettings907.bin"/><Relationship Id="rId15" Type="http://schemas.openxmlformats.org/officeDocument/2006/relationships/printerSettings" Target="../printerSettings/printerSettings917.bin"/><Relationship Id="rId23" Type="http://schemas.openxmlformats.org/officeDocument/2006/relationships/printerSettings" Target="../printerSettings/printerSettings925.bin"/><Relationship Id="rId28" Type="http://schemas.openxmlformats.org/officeDocument/2006/relationships/printerSettings" Target="../printerSettings/printerSettings930.bin"/><Relationship Id="rId36" Type="http://schemas.openxmlformats.org/officeDocument/2006/relationships/printerSettings" Target="../printerSettings/printerSettings938.bin"/><Relationship Id="rId10" Type="http://schemas.openxmlformats.org/officeDocument/2006/relationships/printerSettings" Target="../printerSettings/printerSettings912.bin"/><Relationship Id="rId19" Type="http://schemas.openxmlformats.org/officeDocument/2006/relationships/printerSettings" Target="../printerSettings/printerSettings921.bin"/><Relationship Id="rId31" Type="http://schemas.openxmlformats.org/officeDocument/2006/relationships/printerSettings" Target="../printerSettings/printerSettings933.bin"/><Relationship Id="rId44" Type="http://schemas.openxmlformats.org/officeDocument/2006/relationships/drawing" Target="../drawings/drawing25.xml"/><Relationship Id="rId4" Type="http://schemas.openxmlformats.org/officeDocument/2006/relationships/printerSettings" Target="../printerSettings/printerSettings906.bin"/><Relationship Id="rId9" Type="http://schemas.openxmlformats.org/officeDocument/2006/relationships/printerSettings" Target="../printerSettings/printerSettings911.bin"/><Relationship Id="rId14" Type="http://schemas.openxmlformats.org/officeDocument/2006/relationships/printerSettings" Target="../printerSettings/printerSettings916.bin"/><Relationship Id="rId22" Type="http://schemas.openxmlformats.org/officeDocument/2006/relationships/printerSettings" Target="../printerSettings/printerSettings924.bin"/><Relationship Id="rId27" Type="http://schemas.openxmlformats.org/officeDocument/2006/relationships/printerSettings" Target="../printerSettings/printerSettings929.bin"/><Relationship Id="rId30" Type="http://schemas.openxmlformats.org/officeDocument/2006/relationships/printerSettings" Target="../printerSettings/printerSettings932.bin"/><Relationship Id="rId35" Type="http://schemas.openxmlformats.org/officeDocument/2006/relationships/printerSettings" Target="../printerSettings/printerSettings937.bin"/><Relationship Id="rId43" Type="http://schemas.openxmlformats.org/officeDocument/2006/relationships/printerSettings" Target="../printerSettings/printerSettings945.bin"/><Relationship Id="rId8" Type="http://schemas.openxmlformats.org/officeDocument/2006/relationships/printerSettings" Target="../printerSettings/printerSettings910.bin"/><Relationship Id="rId3" Type="http://schemas.openxmlformats.org/officeDocument/2006/relationships/printerSettings" Target="../printerSettings/printerSettings905.bin"/><Relationship Id="rId12" Type="http://schemas.openxmlformats.org/officeDocument/2006/relationships/printerSettings" Target="../printerSettings/printerSettings914.bin"/><Relationship Id="rId17" Type="http://schemas.openxmlformats.org/officeDocument/2006/relationships/printerSettings" Target="../printerSettings/printerSettings919.bin"/><Relationship Id="rId25" Type="http://schemas.openxmlformats.org/officeDocument/2006/relationships/printerSettings" Target="../printerSettings/printerSettings927.bin"/><Relationship Id="rId33" Type="http://schemas.openxmlformats.org/officeDocument/2006/relationships/printerSettings" Target="../printerSettings/printerSettings935.bin"/><Relationship Id="rId38" Type="http://schemas.openxmlformats.org/officeDocument/2006/relationships/printerSettings" Target="../printerSettings/printerSettings940.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58.bin"/><Relationship Id="rId18" Type="http://schemas.openxmlformats.org/officeDocument/2006/relationships/printerSettings" Target="../printerSettings/printerSettings963.bin"/><Relationship Id="rId26" Type="http://schemas.openxmlformats.org/officeDocument/2006/relationships/printerSettings" Target="../printerSettings/printerSettings971.bin"/><Relationship Id="rId39" Type="http://schemas.openxmlformats.org/officeDocument/2006/relationships/printerSettings" Target="../printerSettings/printerSettings984.bin"/><Relationship Id="rId21" Type="http://schemas.openxmlformats.org/officeDocument/2006/relationships/printerSettings" Target="../printerSettings/printerSettings966.bin"/><Relationship Id="rId34" Type="http://schemas.openxmlformats.org/officeDocument/2006/relationships/printerSettings" Target="../printerSettings/printerSettings979.bin"/><Relationship Id="rId7" Type="http://schemas.openxmlformats.org/officeDocument/2006/relationships/printerSettings" Target="../printerSettings/printerSettings952.bin"/><Relationship Id="rId12" Type="http://schemas.openxmlformats.org/officeDocument/2006/relationships/printerSettings" Target="../printerSettings/printerSettings957.bin"/><Relationship Id="rId17" Type="http://schemas.openxmlformats.org/officeDocument/2006/relationships/printerSettings" Target="../printerSettings/printerSettings962.bin"/><Relationship Id="rId25" Type="http://schemas.openxmlformats.org/officeDocument/2006/relationships/printerSettings" Target="../printerSettings/printerSettings970.bin"/><Relationship Id="rId33" Type="http://schemas.openxmlformats.org/officeDocument/2006/relationships/printerSettings" Target="../printerSettings/printerSettings978.bin"/><Relationship Id="rId38" Type="http://schemas.openxmlformats.org/officeDocument/2006/relationships/printerSettings" Target="../printerSettings/printerSettings983.bin"/><Relationship Id="rId2" Type="http://schemas.openxmlformats.org/officeDocument/2006/relationships/printerSettings" Target="../printerSettings/printerSettings947.bin"/><Relationship Id="rId16" Type="http://schemas.openxmlformats.org/officeDocument/2006/relationships/printerSettings" Target="../printerSettings/printerSettings961.bin"/><Relationship Id="rId20" Type="http://schemas.openxmlformats.org/officeDocument/2006/relationships/printerSettings" Target="../printerSettings/printerSettings965.bin"/><Relationship Id="rId29" Type="http://schemas.openxmlformats.org/officeDocument/2006/relationships/printerSettings" Target="../printerSettings/printerSettings974.bin"/><Relationship Id="rId1" Type="http://schemas.openxmlformats.org/officeDocument/2006/relationships/printerSettings" Target="../printerSettings/printerSettings946.bin"/><Relationship Id="rId6" Type="http://schemas.openxmlformats.org/officeDocument/2006/relationships/printerSettings" Target="../printerSettings/printerSettings951.bin"/><Relationship Id="rId11" Type="http://schemas.openxmlformats.org/officeDocument/2006/relationships/printerSettings" Target="../printerSettings/printerSettings956.bin"/><Relationship Id="rId24" Type="http://schemas.openxmlformats.org/officeDocument/2006/relationships/printerSettings" Target="../printerSettings/printerSettings969.bin"/><Relationship Id="rId32" Type="http://schemas.openxmlformats.org/officeDocument/2006/relationships/printerSettings" Target="../printerSettings/printerSettings977.bin"/><Relationship Id="rId37" Type="http://schemas.openxmlformats.org/officeDocument/2006/relationships/printerSettings" Target="../printerSettings/printerSettings982.bin"/><Relationship Id="rId40" Type="http://schemas.openxmlformats.org/officeDocument/2006/relationships/drawing" Target="../drawings/drawing26.xml"/><Relationship Id="rId5" Type="http://schemas.openxmlformats.org/officeDocument/2006/relationships/printerSettings" Target="../printerSettings/printerSettings950.bin"/><Relationship Id="rId15" Type="http://schemas.openxmlformats.org/officeDocument/2006/relationships/printerSettings" Target="../printerSettings/printerSettings960.bin"/><Relationship Id="rId23" Type="http://schemas.openxmlformats.org/officeDocument/2006/relationships/printerSettings" Target="../printerSettings/printerSettings968.bin"/><Relationship Id="rId28" Type="http://schemas.openxmlformats.org/officeDocument/2006/relationships/printerSettings" Target="../printerSettings/printerSettings973.bin"/><Relationship Id="rId36" Type="http://schemas.openxmlformats.org/officeDocument/2006/relationships/printerSettings" Target="../printerSettings/printerSettings981.bin"/><Relationship Id="rId10" Type="http://schemas.openxmlformats.org/officeDocument/2006/relationships/printerSettings" Target="../printerSettings/printerSettings955.bin"/><Relationship Id="rId19" Type="http://schemas.openxmlformats.org/officeDocument/2006/relationships/printerSettings" Target="../printerSettings/printerSettings964.bin"/><Relationship Id="rId31" Type="http://schemas.openxmlformats.org/officeDocument/2006/relationships/printerSettings" Target="../printerSettings/printerSettings976.bin"/><Relationship Id="rId4" Type="http://schemas.openxmlformats.org/officeDocument/2006/relationships/printerSettings" Target="../printerSettings/printerSettings949.bin"/><Relationship Id="rId9" Type="http://schemas.openxmlformats.org/officeDocument/2006/relationships/printerSettings" Target="../printerSettings/printerSettings954.bin"/><Relationship Id="rId14" Type="http://schemas.openxmlformats.org/officeDocument/2006/relationships/printerSettings" Target="../printerSettings/printerSettings959.bin"/><Relationship Id="rId22" Type="http://schemas.openxmlformats.org/officeDocument/2006/relationships/printerSettings" Target="../printerSettings/printerSettings967.bin"/><Relationship Id="rId27" Type="http://schemas.openxmlformats.org/officeDocument/2006/relationships/printerSettings" Target="../printerSettings/printerSettings972.bin"/><Relationship Id="rId30" Type="http://schemas.openxmlformats.org/officeDocument/2006/relationships/printerSettings" Target="../printerSettings/printerSettings975.bin"/><Relationship Id="rId35" Type="http://schemas.openxmlformats.org/officeDocument/2006/relationships/printerSettings" Target="../printerSettings/printerSettings980.bin"/><Relationship Id="rId8" Type="http://schemas.openxmlformats.org/officeDocument/2006/relationships/printerSettings" Target="../printerSettings/printerSettings953.bin"/><Relationship Id="rId3" Type="http://schemas.openxmlformats.org/officeDocument/2006/relationships/printerSettings" Target="../printerSettings/printerSettings948.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97.bin"/><Relationship Id="rId18" Type="http://schemas.openxmlformats.org/officeDocument/2006/relationships/printerSettings" Target="../printerSettings/printerSettings1002.bin"/><Relationship Id="rId26" Type="http://schemas.openxmlformats.org/officeDocument/2006/relationships/printerSettings" Target="../printerSettings/printerSettings1010.bin"/><Relationship Id="rId39" Type="http://schemas.openxmlformats.org/officeDocument/2006/relationships/printerSettings" Target="../printerSettings/printerSettings1023.bin"/><Relationship Id="rId21" Type="http://schemas.openxmlformats.org/officeDocument/2006/relationships/printerSettings" Target="../printerSettings/printerSettings1005.bin"/><Relationship Id="rId34" Type="http://schemas.openxmlformats.org/officeDocument/2006/relationships/printerSettings" Target="../printerSettings/printerSettings1018.bin"/><Relationship Id="rId7" Type="http://schemas.openxmlformats.org/officeDocument/2006/relationships/printerSettings" Target="../printerSettings/printerSettings991.bin"/><Relationship Id="rId12" Type="http://schemas.openxmlformats.org/officeDocument/2006/relationships/printerSettings" Target="../printerSettings/printerSettings996.bin"/><Relationship Id="rId17" Type="http://schemas.openxmlformats.org/officeDocument/2006/relationships/printerSettings" Target="../printerSettings/printerSettings1001.bin"/><Relationship Id="rId25" Type="http://schemas.openxmlformats.org/officeDocument/2006/relationships/printerSettings" Target="../printerSettings/printerSettings1009.bin"/><Relationship Id="rId33" Type="http://schemas.openxmlformats.org/officeDocument/2006/relationships/printerSettings" Target="../printerSettings/printerSettings1017.bin"/><Relationship Id="rId38" Type="http://schemas.openxmlformats.org/officeDocument/2006/relationships/printerSettings" Target="../printerSettings/printerSettings1022.bin"/><Relationship Id="rId2" Type="http://schemas.openxmlformats.org/officeDocument/2006/relationships/printerSettings" Target="../printerSettings/printerSettings986.bin"/><Relationship Id="rId16" Type="http://schemas.openxmlformats.org/officeDocument/2006/relationships/printerSettings" Target="../printerSettings/printerSettings1000.bin"/><Relationship Id="rId20" Type="http://schemas.openxmlformats.org/officeDocument/2006/relationships/printerSettings" Target="../printerSettings/printerSettings1004.bin"/><Relationship Id="rId29" Type="http://schemas.openxmlformats.org/officeDocument/2006/relationships/printerSettings" Target="../printerSettings/printerSettings1013.bin"/><Relationship Id="rId1" Type="http://schemas.openxmlformats.org/officeDocument/2006/relationships/printerSettings" Target="../printerSettings/printerSettings985.bin"/><Relationship Id="rId6" Type="http://schemas.openxmlformats.org/officeDocument/2006/relationships/printerSettings" Target="../printerSettings/printerSettings990.bin"/><Relationship Id="rId11" Type="http://schemas.openxmlformats.org/officeDocument/2006/relationships/printerSettings" Target="../printerSettings/printerSettings995.bin"/><Relationship Id="rId24" Type="http://schemas.openxmlformats.org/officeDocument/2006/relationships/printerSettings" Target="../printerSettings/printerSettings1008.bin"/><Relationship Id="rId32" Type="http://schemas.openxmlformats.org/officeDocument/2006/relationships/printerSettings" Target="../printerSettings/printerSettings1016.bin"/><Relationship Id="rId37" Type="http://schemas.openxmlformats.org/officeDocument/2006/relationships/printerSettings" Target="../printerSettings/printerSettings1021.bin"/><Relationship Id="rId5" Type="http://schemas.openxmlformats.org/officeDocument/2006/relationships/printerSettings" Target="../printerSettings/printerSettings989.bin"/><Relationship Id="rId15" Type="http://schemas.openxmlformats.org/officeDocument/2006/relationships/printerSettings" Target="../printerSettings/printerSettings999.bin"/><Relationship Id="rId23" Type="http://schemas.openxmlformats.org/officeDocument/2006/relationships/printerSettings" Target="../printerSettings/printerSettings1007.bin"/><Relationship Id="rId28" Type="http://schemas.openxmlformats.org/officeDocument/2006/relationships/printerSettings" Target="../printerSettings/printerSettings1012.bin"/><Relationship Id="rId36" Type="http://schemas.openxmlformats.org/officeDocument/2006/relationships/printerSettings" Target="../printerSettings/printerSettings1020.bin"/><Relationship Id="rId10" Type="http://schemas.openxmlformats.org/officeDocument/2006/relationships/printerSettings" Target="../printerSettings/printerSettings994.bin"/><Relationship Id="rId19" Type="http://schemas.openxmlformats.org/officeDocument/2006/relationships/printerSettings" Target="../printerSettings/printerSettings1003.bin"/><Relationship Id="rId31" Type="http://schemas.openxmlformats.org/officeDocument/2006/relationships/printerSettings" Target="../printerSettings/printerSettings1015.bin"/><Relationship Id="rId4" Type="http://schemas.openxmlformats.org/officeDocument/2006/relationships/printerSettings" Target="../printerSettings/printerSettings988.bin"/><Relationship Id="rId9" Type="http://schemas.openxmlformats.org/officeDocument/2006/relationships/printerSettings" Target="../printerSettings/printerSettings993.bin"/><Relationship Id="rId14" Type="http://schemas.openxmlformats.org/officeDocument/2006/relationships/printerSettings" Target="../printerSettings/printerSettings998.bin"/><Relationship Id="rId22" Type="http://schemas.openxmlformats.org/officeDocument/2006/relationships/printerSettings" Target="../printerSettings/printerSettings1006.bin"/><Relationship Id="rId27" Type="http://schemas.openxmlformats.org/officeDocument/2006/relationships/printerSettings" Target="../printerSettings/printerSettings1011.bin"/><Relationship Id="rId30" Type="http://schemas.openxmlformats.org/officeDocument/2006/relationships/printerSettings" Target="../printerSettings/printerSettings1014.bin"/><Relationship Id="rId35" Type="http://schemas.openxmlformats.org/officeDocument/2006/relationships/printerSettings" Target="../printerSettings/printerSettings1019.bin"/><Relationship Id="rId8" Type="http://schemas.openxmlformats.org/officeDocument/2006/relationships/printerSettings" Target="../printerSettings/printerSettings992.bin"/><Relationship Id="rId3" Type="http://schemas.openxmlformats.org/officeDocument/2006/relationships/printerSettings" Target="../printerSettings/printerSettings98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21" Type="http://schemas.openxmlformats.org/officeDocument/2006/relationships/printerSettings" Target="../printerSettings/printerSettings107.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20" Type="http://schemas.openxmlformats.org/officeDocument/2006/relationships/printerSettings" Target="../printerSettings/printerSettings106.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23" Type="http://schemas.openxmlformats.org/officeDocument/2006/relationships/drawing" Target="../drawings/drawing2.xml"/><Relationship Id="rId10" Type="http://schemas.openxmlformats.org/officeDocument/2006/relationships/printerSettings" Target="../printerSettings/printerSettings96.bin"/><Relationship Id="rId19" Type="http://schemas.openxmlformats.org/officeDocument/2006/relationships/printerSettings" Target="../printerSettings/printerSettings105.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 Id="rId22" Type="http://schemas.openxmlformats.org/officeDocument/2006/relationships/printerSettings" Target="../printerSettings/printerSettings108.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26" Type="http://schemas.openxmlformats.org/officeDocument/2006/relationships/printerSettings" Target="../printerSettings/printerSettings134.bin"/><Relationship Id="rId39" Type="http://schemas.openxmlformats.org/officeDocument/2006/relationships/printerSettings" Target="../printerSettings/printerSettings147.bin"/><Relationship Id="rId21" Type="http://schemas.openxmlformats.org/officeDocument/2006/relationships/printerSettings" Target="../printerSettings/printerSettings129.bin"/><Relationship Id="rId34" Type="http://schemas.openxmlformats.org/officeDocument/2006/relationships/printerSettings" Target="../printerSettings/printerSettings142.bin"/><Relationship Id="rId42" Type="http://schemas.openxmlformats.org/officeDocument/2006/relationships/printerSettings" Target="../printerSettings/printerSettings150.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0" Type="http://schemas.openxmlformats.org/officeDocument/2006/relationships/printerSettings" Target="../printerSettings/printerSettings128.bin"/><Relationship Id="rId29" Type="http://schemas.openxmlformats.org/officeDocument/2006/relationships/printerSettings" Target="../printerSettings/printerSettings137.bin"/><Relationship Id="rId41" Type="http://schemas.openxmlformats.org/officeDocument/2006/relationships/printerSettings" Target="../printerSettings/printerSettings149.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32" Type="http://schemas.openxmlformats.org/officeDocument/2006/relationships/printerSettings" Target="../printerSettings/printerSettings140.bin"/><Relationship Id="rId37" Type="http://schemas.openxmlformats.org/officeDocument/2006/relationships/printerSettings" Target="../printerSettings/printerSettings145.bin"/><Relationship Id="rId40" Type="http://schemas.openxmlformats.org/officeDocument/2006/relationships/printerSettings" Target="../printerSettings/printerSettings148.bin"/><Relationship Id="rId5" Type="http://schemas.openxmlformats.org/officeDocument/2006/relationships/printerSettings" Target="../printerSettings/printerSettings113.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28" Type="http://schemas.openxmlformats.org/officeDocument/2006/relationships/printerSettings" Target="../printerSettings/printerSettings136.bin"/><Relationship Id="rId36" Type="http://schemas.openxmlformats.org/officeDocument/2006/relationships/printerSettings" Target="../printerSettings/printerSettings144.bin"/><Relationship Id="rId10" Type="http://schemas.openxmlformats.org/officeDocument/2006/relationships/printerSettings" Target="../printerSettings/printerSettings118.bin"/><Relationship Id="rId19" Type="http://schemas.openxmlformats.org/officeDocument/2006/relationships/printerSettings" Target="../printerSettings/printerSettings127.bin"/><Relationship Id="rId31" Type="http://schemas.openxmlformats.org/officeDocument/2006/relationships/printerSettings" Target="../printerSettings/printerSettings139.bin"/><Relationship Id="rId44" Type="http://schemas.openxmlformats.org/officeDocument/2006/relationships/drawing" Target="../drawings/drawing3.xml"/><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 Id="rId30" Type="http://schemas.openxmlformats.org/officeDocument/2006/relationships/printerSettings" Target="../printerSettings/printerSettings138.bin"/><Relationship Id="rId35" Type="http://schemas.openxmlformats.org/officeDocument/2006/relationships/printerSettings" Target="../printerSettings/printerSettings143.bin"/><Relationship Id="rId43" Type="http://schemas.openxmlformats.org/officeDocument/2006/relationships/printerSettings" Target="../printerSettings/printerSettings151.bin"/><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33" Type="http://schemas.openxmlformats.org/officeDocument/2006/relationships/printerSettings" Target="../printerSettings/printerSettings141.bin"/><Relationship Id="rId38" Type="http://schemas.openxmlformats.org/officeDocument/2006/relationships/printerSettings" Target="../printerSettings/printerSettings14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xml"/><Relationship Id="rId21" Type="http://schemas.openxmlformats.org/officeDocument/2006/relationships/printerSettings" Target="../printerSettings/printerSettings172.bin"/><Relationship Id="rId42" Type="http://schemas.openxmlformats.org/officeDocument/2006/relationships/ctrlProp" Target="../ctrlProps/ctrlProp19.xml"/><Relationship Id="rId47" Type="http://schemas.openxmlformats.org/officeDocument/2006/relationships/ctrlProp" Target="../ctrlProps/ctrlProp24.xml"/><Relationship Id="rId63" Type="http://schemas.openxmlformats.org/officeDocument/2006/relationships/ctrlProp" Target="../ctrlProps/ctrlProp40.xml"/><Relationship Id="rId68" Type="http://schemas.openxmlformats.org/officeDocument/2006/relationships/ctrlProp" Target="../ctrlProps/ctrlProp45.xml"/><Relationship Id="rId84" Type="http://schemas.openxmlformats.org/officeDocument/2006/relationships/ctrlProp" Target="../ctrlProps/ctrlProp61.xml"/><Relationship Id="rId89" Type="http://schemas.openxmlformats.org/officeDocument/2006/relationships/ctrlProp" Target="../ctrlProps/ctrlProp66.xml"/><Relationship Id="rId16" Type="http://schemas.openxmlformats.org/officeDocument/2006/relationships/printerSettings" Target="../printerSettings/printerSettings167.bin"/><Relationship Id="rId11" Type="http://schemas.openxmlformats.org/officeDocument/2006/relationships/printerSettings" Target="../printerSettings/printerSettings162.bin"/><Relationship Id="rId32" Type="http://schemas.openxmlformats.org/officeDocument/2006/relationships/ctrlProp" Target="../ctrlProps/ctrlProp9.xml"/><Relationship Id="rId37" Type="http://schemas.openxmlformats.org/officeDocument/2006/relationships/ctrlProp" Target="../ctrlProps/ctrlProp14.xml"/><Relationship Id="rId53" Type="http://schemas.openxmlformats.org/officeDocument/2006/relationships/ctrlProp" Target="../ctrlProps/ctrlProp30.xml"/><Relationship Id="rId58" Type="http://schemas.openxmlformats.org/officeDocument/2006/relationships/ctrlProp" Target="../ctrlProps/ctrlProp35.xml"/><Relationship Id="rId74" Type="http://schemas.openxmlformats.org/officeDocument/2006/relationships/ctrlProp" Target="../ctrlProps/ctrlProp51.xml"/><Relationship Id="rId79" Type="http://schemas.openxmlformats.org/officeDocument/2006/relationships/ctrlProp" Target="../ctrlProps/ctrlProp56.xml"/><Relationship Id="rId5" Type="http://schemas.openxmlformats.org/officeDocument/2006/relationships/printerSettings" Target="../printerSettings/printerSettings156.bin"/><Relationship Id="rId90" Type="http://schemas.openxmlformats.org/officeDocument/2006/relationships/ctrlProp" Target="../ctrlProps/ctrlProp67.xml"/><Relationship Id="rId95" Type="http://schemas.openxmlformats.org/officeDocument/2006/relationships/ctrlProp" Target="../ctrlProps/ctrlProp72.xml"/><Relationship Id="rId22" Type="http://schemas.openxmlformats.org/officeDocument/2006/relationships/drawing" Target="../drawings/drawing4.xml"/><Relationship Id="rId27" Type="http://schemas.openxmlformats.org/officeDocument/2006/relationships/ctrlProp" Target="../ctrlProps/ctrlProp4.xml"/><Relationship Id="rId43" Type="http://schemas.openxmlformats.org/officeDocument/2006/relationships/ctrlProp" Target="../ctrlProps/ctrlProp20.xml"/><Relationship Id="rId48" Type="http://schemas.openxmlformats.org/officeDocument/2006/relationships/ctrlProp" Target="../ctrlProps/ctrlProp25.xml"/><Relationship Id="rId64" Type="http://schemas.openxmlformats.org/officeDocument/2006/relationships/ctrlProp" Target="../ctrlProps/ctrlProp41.xml"/><Relationship Id="rId69" Type="http://schemas.openxmlformats.org/officeDocument/2006/relationships/ctrlProp" Target="../ctrlProps/ctrlProp46.xml"/><Relationship Id="rId8" Type="http://schemas.openxmlformats.org/officeDocument/2006/relationships/printerSettings" Target="../printerSettings/printerSettings159.bin"/><Relationship Id="rId51" Type="http://schemas.openxmlformats.org/officeDocument/2006/relationships/ctrlProp" Target="../ctrlProps/ctrlProp28.xml"/><Relationship Id="rId72" Type="http://schemas.openxmlformats.org/officeDocument/2006/relationships/ctrlProp" Target="../ctrlProps/ctrlProp49.xml"/><Relationship Id="rId80" Type="http://schemas.openxmlformats.org/officeDocument/2006/relationships/ctrlProp" Target="../ctrlProps/ctrlProp57.xml"/><Relationship Id="rId85" Type="http://schemas.openxmlformats.org/officeDocument/2006/relationships/ctrlProp" Target="../ctrlProps/ctrlProp62.xml"/><Relationship Id="rId93" Type="http://schemas.openxmlformats.org/officeDocument/2006/relationships/ctrlProp" Target="../ctrlProps/ctrlProp70.xml"/><Relationship Id="rId3" Type="http://schemas.openxmlformats.org/officeDocument/2006/relationships/printerSettings" Target="../printerSettings/printerSettings154.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5" Type="http://schemas.openxmlformats.org/officeDocument/2006/relationships/ctrlProp" Target="../ctrlProps/ctrlProp2.xml"/><Relationship Id="rId33" Type="http://schemas.openxmlformats.org/officeDocument/2006/relationships/ctrlProp" Target="../ctrlProps/ctrlProp10.xml"/><Relationship Id="rId38" Type="http://schemas.openxmlformats.org/officeDocument/2006/relationships/ctrlProp" Target="../ctrlProps/ctrlProp15.xml"/><Relationship Id="rId46" Type="http://schemas.openxmlformats.org/officeDocument/2006/relationships/ctrlProp" Target="../ctrlProps/ctrlProp23.xml"/><Relationship Id="rId59" Type="http://schemas.openxmlformats.org/officeDocument/2006/relationships/ctrlProp" Target="../ctrlProps/ctrlProp36.xml"/><Relationship Id="rId67" Type="http://schemas.openxmlformats.org/officeDocument/2006/relationships/ctrlProp" Target="../ctrlProps/ctrlProp44.xml"/><Relationship Id="rId20" Type="http://schemas.openxmlformats.org/officeDocument/2006/relationships/printerSettings" Target="../printerSettings/printerSettings171.bin"/><Relationship Id="rId41" Type="http://schemas.openxmlformats.org/officeDocument/2006/relationships/ctrlProp" Target="../ctrlProps/ctrlProp18.xml"/><Relationship Id="rId54" Type="http://schemas.openxmlformats.org/officeDocument/2006/relationships/ctrlProp" Target="../ctrlProps/ctrlProp31.xml"/><Relationship Id="rId62" Type="http://schemas.openxmlformats.org/officeDocument/2006/relationships/ctrlProp" Target="../ctrlProps/ctrlProp39.xml"/><Relationship Id="rId70" Type="http://schemas.openxmlformats.org/officeDocument/2006/relationships/ctrlProp" Target="../ctrlProps/ctrlProp47.xml"/><Relationship Id="rId75" Type="http://schemas.openxmlformats.org/officeDocument/2006/relationships/ctrlProp" Target="../ctrlProps/ctrlProp52.xml"/><Relationship Id="rId83" Type="http://schemas.openxmlformats.org/officeDocument/2006/relationships/ctrlProp" Target="../ctrlProps/ctrlProp60.xml"/><Relationship Id="rId88" Type="http://schemas.openxmlformats.org/officeDocument/2006/relationships/ctrlProp" Target="../ctrlProps/ctrlProp65.xml"/><Relationship Id="rId91" Type="http://schemas.openxmlformats.org/officeDocument/2006/relationships/ctrlProp" Target="../ctrlProps/ctrlProp68.xml"/><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5" Type="http://schemas.openxmlformats.org/officeDocument/2006/relationships/printerSettings" Target="../printerSettings/printerSettings166.bin"/><Relationship Id="rId23" Type="http://schemas.openxmlformats.org/officeDocument/2006/relationships/vmlDrawing" Target="../drawings/vmlDrawing1.vml"/><Relationship Id="rId28" Type="http://schemas.openxmlformats.org/officeDocument/2006/relationships/ctrlProp" Target="../ctrlProps/ctrlProp5.xml"/><Relationship Id="rId36" Type="http://schemas.openxmlformats.org/officeDocument/2006/relationships/ctrlProp" Target="../ctrlProps/ctrlProp13.xml"/><Relationship Id="rId49" Type="http://schemas.openxmlformats.org/officeDocument/2006/relationships/ctrlProp" Target="../ctrlProps/ctrlProp26.xml"/><Relationship Id="rId57" Type="http://schemas.openxmlformats.org/officeDocument/2006/relationships/ctrlProp" Target="../ctrlProps/ctrlProp34.xml"/><Relationship Id="rId10" Type="http://schemas.openxmlformats.org/officeDocument/2006/relationships/printerSettings" Target="../printerSettings/printerSettings161.bin"/><Relationship Id="rId31" Type="http://schemas.openxmlformats.org/officeDocument/2006/relationships/ctrlProp" Target="../ctrlProps/ctrlProp8.xml"/><Relationship Id="rId44" Type="http://schemas.openxmlformats.org/officeDocument/2006/relationships/ctrlProp" Target="../ctrlProps/ctrlProp21.xml"/><Relationship Id="rId52" Type="http://schemas.openxmlformats.org/officeDocument/2006/relationships/ctrlProp" Target="../ctrlProps/ctrlProp29.xml"/><Relationship Id="rId60" Type="http://schemas.openxmlformats.org/officeDocument/2006/relationships/ctrlProp" Target="../ctrlProps/ctrlProp37.xml"/><Relationship Id="rId65" Type="http://schemas.openxmlformats.org/officeDocument/2006/relationships/ctrlProp" Target="../ctrlProps/ctrlProp42.xml"/><Relationship Id="rId73" Type="http://schemas.openxmlformats.org/officeDocument/2006/relationships/ctrlProp" Target="../ctrlProps/ctrlProp50.xml"/><Relationship Id="rId78" Type="http://schemas.openxmlformats.org/officeDocument/2006/relationships/ctrlProp" Target="../ctrlProps/ctrlProp55.xml"/><Relationship Id="rId81" Type="http://schemas.openxmlformats.org/officeDocument/2006/relationships/ctrlProp" Target="../ctrlProps/ctrlProp58.xml"/><Relationship Id="rId86" Type="http://schemas.openxmlformats.org/officeDocument/2006/relationships/ctrlProp" Target="../ctrlProps/ctrlProp63.xml"/><Relationship Id="rId94" Type="http://schemas.openxmlformats.org/officeDocument/2006/relationships/ctrlProp" Target="../ctrlProps/ctrlProp71.xml"/><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9" Type="http://schemas.openxmlformats.org/officeDocument/2006/relationships/ctrlProp" Target="../ctrlProps/ctrlProp16.xml"/><Relationship Id="rId34" Type="http://schemas.openxmlformats.org/officeDocument/2006/relationships/ctrlProp" Target="../ctrlProps/ctrlProp11.xml"/><Relationship Id="rId50" Type="http://schemas.openxmlformats.org/officeDocument/2006/relationships/ctrlProp" Target="../ctrlProps/ctrlProp27.xml"/><Relationship Id="rId55" Type="http://schemas.openxmlformats.org/officeDocument/2006/relationships/ctrlProp" Target="../ctrlProps/ctrlProp32.xml"/><Relationship Id="rId76" Type="http://schemas.openxmlformats.org/officeDocument/2006/relationships/ctrlProp" Target="../ctrlProps/ctrlProp53.xml"/><Relationship Id="rId7" Type="http://schemas.openxmlformats.org/officeDocument/2006/relationships/printerSettings" Target="../printerSettings/printerSettings158.bin"/><Relationship Id="rId71" Type="http://schemas.openxmlformats.org/officeDocument/2006/relationships/ctrlProp" Target="../ctrlProps/ctrlProp48.xml"/><Relationship Id="rId92" Type="http://schemas.openxmlformats.org/officeDocument/2006/relationships/ctrlProp" Target="../ctrlProps/ctrlProp69.xml"/><Relationship Id="rId2" Type="http://schemas.openxmlformats.org/officeDocument/2006/relationships/printerSettings" Target="../printerSettings/printerSettings153.bin"/><Relationship Id="rId29" Type="http://schemas.openxmlformats.org/officeDocument/2006/relationships/ctrlProp" Target="../ctrlProps/ctrlProp6.xml"/><Relationship Id="rId24" Type="http://schemas.openxmlformats.org/officeDocument/2006/relationships/ctrlProp" Target="../ctrlProps/ctrlProp1.xml"/><Relationship Id="rId40" Type="http://schemas.openxmlformats.org/officeDocument/2006/relationships/ctrlProp" Target="../ctrlProps/ctrlProp17.xml"/><Relationship Id="rId45" Type="http://schemas.openxmlformats.org/officeDocument/2006/relationships/ctrlProp" Target="../ctrlProps/ctrlProp22.xml"/><Relationship Id="rId66" Type="http://schemas.openxmlformats.org/officeDocument/2006/relationships/ctrlProp" Target="../ctrlProps/ctrlProp43.xml"/><Relationship Id="rId87" Type="http://schemas.openxmlformats.org/officeDocument/2006/relationships/ctrlProp" Target="../ctrlProps/ctrlProp64.xml"/><Relationship Id="rId61" Type="http://schemas.openxmlformats.org/officeDocument/2006/relationships/ctrlProp" Target="../ctrlProps/ctrlProp38.xml"/><Relationship Id="rId82" Type="http://schemas.openxmlformats.org/officeDocument/2006/relationships/ctrlProp" Target="../ctrlProps/ctrlProp59.xml"/><Relationship Id="rId19" Type="http://schemas.openxmlformats.org/officeDocument/2006/relationships/printerSettings" Target="../printerSettings/printerSettings170.bin"/><Relationship Id="rId14" Type="http://schemas.openxmlformats.org/officeDocument/2006/relationships/printerSettings" Target="../printerSettings/printerSettings165.bin"/><Relationship Id="rId30" Type="http://schemas.openxmlformats.org/officeDocument/2006/relationships/ctrlProp" Target="../ctrlProps/ctrlProp7.xml"/><Relationship Id="rId35" Type="http://schemas.openxmlformats.org/officeDocument/2006/relationships/ctrlProp" Target="../ctrlProps/ctrlProp12.xml"/><Relationship Id="rId56" Type="http://schemas.openxmlformats.org/officeDocument/2006/relationships/ctrlProp" Target="../ctrlProps/ctrlProp33.xml"/><Relationship Id="rId77" Type="http://schemas.openxmlformats.org/officeDocument/2006/relationships/ctrlProp" Target="../ctrlProps/ctrlProp54.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9" Type="http://schemas.openxmlformats.org/officeDocument/2006/relationships/printerSettings" Target="../printerSettings/printerSettings211.bin"/><Relationship Id="rId21" Type="http://schemas.openxmlformats.org/officeDocument/2006/relationships/printerSettings" Target="../printerSettings/printerSettings193.bin"/><Relationship Id="rId34" Type="http://schemas.openxmlformats.org/officeDocument/2006/relationships/printerSettings" Target="../printerSettings/printerSettings206.bin"/><Relationship Id="rId42" Type="http://schemas.openxmlformats.org/officeDocument/2006/relationships/printerSettings" Target="../printerSettings/printerSettings214.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41" Type="http://schemas.openxmlformats.org/officeDocument/2006/relationships/printerSettings" Target="../printerSettings/printerSettings213.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32" Type="http://schemas.openxmlformats.org/officeDocument/2006/relationships/printerSettings" Target="../printerSettings/printerSettings204.bin"/><Relationship Id="rId37" Type="http://schemas.openxmlformats.org/officeDocument/2006/relationships/printerSettings" Target="../printerSettings/printerSettings209.bin"/><Relationship Id="rId40" Type="http://schemas.openxmlformats.org/officeDocument/2006/relationships/printerSettings" Target="../printerSettings/printerSettings212.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36" Type="http://schemas.openxmlformats.org/officeDocument/2006/relationships/printerSettings" Target="../printerSettings/printerSettings208.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printerSettings" Target="../printerSettings/printerSettings203.bin"/><Relationship Id="rId44" Type="http://schemas.openxmlformats.org/officeDocument/2006/relationships/drawing" Target="../drawings/drawing5.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 Id="rId35" Type="http://schemas.openxmlformats.org/officeDocument/2006/relationships/printerSettings" Target="../printerSettings/printerSettings207.bin"/><Relationship Id="rId43" Type="http://schemas.openxmlformats.org/officeDocument/2006/relationships/printerSettings" Target="../printerSettings/printerSettings215.bin"/><Relationship Id="rId8" Type="http://schemas.openxmlformats.org/officeDocument/2006/relationships/printerSettings" Target="../printerSettings/printerSettings180.bin"/><Relationship Id="rId3" Type="http://schemas.openxmlformats.org/officeDocument/2006/relationships/printerSettings" Target="../printerSettings/printerSettings175.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33" Type="http://schemas.openxmlformats.org/officeDocument/2006/relationships/printerSettings" Target="../printerSettings/printerSettings205.bin"/><Relationship Id="rId38" Type="http://schemas.openxmlformats.org/officeDocument/2006/relationships/printerSettings" Target="../printerSettings/printerSettings210.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91.xml"/><Relationship Id="rId21" Type="http://schemas.openxmlformats.org/officeDocument/2006/relationships/ctrlProp" Target="../ctrlProps/ctrlProp86.xml"/><Relationship Id="rId42" Type="http://schemas.openxmlformats.org/officeDocument/2006/relationships/ctrlProp" Target="../ctrlProps/ctrlProp107.xml"/><Relationship Id="rId47" Type="http://schemas.openxmlformats.org/officeDocument/2006/relationships/ctrlProp" Target="../ctrlProps/ctrlProp112.xml"/><Relationship Id="rId63" Type="http://schemas.openxmlformats.org/officeDocument/2006/relationships/ctrlProp" Target="../ctrlProps/ctrlProp128.xml"/><Relationship Id="rId68" Type="http://schemas.openxmlformats.org/officeDocument/2006/relationships/ctrlProp" Target="../ctrlProps/ctrlProp133.xml"/><Relationship Id="rId84" Type="http://schemas.openxmlformats.org/officeDocument/2006/relationships/ctrlProp" Target="../ctrlProps/ctrlProp149.xml"/><Relationship Id="rId89" Type="http://schemas.openxmlformats.org/officeDocument/2006/relationships/ctrlProp" Target="../ctrlProps/ctrlProp154.xml"/><Relationship Id="rId16" Type="http://schemas.openxmlformats.org/officeDocument/2006/relationships/ctrlProp" Target="../ctrlProps/ctrlProp81.xml"/><Relationship Id="rId11" Type="http://schemas.openxmlformats.org/officeDocument/2006/relationships/ctrlProp" Target="../ctrlProps/ctrlProp76.xml"/><Relationship Id="rId32" Type="http://schemas.openxmlformats.org/officeDocument/2006/relationships/ctrlProp" Target="../ctrlProps/ctrlProp97.xml"/><Relationship Id="rId37" Type="http://schemas.openxmlformats.org/officeDocument/2006/relationships/ctrlProp" Target="../ctrlProps/ctrlProp102.xml"/><Relationship Id="rId53" Type="http://schemas.openxmlformats.org/officeDocument/2006/relationships/ctrlProp" Target="../ctrlProps/ctrlProp118.xml"/><Relationship Id="rId58" Type="http://schemas.openxmlformats.org/officeDocument/2006/relationships/ctrlProp" Target="../ctrlProps/ctrlProp123.xml"/><Relationship Id="rId74" Type="http://schemas.openxmlformats.org/officeDocument/2006/relationships/ctrlProp" Target="../ctrlProps/ctrlProp139.xml"/><Relationship Id="rId79" Type="http://schemas.openxmlformats.org/officeDocument/2006/relationships/ctrlProp" Target="../ctrlProps/ctrlProp144.xml"/><Relationship Id="rId5" Type="http://schemas.openxmlformats.org/officeDocument/2006/relationships/printerSettings" Target="../printerSettings/printerSettings220.bin"/><Relationship Id="rId90" Type="http://schemas.openxmlformats.org/officeDocument/2006/relationships/ctrlProp" Target="../ctrlProps/ctrlProp155.xml"/><Relationship Id="rId14" Type="http://schemas.openxmlformats.org/officeDocument/2006/relationships/ctrlProp" Target="../ctrlProps/ctrlProp79.xml"/><Relationship Id="rId22" Type="http://schemas.openxmlformats.org/officeDocument/2006/relationships/ctrlProp" Target="../ctrlProps/ctrlProp87.xml"/><Relationship Id="rId27" Type="http://schemas.openxmlformats.org/officeDocument/2006/relationships/ctrlProp" Target="../ctrlProps/ctrlProp92.xml"/><Relationship Id="rId30" Type="http://schemas.openxmlformats.org/officeDocument/2006/relationships/ctrlProp" Target="../ctrlProps/ctrlProp95.xml"/><Relationship Id="rId35" Type="http://schemas.openxmlformats.org/officeDocument/2006/relationships/ctrlProp" Target="../ctrlProps/ctrlProp100.xml"/><Relationship Id="rId43" Type="http://schemas.openxmlformats.org/officeDocument/2006/relationships/ctrlProp" Target="../ctrlProps/ctrlProp108.xml"/><Relationship Id="rId48" Type="http://schemas.openxmlformats.org/officeDocument/2006/relationships/ctrlProp" Target="../ctrlProps/ctrlProp113.xml"/><Relationship Id="rId56" Type="http://schemas.openxmlformats.org/officeDocument/2006/relationships/ctrlProp" Target="../ctrlProps/ctrlProp121.xml"/><Relationship Id="rId64" Type="http://schemas.openxmlformats.org/officeDocument/2006/relationships/ctrlProp" Target="../ctrlProps/ctrlProp129.xml"/><Relationship Id="rId69" Type="http://schemas.openxmlformats.org/officeDocument/2006/relationships/ctrlProp" Target="../ctrlProps/ctrlProp134.xml"/><Relationship Id="rId77" Type="http://schemas.openxmlformats.org/officeDocument/2006/relationships/ctrlProp" Target="../ctrlProps/ctrlProp142.xml"/><Relationship Id="rId8" Type="http://schemas.openxmlformats.org/officeDocument/2006/relationships/ctrlProp" Target="../ctrlProps/ctrlProp73.xml"/><Relationship Id="rId51" Type="http://schemas.openxmlformats.org/officeDocument/2006/relationships/ctrlProp" Target="../ctrlProps/ctrlProp116.xml"/><Relationship Id="rId72" Type="http://schemas.openxmlformats.org/officeDocument/2006/relationships/ctrlProp" Target="../ctrlProps/ctrlProp137.xml"/><Relationship Id="rId80" Type="http://schemas.openxmlformats.org/officeDocument/2006/relationships/ctrlProp" Target="../ctrlProps/ctrlProp145.xml"/><Relationship Id="rId85" Type="http://schemas.openxmlformats.org/officeDocument/2006/relationships/ctrlProp" Target="../ctrlProps/ctrlProp150.xml"/><Relationship Id="rId3" Type="http://schemas.openxmlformats.org/officeDocument/2006/relationships/printerSettings" Target="../printerSettings/printerSettings218.bin"/><Relationship Id="rId12" Type="http://schemas.openxmlformats.org/officeDocument/2006/relationships/ctrlProp" Target="../ctrlProps/ctrlProp77.xml"/><Relationship Id="rId17" Type="http://schemas.openxmlformats.org/officeDocument/2006/relationships/ctrlProp" Target="../ctrlProps/ctrlProp82.xml"/><Relationship Id="rId25" Type="http://schemas.openxmlformats.org/officeDocument/2006/relationships/ctrlProp" Target="../ctrlProps/ctrlProp90.xml"/><Relationship Id="rId33" Type="http://schemas.openxmlformats.org/officeDocument/2006/relationships/ctrlProp" Target="../ctrlProps/ctrlProp98.xml"/><Relationship Id="rId38" Type="http://schemas.openxmlformats.org/officeDocument/2006/relationships/ctrlProp" Target="../ctrlProps/ctrlProp103.xml"/><Relationship Id="rId46" Type="http://schemas.openxmlformats.org/officeDocument/2006/relationships/ctrlProp" Target="../ctrlProps/ctrlProp111.xml"/><Relationship Id="rId59" Type="http://schemas.openxmlformats.org/officeDocument/2006/relationships/ctrlProp" Target="../ctrlProps/ctrlProp124.xml"/><Relationship Id="rId67" Type="http://schemas.openxmlformats.org/officeDocument/2006/relationships/ctrlProp" Target="../ctrlProps/ctrlProp132.xml"/><Relationship Id="rId20" Type="http://schemas.openxmlformats.org/officeDocument/2006/relationships/ctrlProp" Target="../ctrlProps/ctrlProp85.xml"/><Relationship Id="rId41" Type="http://schemas.openxmlformats.org/officeDocument/2006/relationships/ctrlProp" Target="../ctrlProps/ctrlProp106.xml"/><Relationship Id="rId54" Type="http://schemas.openxmlformats.org/officeDocument/2006/relationships/ctrlProp" Target="../ctrlProps/ctrlProp119.xml"/><Relationship Id="rId62" Type="http://schemas.openxmlformats.org/officeDocument/2006/relationships/ctrlProp" Target="../ctrlProps/ctrlProp127.xml"/><Relationship Id="rId70" Type="http://schemas.openxmlformats.org/officeDocument/2006/relationships/ctrlProp" Target="../ctrlProps/ctrlProp135.xml"/><Relationship Id="rId75" Type="http://schemas.openxmlformats.org/officeDocument/2006/relationships/ctrlProp" Target="../ctrlProps/ctrlProp140.xml"/><Relationship Id="rId83" Type="http://schemas.openxmlformats.org/officeDocument/2006/relationships/ctrlProp" Target="../ctrlProps/ctrlProp148.xml"/><Relationship Id="rId88" Type="http://schemas.openxmlformats.org/officeDocument/2006/relationships/ctrlProp" Target="../ctrlProps/ctrlProp153.xml"/><Relationship Id="rId91" Type="http://schemas.openxmlformats.org/officeDocument/2006/relationships/ctrlProp" Target="../ctrlProps/ctrlProp156.xml"/><Relationship Id="rId1" Type="http://schemas.openxmlformats.org/officeDocument/2006/relationships/printerSettings" Target="../printerSettings/printerSettings216.bin"/><Relationship Id="rId6" Type="http://schemas.openxmlformats.org/officeDocument/2006/relationships/drawing" Target="../drawings/drawing6.xml"/><Relationship Id="rId15" Type="http://schemas.openxmlformats.org/officeDocument/2006/relationships/ctrlProp" Target="../ctrlProps/ctrlProp80.xml"/><Relationship Id="rId23" Type="http://schemas.openxmlformats.org/officeDocument/2006/relationships/ctrlProp" Target="../ctrlProps/ctrlProp88.xml"/><Relationship Id="rId28" Type="http://schemas.openxmlformats.org/officeDocument/2006/relationships/ctrlProp" Target="../ctrlProps/ctrlProp93.xml"/><Relationship Id="rId36" Type="http://schemas.openxmlformats.org/officeDocument/2006/relationships/ctrlProp" Target="../ctrlProps/ctrlProp101.xml"/><Relationship Id="rId49" Type="http://schemas.openxmlformats.org/officeDocument/2006/relationships/ctrlProp" Target="../ctrlProps/ctrlProp114.xml"/><Relationship Id="rId57" Type="http://schemas.openxmlformats.org/officeDocument/2006/relationships/ctrlProp" Target="../ctrlProps/ctrlProp122.xml"/><Relationship Id="rId10" Type="http://schemas.openxmlformats.org/officeDocument/2006/relationships/ctrlProp" Target="../ctrlProps/ctrlProp75.xml"/><Relationship Id="rId31" Type="http://schemas.openxmlformats.org/officeDocument/2006/relationships/ctrlProp" Target="../ctrlProps/ctrlProp96.xml"/><Relationship Id="rId44" Type="http://schemas.openxmlformats.org/officeDocument/2006/relationships/ctrlProp" Target="../ctrlProps/ctrlProp109.xml"/><Relationship Id="rId52" Type="http://schemas.openxmlformats.org/officeDocument/2006/relationships/ctrlProp" Target="../ctrlProps/ctrlProp117.xml"/><Relationship Id="rId60" Type="http://schemas.openxmlformats.org/officeDocument/2006/relationships/ctrlProp" Target="../ctrlProps/ctrlProp125.xml"/><Relationship Id="rId65" Type="http://schemas.openxmlformats.org/officeDocument/2006/relationships/ctrlProp" Target="../ctrlProps/ctrlProp130.xml"/><Relationship Id="rId73" Type="http://schemas.openxmlformats.org/officeDocument/2006/relationships/ctrlProp" Target="../ctrlProps/ctrlProp138.xml"/><Relationship Id="rId78" Type="http://schemas.openxmlformats.org/officeDocument/2006/relationships/ctrlProp" Target="../ctrlProps/ctrlProp143.xml"/><Relationship Id="rId81" Type="http://schemas.openxmlformats.org/officeDocument/2006/relationships/ctrlProp" Target="../ctrlProps/ctrlProp146.xml"/><Relationship Id="rId86" Type="http://schemas.openxmlformats.org/officeDocument/2006/relationships/ctrlProp" Target="../ctrlProps/ctrlProp151.xml"/><Relationship Id="rId4" Type="http://schemas.openxmlformats.org/officeDocument/2006/relationships/printerSettings" Target="../printerSettings/printerSettings219.bin"/><Relationship Id="rId9" Type="http://schemas.openxmlformats.org/officeDocument/2006/relationships/ctrlProp" Target="../ctrlProps/ctrlProp74.xml"/><Relationship Id="rId13" Type="http://schemas.openxmlformats.org/officeDocument/2006/relationships/ctrlProp" Target="../ctrlProps/ctrlProp78.xml"/><Relationship Id="rId18" Type="http://schemas.openxmlformats.org/officeDocument/2006/relationships/ctrlProp" Target="../ctrlProps/ctrlProp83.xml"/><Relationship Id="rId39" Type="http://schemas.openxmlformats.org/officeDocument/2006/relationships/ctrlProp" Target="../ctrlProps/ctrlProp104.xml"/><Relationship Id="rId34" Type="http://schemas.openxmlformats.org/officeDocument/2006/relationships/ctrlProp" Target="../ctrlProps/ctrlProp99.xml"/><Relationship Id="rId50" Type="http://schemas.openxmlformats.org/officeDocument/2006/relationships/ctrlProp" Target="../ctrlProps/ctrlProp115.xml"/><Relationship Id="rId55" Type="http://schemas.openxmlformats.org/officeDocument/2006/relationships/ctrlProp" Target="../ctrlProps/ctrlProp120.xml"/><Relationship Id="rId76" Type="http://schemas.openxmlformats.org/officeDocument/2006/relationships/ctrlProp" Target="../ctrlProps/ctrlProp141.xml"/><Relationship Id="rId7" Type="http://schemas.openxmlformats.org/officeDocument/2006/relationships/vmlDrawing" Target="../drawings/vmlDrawing2.vml"/><Relationship Id="rId71" Type="http://schemas.openxmlformats.org/officeDocument/2006/relationships/ctrlProp" Target="../ctrlProps/ctrlProp136.xml"/><Relationship Id="rId2" Type="http://schemas.openxmlformats.org/officeDocument/2006/relationships/printerSettings" Target="../printerSettings/printerSettings217.bin"/><Relationship Id="rId29" Type="http://schemas.openxmlformats.org/officeDocument/2006/relationships/ctrlProp" Target="../ctrlProps/ctrlProp94.xml"/><Relationship Id="rId24" Type="http://schemas.openxmlformats.org/officeDocument/2006/relationships/ctrlProp" Target="../ctrlProps/ctrlProp89.xml"/><Relationship Id="rId40" Type="http://schemas.openxmlformats.org/officeDocument/2006/relationships/ctrlProp" Target="../ctrlProps/ctrlProp105.xml"/><Relationship Id="rId45" Type="http://schemas.openxmlformats.org/officeDocument/2006/relationships/ctrlProp" Target="../ctrlProps/ctrlProp110.xml"/><Relationship Id="rId66" Type="http://schemas.openxmlformats.org/officeDocument/2006/relationships/ctrlProp" Target="../ctrlProps/ctrlProp131.xml"/><Relationship Id="rId87" Type="http://schemas.openxmlformats.org/officeDocument/2006/relationships/ctrlProp" Target="../ctrlProps/ctrlProp152.xml"/><Relationship Id="rId61" Type="http://schemas.openxmlformats.org/officeDocument/2006/relationships/ctrlProp" Target="../ctrlProps/ctrlProp126.xml"/><Relationship Id="rId82" Type="http://schemas.openxmlformats.org/officeDocument/2006/relationships/ctrlProp" Target="../ctrlProps/ctrlProp147.xml"/><Relationship Id="rId19" Type="http://schemas.openxmlformats.org/officeDocument/2006/relationships/ctrlProp" Target="../ctrlProps/ctrlProp84.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26" Type="http://schemas.openxmlformats.org/officeDocument/2006/relationships/printerSettings" Target="../printerSettings/printerSettings246.bin"/><Relationship Id="rId39" Type="http://schemas.openxmlformats.org/officeDocument/2006/relationships/printerSettings" Target="../printerSettings/printerSettings259.bin"/><Relationship Id="rId21" Type="http://schemas.openxmlformats.org/officeDocument/2006/relationships/printerSettings" Target="../printerSettings/printerSettings241.bin"/><Relationship Id="rId34" Type="http://schemas.openxmlformats.org/officeDocument/2006/relationships/printerSettings" Target="../printerSettings/printerSettings254.bin"/><Relationship Id="rId42" Type="http://schemas.openxmlformats.org/officeDocument/2006/relationships/printerSettings" Target="../printerSettings/printerSettings262.bin"/><Relationship Id="rId7" Type="http://schemas.openxmlformats.org/officeDocument/2006/relationships/printerSettings" Target="../printerSettings/printerSettings227.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29" Type="http://schemas.openxmlformats.org/officeDocument/2006/relationships/printerSettings" Target="../printerSettings/printerSettings249.bin"/><Relationship Id="rId41" Type="http://schemas.openxmlformats.org/officeDocument/2006/relationships/printerSettings" Target="../printerSettings/printerSettings261.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24" Type="http://schemas.openxmlformats.org/officeDocument/2006/relationships/printerSettings" Target="../printerSettings/printerSettings244.bin"/><Relationship Id="rId32" Type="http://schemas.openxmlformats.org/officeDocument/2006/relationships/printerSettings" Target="../printerSettings/printerSettings252.bin"/><Relationship Id="rId37" Type="http://schemas.openxmlformats.org/officeDocument/2006/relationships/printerSettings" Target="../printerSettings/printerSettings257.bin"/><Relationship Id="rId40" Type="http://schemas.openxmlformats.org/officeDocument/2006/relationships/printerSettings" Target="../printerSettings/printerSettings260.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23" Type="http://schemas.openxmlformats.org/officeDocument/2006/relationships/printerSettings" Target="../printerSettings/printerSettings243.bin"/><Relationship Id="rId28" Type="http://schemas.openxmlformats.org/officeDocument/2006/relationships/printerSettings" Target="../printerSettings/printerSettings248.bin"/><Relationship Id="rId36" Type="http://schemas.openxmlformats.org/officeDocument/2006/relationships/printerSettings" Target="../printerSettings/printerSettings256.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31" Type="http://schemas.openxmlformats.org/officeDocument/2006/relationships/printerSettings" Target="../printerSettings/printerSettings251.bin"/><Relationship Id="rId44" Type="http://schemas.openxmlformats.org/officeDocument/2006/relationships/drawing" Target="../drawings/drawing7.xml"/><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 Id="rId22" Type="http://schemas.openxmlformats.org/officeDocument/2006/relationships/printerSettings" Target="../printerSettings/printerSettings242.bin"/><Relationship Id="rId27" Type="http://schemas.openxmlformats.org/officeDocument/2006/relationships/printerSettings" Target="../printerSettings/printerSettings247.bin"/><Relationship Id="rId30" Type="http://schemas.openxmlformats.org/officeDocument/2006/relationships/printerSettings" Target="../printerSettings/printerSettings250.bin"/><Relationship Id="rId35" Type="http://schemas.openxmlformats.org/officeDocument/2006/relationships/printerSettings" Target="../printerSettings/printerSettings255.bin"/><Relationship Id="rId43" Type="http://schemas.openxmlformats.org/officeDocument/2006/relationships/printerSettings" Target="../printerSettings/printerSettings263.bin"/><Relationship Id="rId8" Type="http://schemas.openxmlformats.org/officeDocument/2006/relationships/printerSettings" Target="../printerSettings/printerSettings228.bin"/><Relationship Id="rId3" Type="http://schemas.openxmlformats.org/officeDocument/2006/relationships/printerSettings" Target="../printerSettings/printerSettings223.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5" Type="http://schemas.openxmlformats.org/officeDocument/2006/relationships/printerSettings" Target="../printerSettings/printerSettings245.bin"/><Relationship Id="rId33" Type="http://schemas.openxmlformats.org/officeDocument/2006/relationships/printerSettings" Target="../printerSettings/printerSettings253.bin"/><Relationship Id="rId38" Type="http://schemas.openxmlformats.org/officeDocument/2006/relationships/printerSettings" Target="../printerSettings/printerSettings258.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6.bin"/><Relationship Id="rId18" Type="http://schemas.openxmlformats.org/officeDocument/2006/relationships/printerSettings" Target="../printerSettings/printerSettings281.bin"/><Relationship Id="rId26" Type="http://schemas.openxmlformats.org/officeDocument/2006/relationships/printerSettings" Target="../printerSettings/printerSettings289.bin"/><Relationship Id="rId39" Type="http://schemas.openxmlformats.org/officeDocument/2006/relationships/printerSettings" Target="../printerSettings/printerSettings302.bin"/><Relationship Id="rId21" Type="http://schemas.openxmlformats.org/officeDocument/2006/relationships/printerSettings" Target="../printerSettings/printerSettings284.bin"/><Relationship Id="rId34" Type="http://schemas.openxmlformats.org/officeDocument/2006/relationships/printerSettings" Target="../printerSettings/printerSettings297.bin"/><Relationship Id="rId42" Type="http://schemas.openxmlformats.org/officeDocument/2006/relationships/printerSettings" Target="../printerSettings/printerSettings305.bin"/><Relationship Id="rId7" Type="http://schemas.openxmlformats.org/officeDocument/2006/relationships/printerSettings" Target="../printerSettings/printerSettings270.bin"/><Relationship Id="rId2" Type="http://schemas.openxmlformats.org/officeDocument/2006/relationships/printerSettings" Target="../printerSettings/printerSettings265.bin"/><Relationship Id="rId16" Type="http://schemas.openxmlformats.org/officeDocument/2006/relationships/printerSettings" Target="../printerSettings/printerSettings279.bin"/><Relationship Id="rId20" Type="http://schemas.openxmlformats.org/officeDocument/2006/relationships/printerSettings" Target="../printerSettings/printerSettings283.bin"/><Relationship Id="rId29" Type="http://schemas.openxmlformats.org/officeDocument/2006/relationships/printerSettings" Target="../printerSettings/printerSettings292.bin"/><Relationship Id="rId41" Type="http://schemas.openxmlformats.org/officeDocument/2006/relationships/printerSettings" Target="../printerSettings/printerSettings304.bin"/><Relationship Id="rId1" Type="http://schemas.openxmlformats.org/officeDocument/2006/relationships/printerSettings" Target="../printerSettings/printerSettings264.bin"/><Relationship Id="rId6" Type="http://schemas.openxmlformats.org/officeDocument/2006/relationships/printerSettings" Target="../printerSettings/printerSettings269.bin"/><Relationship Id="rId11" Type="http://schemas.openxmlformats.org/officeDocument/2006/relationships/printerSettings" Target="../printerSettings/printerSettings274.bin"/><Relationship Id="rId24" Type="http://schemas.openxmlformats.org/officeDocument/2006/relationships/printerSettings" Target="../printerSettings/printerSettings287.bin"/><Relationship Id="rId32" Type="http://schemas.openxmlformats.org/officeDocument/2006/relationships/printerSettings" Target="../printerSettings/printerSettings295.bin"/><Relationship Id="rId37" Type="http://schemas.openxmlformats.org/officeDocument/2006/relationships/printerSettings" Target="../printerSettings/printerSettings300.bin"/><Relationship Id="rId40" Type="http://schemas.openxmlformats.org/officeDocument/2006/relationships/printerSettings" Target="../printerSettings/printerSettings303.bin"/><Relationship Id="rId5" Type="http://schemas.openxmlformats.org/officeDocument/2006/relationships/printerSettings" Target="../printerSettings/printerSettings268.bin"/><Relationship Id="rId15" Type="http://schemas.openxmlformats.org/officeDocument/2006/relationships/printerSettings" Target="../printerSettings/printerSettings278.bin"/><Relationship Id="rId23" Type="http://schemas.openxmlformats.org/officeDocument/2006/relationships/printerSettings" Target="../printerSettings/printerSettings286.bin"/><Relationship Id="rId28" Type="http://schemas.openxmlformats.org/officeDocument/2006/relationships/printerSettings" Target="../printerSettings/printerSettings291.bin"/><Relationship Id="rId36" Type="http://schemas.openxmlformats.org/officeDocument/2006/relationships/printerSettings" Target="../printerSettings/printerSettings299.bin"/><Relationship Id="rId10" Type="http://schemas.openxmlformats.org/officeDocument/2006/relationships/printerSettings" Target="../printerSettings/printerSettings273.bin"/><Relationship Id="rId19" Type="http://schemas.openxmlformats.org/officeDocument/2006/relationships/printerSettings" Target="../printerSettings/printerSettings282.bin"/><Relationship Id="rId31" Type="http://schemas.openxmlformats.org/officeDocument/2006/relationships/printerSettings" Target="../printerSettings/printerSettings294.bin"/><Relationship Id="rId44" Type="http://schemas.openxmlformats.org/officeDocument/2006/relationships/drawing" Target="../drawings/drawing8.xml"/><Relationship Id="rId4" Type="http://schemas.openxmlformats.org/officeDocument/2006/relationships/printerSettings" Target="../printerSettings/printerSettings267.bin"/><Relationship Id="rId9" Type="http://schemas.openxmlformats.org/officeDocument/2006/relationships/printerSettings" Target="../printerSettings/printerSettings272.bin"/><Relationship Id="rId14" Type="http://schemas.openxmlformats.org/officeDocument/2006/relationships/printerSettings" Target="../printerSettings/printerSettings277.bin"/><Relationship Id="rId22" Type="http://schemas.openxmlformats.org/officeDocument/2006/relationships/printerSettings" Target="../printerSettings/printerSettings285.bin"/><Relationship Id="rId27" Type="http://schemas.openxmlformats.org/officeDocument/2006/relationships/printerSettings" Target="../printerSettings/printerSettings290.bin"/><Relationship Id="rId30" Type="http://schemas.openxmlformats.org/officeDocument/2006/relationships/printerSettings" Target="../printerSettings/printerSettings293.bin"/><Relationship Id="rId35" Type="http://schemas.openxmlformats.org/officeDocument/2006/relationships/printerSettings" Target="../printerSettings/printerSettings298.bin"/><Relationship Id="rId43" Type="http://schemas.openxmlformats.org/officeDocument/2006/relationships/printerSettings" Target="../printerSettings/printerSettings306.bin"/><Relationship Id="rId8" Type="http://schemas.openxmlformats.org/officeDocument/2006/relationships/printerSettings" Target="../printerSettings/printerSettings271.bin"/><Relationship Id="rId3" Type="http://schemas.openxmlformats.org/officeDocument/2006/relationships/printerSettings" Target="../printerSettings/printerSettings266.bin"/><Relationship Id="rId12" Type="http://schemas.openxmlformats.org/officeDocument/2006/relationships/printerSettings" Target="../printerSettings/printerSettings275.bin"/><Relationship Id="rId17" Type="http://schemas.openxmlformats.org/officeDocument/2006/relationships/printerSettings" Target="../printerSettings/printerSettings280.bin"/><Relationship Id="rId25" Type="http://schemas.openxmlformats.org/officeDocument/2006/relationships/printerSettings" Target="../printerSettings/printerSettings288.bin"/><Relationship Id="rId33" Type="http://schemas.openxmlformats.org/officeDocument/2006/relationships/printerSettings" Target="../printerSettings/printerSettings296.bin"/><Relationship Id="rId38" Type="http://schemas.openxmlformats.org/officeDocument/2006/relationships/printerSettings" Target="../printerSettings/printerSettings30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8"/>
  <sheetViews>
    <sheetView showRuler="0" zoomScaleNormal="115" workbookViewId="0">
      <selection activeCell="B2" sqref="B2"/>
    </sheetView>
  </sheetViews>
  <sheetFormatPr defaultColWidth="9.109375" defaultRowHeight="15.6"/>
  <cols>
    <col min="1" max="1" width="27.5546875" style="62" customWidth="1"/>
    <col min="2" max="2" width="14.88671875" style="62" customWidth="1"/>
    <col min="3" max="7" width="9.109375" style="62"/>
    <col min="8" max="8" width="43.109375" style="62" customWidth="1"/>
    <col min="9" max="16384" width="9.109375" style="25"/>
  </cols>
  <sheetData>
    <row r="1" spans="1:8" ht="62.25" customHeight="1">
      <c r="A1" s="109" t="s">
        <v>958</v>
      </c>
      <c r="B1" s="796" t="s">
        <v>1047</v>
      </c>
      <c r="C1" s="797"/>
      <c r="D1" s="797"/>
      <c r="E1" s="797"/>
      <c r="F1" s="797"/>
      <c r="G1" s="797"/>
      <c r="H1" s="797"/>
    </row>
    <row r="2" spans="1:8" ht="30.75" customHeight="1">
      <c r="A2" s="109" t="s">
        <v>176</v>
      </c>
      <c r="B2" s="34" t="s">
        <v>959</v>
      </c>
    </row>
    <row r="3" spans="1:8" ht="51.75" customHeight="1">
      <c r="A3" s="109" t="s">
        <v>306</v>
      </c>
      <c r="B3" s="796" t="s">
        <v>1048</v>
      </c>
      <c r="C3" s="796"/>
      <c r="D3" s="796"/>
      <c r="E3" s="796"/>
      <c r="F3" s="796"/>
      <c r="G3" s="796"/>
      <c r="H3" s="34"/>
    </row>
    <row r="4" spans="1:8">
      <c r="B4" s="798"/>
      <c r="C4" s="798"/>
    </row>
    <row r="5" spans="1:8">
      <c r="B5" s="147"/>
      <c r="C5" s="524"/>
      <c r="D5" s="34"/>
    </row>
    <row r="6" spans="1:8">
      <c r="A6" s="137"/>
    </row>
    <row r="8" spans="1:8">
      <c r="B8" s="344"/>
    </row>
  </sheetData>
  <sheetProtection algorithmName="SHA-512" hashValue="2dJGtrT5GbQM3Epap1dbR/gtC4mXnoce3kVOYPYJITp6Ge7SkzVIHWBndDPQvPZXEnw4J4FIGb8qeAwzyhsEUg==" saltValue="ggKO+bvOuit8mWLqgQWtAw==" spinCount="100000" sheet="1" formatColumns="0" formatRows="0" selectLockedCells="1"/>
  <customSheetViews>
    <customSheetView guid="{BC3C0F45-1B04-484E-941E-D23C8045455D}" state="hidden" showRuler="0">
      <selection activeCell="B2" sqref="B2"/>
      <pageMargins left="0.75" right="0.75" top="1" bottom="1" header="0.5" footer="0.5"/>
      <pageSetup orientation="portrait" r:id="rId1"/>
      <headerFooter alignWithMargins="0"/>
    </customSheetView>
    <customSheetView guid="{7EA7248B-219A-4033-A934-89513226BF9E}" state="hidden" showRuler="0">
      <selection activeCell="F11" sqref="F11"/>
      <pageMargins left="0.75" right="0.75" top="1" bottom="1" header="0.5" footer="0.5"/>
      <pageSetup orientation="portrait" r:id="rId2"/>
      <headerFooter alignWithMargins="0"/>
    </customSheetView>
    <customSheetView guid="{B9DDBA10-9BB0-4D91-9619-C113F75B2489}" state="hidden" showRuler="0">
      <selection activeCell="H15" sqref="H15"/>
      <pageMargins left="0.75" right="0.75" top="1" bottom="1" header="0.5" footer="0.5"/>
      <pageSetup orientation="portrait" r:id="rId3"/>
      <headerFooter alignWithMargins="0"/>
    </customSheetView>
    <customSheetView guid="{5D67CA2D-8BB3-4F00-894F-4872C1BBE88F}" scale="115" state="hidden" showRuler="0">
      <selection activeCell="F11" sqref="F11"/>
      <pageMargins left="0.75" right="0.75" top="1" bottom="1" header="0.5" footer="0.5"/>
      <pageSetup orientation="portrait" r:id="rId4"/>
      <headerFooter alignWithMargins="0"/>
    </customSheetView>
    <customSheetView guid="{869B0F9C-77A4-468D-A350-EA35CAE357D9}" scale="115" state="hidden" showRuler="0">
      <selection activeCell="B9" sqref="B9"/>
      <pageMargins left="0.75" right="0.75" top="1" bottom="1" header="0.5" footer="0.5"/>
      <pageSetup orientation="portrait" r:id="rId5"/>
      <headerFooter alignWithMargins="0"/>
    </customSheetView>
    <customSheetView guid="{067EF7EF-2552-42C0-8B2F-9338A16B73EB}" scale="115" state="hidden" showRuler="0">
      <selection activeCell="E9" sqref="E9"/>
      <pageMargins left="0.75" right="0.75" top="1" bottom="1" header="0.5" footer="0.5"/>
      <pageSetup orientation="portrait" r:id="rId6"/>
      <headerFooter alignWithMargins="0"/>
    </customSheetView>
    <customSheetView guid="{F8DC905B-04E9-41D7-B695-0DB8D092215B}" scale="115" state="hidden" showRuler="0">
      <selection activeCell="E9" sqref="E9"/>
      <pageMargins left="0.75" right="0.75" top="1" bottom="1" header="0.5" footer="0.5"/>
      <pageSetup orientation="portrait" r:id="rId7"/>
      <headerFooter alignWithMargins="0"/>
    </customSheetView>
    <customSheetView guid="{3836A67F-51F8-4B52-B51D-937DC398CD1F}" scale="115" showRuler="0">
      <selection activeCell="A22" sqref="A22:E22"/>
      <pageMargins left="0.75" right="0.75" top="1" bottom="1" header="0.5" footer="0.5"/>
      <pageSetup orientation="portrait" r:id="rId8"/>
      <headerFooter alignWithMargins="0"/>
    </customSheetView>
    <customSheetView guid="{A8583C01-5E6A-4469-ADCA-440E12AA8084}" state="hidden" showRuler="0">
      <selection activeCell="A32" sqref="A32"/>
      <pageMargins left="0.75" right="0.75" top="1" bottom="1" header="0.5" footer="0.5"/>
      <pageSetup orientation="portrait" r:id="rId9"/>
      <headerFooter alignWithMargins="0"/>
    </customSheetView>
    <customSheetView guid="{05855B4F-D61E-4C97-B759-B2F96767F6F8}" state="hidden" showRuler="0">
      <selection activeCell="B1" sqref="B1:H1"/>
      <pageMargins left="0.75" right="0.75" top="1" bottom="1" header="0.5" footer="0.5"/>
      <pageSetup orientation="portrait" r:id="rId10"/>
      <headerFooter alignWithMargins="0"/>
    </customSheetView>
    <customSheetView guid="{82E8A0F5-0020-4355-95CF-28601763A783}" state="hidden" showRuler="0">
      <selection activeCell="B3" sqref="B3:H3"/>
      <pageMargins left="0.75" right="0.75" top="1" bottom="1" header="0.5" footer="0.5"/>
      <pageSetup orientation="portrait" r:id="rId11"/>
      <headerFooter alignWithMargins="0"/>
    </customSheetView>
    <customSheetView guid="{340562B9-6CEE-4962-8D7D-CA1C6778F52C}" showRuler="0">
      <selection activeCell="E9" sqref="E9"/>
      <pageMargins left="0.75" right="0.75" top="1" bottom="1" header="0.5" footer="0.5"/>
      <pageSetup orientation="portrait" r:id="rId12"/>
      <headerFooter alignWithMargins="0"/>
    </customSheetView>
    <customSheetView guid="{38BECF6E-1A53-4F98-87B9-44F2C5F77E08}" state="hidden" showRuler="0">
      <selection activeCell="K10" sqref="K10"/>
      <pageMargins left="0.75" right="0.75" top="1" bottom="1" header="0.5" footer="0.5"/>
      <pageSetup orientation="portrait" r:id="rId13"/>
      <headerFooter alignWithMargins="0"/>
    </customSheetView>
    <customSheetView guid="{8E3ED18F-7B8F-4A1C-969D-A70DC3B696C3}" state="hidden" showRuler="0">
      <selection activeCell="E8" sqref="E8"/>
      <pageMargins left="0.75" right="0.75" top="1" bottom="1" header="0.5" footer="0.5"/>
      <pageSetup orientation="portrait" r:id="rId14"/>
      <headerFooter alignWithMargins="0"/>
    </customSheetView>
    <customSheetView guid="{477F7E43-D393-45BA-B99B-D838E4629B5D}" state="hidden" showRuler="0">
      <selection activeCell="E8" sqref="E8"/>
      <pageMargins left="0.75" right="0.75" top="1" bottom="1" header="0.5" footer="0.5"/>
      <pageSetup orientation="portrait" r:id="rId15"/>
      <headerFooter alignWithMargins="0"/>
    </customSheetView>
    <customSheetView guid="{240327DD-375F-45D4-BA52-89AFD79FE6A1}" state="hidden" showRuler="0">
      <selection activeCell="B6" sqref="B6"/>
      <pageMargins left="0.75" right="0.75" top="1" bottom="1" header="0.5" footer="0.5"/>
      <pageSetup orientation="portrait" r:id="rId16"/>
      <headerFooter alignWithMargins="0"/>
    </customSheetView>
    <customSheetView guid="{DC28ED1E-3E35-4094-9C2B-5C0A1C1D459C}" state="hidden" showRuler="0">
      <selection activeCell="B1" sqref="B1:H1"/>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43BCBF1E-CDCF-4541-8D79-87EDCECBC1FD}" state="hidden" showRuler="0">
      <selection activeCell="D10" sqref="D10"/>
      <pageMargins left="0.75" right="0.75" top="1" bottom="1" header="0.5" footer="0.5"/>
      <pageSetup orientation="portrait" r:id="rId19"/>
      <headerFooter alignWithMargins="0"/>
    </customSheetView>
    <customSheetView guid="{ECEBABD0-566A-41C4-AA9A-38EA30EFEDA8}" state="hidden" showRuler="0">
      <pageMargins left="0.75" right="0.75" top="1" bottom="1" header="0.5" footer="0.5"/>
      <pageSetup orientation="portrait" r:id="rId20"/>
      <headerFooter alignWithMargins="0"/>
    </customSheetView>
    <customSheetView guid="{A3F641DF-CF1D-48E3-AFDC-E52726A449CB}" state="hidden" showRuler="0">
      <pageMargins left="0.75" right="0.75" top="1" bottom="1" header="0.5" footer="0.5"/>
      <pageSetup orientation="portrait" r:id="rId21"/>
      <headerFooter alignWithMargins="0"/>
    </customSheetView>
    <customSheetView guid="{8E7B022F-1113-4BA2-B2BA-8EDBE02A2557}" state="hidden" showRuler="0">
      <pageMargins left="0.75" right="0.75" top="1" bottom="1" header="0.5" footer="0.5"/>
      <pageSetup orientation="portrait" r:id="rId22"/>
      <headerFooter alignWithMargins="0"/>
    </customSheetView>
    <customSheetView guid="{CD4CA1A8-824A-452F-BDBA-32A47C1B3013}" state="hidden" showRuler="0">
      <selection activeCell="B10" sqref="B10"/>
      <pageMargins left="0.75" right="0.75" top="1" bottom="1" header="0.5" footer="0.5"/>
      <pageSetup orientation="portrait" r:id="rId23"/>
      <headerFooter alignWithMargins="0"/>
    </customSheetView>
    <customSheetView guid="{494F6778-23FE-4AAC-B37D-6C7543FC13B9}" state="hidden" showRuler="0">
      <selection activeCell="F6" sqref="F6"/>
      <pageMargins left="0.75" right="0.75" top="1" bottom="1" header="0.5" footer="0.5"/>
      <pageSetup orientation="portrait" r:id="rId24"/>
      <headerFooter alignWithMargins="0"/>
    </customSheetView>
    <customSheetView guid="{F9FE2C60-2849-4C32-B532-2B1A89FFA9CD}" state="hidden" showRuler="0">
      <selection activeCell="F8" sqref="F8"/>
      <pageMargins left="0.75" right="0.75" top="1" bottom="1" header="0.5" footer="0.5"/>
      <pageSetup orientation="portrait" r:id="rId25"/>
      <headerFooter alignWithMargins="0"/>
    </customSheetView>
    <customSheetView guid="{FE4EC9C4-31B9-4D40-8323-5B16C3BC840F}" state="hidden" showRuler="0">
      <selection activeCell="H11" sqref="H11"/>
      <pageMargins left="0.75" right="0.75" top="1" bottom="1" header="0.5" footer="0.5"/>
      <pageSetup orientation="portrait" r:id="rId26"/>
      <headerFooter alignWithMargins="0"/>
    </customSheetView>
    <customSheetView guid="{C5EDD9E3-0801-4479-8600-A80B0FCFDF0B}" state="hidden" showRuler="0">
      <selection activeCell="C9" sqref="C9"/>
      <pageMargins left="0.75" right="0.75" top="1" bottom="1" header="0.5" footer="0.5"/>
      <pageSetup orientation="portrait" r:id="rId27"/>
      <headerFooter alignWithMargins="0"/>
    </customSheetView>
    <customSheetView guid="{15A19D23-A9FD-4FC1-B7B0-F2D16BDFC729}" state="hidden" showRuler="0">
      <selection activeCell="E8" sqref="E8"/>
      <pageMargins left="0.75" right="0.75" top="1" bottom="1" header="0.5" footer="0.5"/>
      <pageSetup orientation="portrait" r:id="rId28"/>
      <headerFooter alignWithMargins="0"/>
    </customSheetView>
    <customSheetView guid="{97C0FC0E-800C-45C9-895E-E91A3F1ADBA4}" state="hidden" showRuler="0">
      <selection activeCell="D8" sqref="D8"/>
      <pageMargins left="0.75" right="0.75" top="1" bottom="1" header="0.5" footer="0.5"/>
      <pageSetup orientation="portrait" r:id="rId29"/>
      <headerFooter alignWithMargins="0"/>
    </customSheetView>
    <customSheetView guid="{CB7992C9-ABA5-4C7D-8C49-1E1D8E8875C7}" state="hidden" showRuler="0">
      <selection activeCell="D9" sqref="D9"/>
      <pageMargins left="0.75" right="0.75" top="1" bottom="1" header="0.5" footer="0.5"/>
      <pageSetup orientation="portrait" r:id="rId30"/>
      <headerFooter alignWithMargins="0"/>
    </customSheetView>
    <customSheetView guid="{E51D3662-FFCE-4FD6-A590-7DDC9E38C41F}" state="hidden" showRuler="0">
      <selection activeCell="E14" sqref="E14"/>
      <pageMargins left="0.75" right="0.75" top="1" bottom="1" header="0.5" footer="0.5"/>
      <pageSetup orientation="portrait" r:id="rId31"/>
      <headerFooter alignWithMargins="0"/>
    </customSheetView>
    <customSheetView guid="{2CF6F19D-227C-4840-A9E1-6C944B0145DB}" state="hidden" showRuler="0">
      <selection activeCell="H16" sqref="H16"/>
      <pageMargins left="0.75" right="0.75" top="1" bottom="1" header="0.5" footer="0.5"/>
      <pageSetup orientation="portrait" r:id="rId32"/>
      <headerFooter alignWithMargins="0"/>
    </customSheetView>
    <customSheetView guid="{CDF7C778-C53B-45C7-952D-968F867FB204}" scale="115" state="hidden" showRuler="0">
      <selection activeCell="B9" sqref="B9"/>
      <pageMargins left="0.75" right="0.75" top="1" bottom="1" header="0.5" footer="0.5"/>
      <pageSetup orientation="portrait" r:id="rId33"/>
      <headerFooter alignWithMargins="0"/>
    </customSheetView>
    <customSheetView guid="{27CB7082-4FAB-46F1-8968-11E3E4A629B2}" scale="115" state="hidden" showRuler="0">
      <selection activeCell="F11" sqref="F11"/>
      <pageMargins left="0.75" right="0.75" top="1" bottom="1" header="0.5" footer="0.5"/>
      <pageSetup orientation="portrait" r:id="rId34"/>
      <headerFooter alignWithMargins="0"/>
    </customSheetView>
    <customSheetView guid="{273BBCBD-8F12-4445-A7CA-FDA7C67AE3D5}" state="hidden" showRuler="0">
      <selection activeCell="D9" sqref="D9"/>
      <pageMargins left="0.75" right="0.75" top="1" bottom="1" header="0.5" footer="0.5"/>
      <pageSetup orientation="portrait" r:id="rId35"/>
      <headerFooter alignWithMargins="0"/>
    </customSheetView>
    <customSheetView guid="{5476C51C-4037-4B28-A818-10D7CDF0C66A}" state="hidden" showRuler="0">
      <selection activeCell="G11" sqref="G11"/>
      <pageMargins left="0.75" right="0.75" top="1" bottom="1" header="0.5" footer="0.5"/>
      <pageSetup orientation="portrait" r:id="rId36"/>
      <headerFooter alignWithMargins="0"/>
    </customSheetView>
    <customSheetView guid="{696D4A13-5E44-4B16-B107-EB70ABB06CBE}" state="hidden" showRuler="0">
      <selection activeCell="H15" sqref="H15"/>
      <pageMargins left="0.75" right="0.75" top="1" bottom="1" header="0.5" footer="0.5"/>
      <pageSetup orientation="portrait" r:id="rId37"/>
      <headerFooter alignWithMargins="0"/>
    </customSheetView>
    <customSheetView guid="{757C3C2F-C668-4CD7-806B-CA71CC57DCC1}" state="hidden" showRuler="0">
      <selection activeCell="H16" sqref="H16"/>
      <pageMargins left="0.75" right="0.75" top="1" bottom="1" header="0.5" footer="0.5"/>
      <pageSetup orientation="portrait" r:id="rId38"/>
      <headerFooter alignWithMargins="0"/>
    </customSheetView>
    <customSheetView guid="{9CD72AD0-8BDA-437F-A784-A667464C809C}" state="hidden" showRuler="0">
      <selection activeCell="D11" sqref="D11"/>
      <pageMargins left="0.75" right="0.75" top="1" bottom="1" header="0.5" footer="0.5"/>
      <pageSetup orientation="portrait" r:id="rId39"/>
      <headerFooter alignWithMargins="0"/>
    </customSheetView>
    <customSheetView guid="{F0C5A243-1ADF-42BF-85A0-B6506A13618B}" state="hidden" showRuler="0">
      <selection activeCell="B2" sqref="B2"/>
      <pageMargins left="0.75" right="0.75" top="1" bottom="1" header="0.5" footer="0.5"/>
      <pageSetup orientation="portrait" r:id="rId40"/>
      <headerFooter alignWithMargins="0"/>
    </customSheetView>
    <customSheetView guid="{E9D42694-117B-4E0A-B08A-A5A33F5DE995}" state="hidden" showRuler="0">
      <selection activeCell="B2" sqref="B2"/>
      <pageMargins left="0.75" right="0.75" top="1" bottom="1" header="0.5" footer="0.5"/>
      <pageSetup orientation="portrait" r:id="rId41"/>
      <headerFooter alignWithMargins="0"/>
    </customSheetView>
    <customSheetView guid="{C49319FA-440E-40ED-8D3D-F15B233A2A32}" state="hidden" showRuler="0">
      <selection activeCell="C12" sqref="C12"/>
      <pageMargins left="0.75" right="0.75" top="1" bottom="1" header="0.5" footer="0.5"/>
      <pageSetup orientation="portrait" r:id="rId42"/>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7" zoomScale="115" zoomScaleSheetLayoutView="115" workbookViewId="0">
      <selection activeCell="B19" sqref="B19:E19"/>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50.5546875" style="29" customWidth="1"/>
    <col min="6" max="8" width="9.109375" style="24"/>
    <col min="9" max="16384" width="9.109375" style="25"/>
  </cols>
  <sheetData>
    <row r="1" spans="1:9" s="546" customFormat="1" ht="19.5" customHeight="1">
      <c r="A1" s="1173" t="str">
        <f>'Attach 3(JV)'!A1</f>
        <v>Specification No. :CC/NT/W-RT/DOM/A10/23/01655</v>
      </c>
      <c r="B1" s="1173"/>
      <c r="C1" s="1173"/>
      <c r="D1" s="1173"/>
      <c r="E1" s="561" t="str">
        <f>"Attachment-4(B) "&amp; 'Attach 3(JV)'!AT1</f>
        <v xml:space="preserve">Attachment-4(B) </v>
      </c>
      <c r="F1" s="545"/>
      <c r="G1" s="545"/>
      <c r="H1" s="545"/>
    </row>
    <row r="3" spans="1:9" ht="126.75" customHeight="1">
      <c r="A3" s="811" t="str">
        <f>'Attach 3(JV)'!A3</f>
        <v xml:space="preserve">765kV Reactor Package RT20 for 7X110MVAR, 765kV, 1-Phase Reactors at Fatehgarh-III PS associated with ”Transmission system for evacuation of power from REZ in Rajasthan (20GW) under Phase-III Part E1”.
</v>
      </c>
      <c r="B3" s="812"/>
      <c r="C3" s="812"/>
      <c r="D3" s="812"/>
      <c r="E3" s="812"/>
      <c r="F3" s="26"/>
      <c r="G3" s="27"/>
      <c r="H3" s="26"/>
    </row>
    <row r="4" spans="1:9" ht="20.100000000000001" customHeight="1">
      <c r="A4" s="28"/>
      <c r="H4" s="30"/>
      <c r="I4" s="11"/>
    </row>
    <row r="5" spans="1:9" ht="20.100000000000001" customHeight="1">
      <c r="A5" s="837" t="s">
        <v>354</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2" t="str">
        <f>'Attach 3(JV)'!E8</f>
        <v>Contract Services</v>
      </c>
      <c r="H8" s="30"/>
      <c r="I8" s="11"/>
    </row>
    <row r="9" spans="1:9" ht="20.100000000000001" customHeight="1">
      <c r="A9" s="13" t="s">
        <v>346</v>
      </c>
      <c r="B9" s="840">
        <f>'Attach 3(JV)'!B9</f>
        <v>0</v>
      </c>
      <c r="C9" s="840"/>
      <c r="D9" s="840"/>
      <c r="E9" s="12" t="str">
        <f>'Attach 3(JV)'!E9</f>
        <v>Power Grid Corporation of India Ltd.,</v>
      </c>
      <c r="H9" s="30"/>
      <c r="I9" s="11"/>
    </row>
    <row r="10" spans="1:9" ht="20.100000000000001" customHeight="1">
      <c r="A10" s="13" t="s">
        <v>348</v>
      </c>
      <c r="B10" s="840">
        <f>'Attach 3(JV)'!B10</f>
        <v>0</v>
      </c>
      <c r="C10" s="840"/>
      <c r="D10" s="840"/>
      <c r="E10" s="12" t="str">
        <f>'Attach 3(JV)'!E10</f>
        <v>"Saudamini", Plot No. 2, Sector 29</v>
      </c>
      <c r="H10" s="30"/>
      <c r="I10" s="11"/>
    </row>
    <row r="11" spans="1:9" ht="20.100000000000001" customHeight="1">
      <c r="B11" s="840">
        <f>'Attach 3(JV)'!B11</f>
        <v>0</v>
      </c>
      <c r="C11" s="840"/>
      <c r="D11" s="840"/>
      <c r="E11" s="12" t="str">
        <f>'Attach 3(JV)'!E11</f>
        <v>Gurgaon (Haryana) - 122001</v>
      </c>
    </row>
    <row r="12" spans="1:9" ht="20.100000000000001" customHeight="1">
      <c r="A12" s="32"/>
      <c r="B12" s="840">
        <f>'Attach 3(JV)'!B12</f>
        <v>0</v>
      </c>
      <c r="C12" s="840"/>
      <c r="D12" s="840"/>
      <c r="E12" s="12"/>
    </row>
    <row r="13" spans="1:9" ht="20.100000000000001" customHeight="1">
      <c r="A13" s="29" t="s">
        <v>341</v>
      </c>
    </row>
    <row r="14" spans="1:9" ht="20.100000000000001" customHeight="1">
      <c r="A14" s="32"/>
    </row>
    <row r="15" spans="1:9" ht="87.75" customHeight="1">
      <c r="A15" s="1174" t="s">
        <v>364</v>
      </c>
      <c r="B15" s="1174"/>
      <c r="C15" s="1174"/>
      <c r="D15" s="1174"/>
      <c r="E15" s="1174"/>
    </row>
    <row r="16" spans="1:9" ht="30" customHeight="1">
      <c r="A16" s="80" t="s">
        <v>357</v>
      </c>
      <c r="B16" s="1176"/>
      <c r="C16" s="1176"/>
      <c r="D16" s="1176"/>
      <c r="E16" s="1176"/>
    </row>
    <row r="17" spans="1:5" ht="30" customHeight="1">
      <c r="A17" s="80" t="s">
        <v>358</v>
      </c>
      <c r="B17" s="1176"/>
      <c r="C17" s="1176"/>
      <c r="D17" s="1176"/>
      <c r="E17" s="1176"/>
    </row>
    <row r="18" spans="1:5" ht="30" customHeight="1">
      <c r="A18" s="80" t="s">
        <v>359</v>
      </c>
      <c r="B18" s="1176"/>
      <c r="C18" s="1176"/>
      <c r="D18" s="1176"/>
      <c r="E18" s="1176"/>
    </row>
    <row r="19" spans="1:5" ht="30" customHeight="1">
      <c r="A19" s="42" t="s">
        <v>360</v>
      </c>
      <c r="B19" s="1176"/>
      <c r="C19" s="1176"/>
      <c r="D19" s="1176"/>
      <c r="E19" s="1176"/>
    </row>
    <row r="20" spans="1:5" ht="30" customHeight="1">
      <c r="A20" s="42" t="s">
        <v>75</v>
      </c>
      <c r="B20" s="1176"/>
      <c r="C20" s="1176"/>
      <c r="D20" s="1176"/>
      <c r="E20" s="1176"/>
    </row>
    <row r="21" spans="1:5" ht="30" customHeight="1">
      <c r="A21" s="42" t="s">
        <v>78</v>
      </c>
      <c r="B21" s="1176"/>
      <c r="C21" s="1176"/>
      <c r="D21" s="1176"/>
      <c r="E21" s="1176"/>
    </row>
    <row r="22" spans="1:5" ht="16.5" customHeight="1">
      <c r="A22" s="104"/>
    </row>
    <row r="23" spans="1:5" ht="27.9" customHeight="1">
      <c r="D23" s="37"/>
    </row>
    <row r="24" spans="1:5" ht="27.9" customHeight="1">
      <c r="A24" s="36" t="s">
        <v>7</v>
      </c>
      <c r="B24" s="63" t="str">
        <f>'Attach 3(JV)'!B24</f>
        <v>--</v>
      </c>
      <c r="D24" s="37" t="s">
        <v>5</v>
      </c>
      <c r="E24" s="212" t="str">
        <f>'Attach 3(JV)'!E24</f>
        <v/>
      </c>
    </row>
    <row r="25" spans="1:5" ht="27.9" customHeight="1">
      <c r="A25" s="36" t="s">
        <v>8</v>
      </c>
      <c r="B25" s="212" t="str">
        <f>'Attach 3(JV)'!B25</f>
        <v/>
      </c>
      <c r="D25" s="37" t="s">
        <v>6</v>
      </c>
      <c r="E25" s="212" t="str">
        <f>'Attach 3(JV)'!E25</f>
        <v/>
      </c>
    </row>
    <row r="26" spans="1:5" ht="27.9"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5gEVT456yCtiEO5OCpLAKj7MINhIDgI41ymv2q0KhL1tvyKUwiNR1ivhufYMk1SqTKY0rWVcZ9Da3iPGTruV7g==" saltValue="9OzAOvu7tdC6wDTovA+8Vg==" spinCount="100000" sheet="1" objects="1" scenarios="1" formatColumns="0" formatRows="0" selectLockedCells="1"/>
  <customSheetViews>
    <customSheetView guid="{BC3C0F45-1B04-484E-941E-D23C8045455D}" scale="115" showPageBreaks="1" showGridLines="0" fitToPage="1" printArea="1" view="pageBreakPreview">
      <selection activeCell="B19" sqref="B19:E19"/>
      <pageMargins left="0.75" right="0.63" top="0.57999999999999996" bottom="0.6" header="0.34" footer="0.35"/>
      <pageSetup scale="90" orientation="portrait" r:id="rId1"/>
      <headerFooter alignWithMargins="0">
        <oddFooter>&amp;R&amp;"Book Antiqua,Bold"&amp;8 Page &amp;P of &amp;N</oddFooter>
      </headerFooter>
    </customSheetView>
    <customSheetView guid="{7EA7248B-219A-4033-A934-89513226BF9E}" scale="115" showPageBreaks="1" showGridLines="0" fitToPage="1" printArea="1" view="pageBreakPreview">
      <selection activeCell="B19" sqref="B19:E19"/>
      <pageMargins left="0.75" right="0.63" top="0.57999999999999996" bottom="0.6" header="0.34" footer="0.35"/>
      <pageSetup scale="90" orientation="portrait" r:id="rId2"/>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4"/>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7"/>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39"/>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19" sqref="B19:E19"/>
      <pageMargins left="0.75" right="0.63" top="0.57999999999999996" bottom="0.6" header="0.34" footer="0.35"/>
      <pageSetup scale="90" orientation="portrait" r:id="rId40"/>
      <headerFooter alignWithMargins="0">
        <oddFooter>&amp;R&amp;"Book Antiqua,Bold"&amp;8 Page &amp;P of &amp;N</oddFooter>
      </headerFooter>
    </customSheetView>
    <customSheetView guid="{E9D42694-117B-4E0A-B08A-A5A33F5DE995}" scale="115" showPageBreaks="1" showGridLines="0" fitToPage="1" printArea="1" view="pageBreakPreview">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C49319FA-440E-40ED-8D3D-F15B233A2A32}" scale="115" showPageBreaks="1" showGridLines="0" fitToPage="1" printArea="1" view="pageBreakPreview" topLeftCell="A17">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19" zoomScale="110" zoomScaleSheetLayoutView="110" workbookViewId="0">
      <selection activeCell="D29" sqref="D29"/>
    </sheetView>
  </sheetViews>
  <sheetFormatPr defaultColWidth="9.109375" defaultRowHeight="14.4"/>
  <cols>
    <col min="1" max="1" width="12.109375" style="29" customWidth="1"/>
    <col min="2" max="2" width="30.6640625" style="29" customWidth="1"/>
    <col min="3" max="3" width="20.44140625" style="29" customWidth="1"/>
    <col min="4" max="4" width="24.33203125" style="29" customWidth="1"/>
    <col min="5" max="5" width="35.109375" style="29" customWidth="1"/>
    <col min="6" max="7" width="9.109375" style="24"/>
    <col min="8" max="8" width="0" style="24" hidden="1" customWidth="1"/>
    <col min="9" max="16384" width="9.109375" style="25"/>
  </cols>
  <sheetData>
    <row r="1" spans="1:9" s="546" customFormat="1" ht="13.2">
      <c r="A1" s="1173" t="str">
        <f>'Attach 3(JV)'!A1</f>
        <v>Specification No. :CC/NT/W-RT/DOM/A10/23/01655</v>
      </c>
      <c r="B1" s="1173"/>
      <c r="C1" s="1173"/>
      <c r="D1" s="1183" t="str">
        <f>"Attachment-5 " &amp; 'Attach 3(JV)'!AT1</f>
        <v xml:space="preserve">Attachment-5 </v>
      </c>
      <c r="E1" s="1183"/>
      <c r="F1" s="545"/>
      <c r="G1" s="545"/>
      <c r="H1" s="545"/>
    </row>
    <row r="2" spans="1:9" ht="8.1" customHeight="1"/>
    <row r="3" spans="1:9" ht="113.25" customHeight="1">
      <c r="A3" s="811" t="str">
        <f>'Attach 3(JV)'!A3</f>
        <v xml:space="preserve">765kV Reactor Package RT20 for 7X110MVAR, 765kV, 1-Phase Reactors at Fatehgarh-III PS associated with ”Transmission system for evacuation of power from REZ in Rajasthan (20GW) under Phase-III Part E1”.
</v>
      </c>
      <c r="B3" s="812"/>
      <c r="C3" s="812"/>
      <c r="D3" s="812"/>
      <c r="E3" s="812"/>
      <c r="F3" s="26"/>
      <c r="G3" s="27"/>
      <c r="H3" s="26"/>
    </row>
    <row r="4" spans="1:9" ht="42" hidden="1" customHeight="1">
      <c r="A4" s="28"/>
      <c r="H4" s="30"/>
      <c r="I4" s="11"/>
    </row>
    <row r="5" spans="1:9" ht="20.100000000000001" customHeight="1">
      <c r="A5" s="837" t="s">
        <v>365</v>
      </c>
      <c r="B5" s="837"/>
      <c r="C5" s="837"/>
      <c r="D5" s="837"/>
      <c r="E5" s="837"/>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43" t="str">
        <f>'Attach 3(JV)'!A8</f>
        <v/>
      </c>
      <c r="B8" s="843"/>
      <c r="C8" s="843"/>
      <c r="D8" s="12" t="str">
        <f>'Attach 3(JV)'!E8</f>
        <v>Contract Services</v>
      </c>
      <c r="H8" s="30"/>
      <c r="I8" s="11"/>
    </row>
    <row r="9" spans="1:9" ht="20.100000000000001" customHeight="1">
      <c r="A9" s="13" t="s">
        <v>346</v>
      </c>
      <c r="B9" s="840">
        <f>'Attach 3(JV)'!B9</f>
        <v>0</v>
      </c>
      <c r="C9" s="840"/>
      <c r="D9" s="12" t="str">
        <f>'Attach 3(JV)'!E9</f>
        <v>Power Grid Corporation of India Ltd.,</v>
      </c>
      <c r="H9" s="30"/>
      <c r="I9" s="11"/>
    </row>
    <row r="10" spans="1:9" ht="20.100000000000001" customHeight="1">
      <c r="A10" s="13" t="s">
        <v>348</v>
      </c>
      <c r="B10" s="840">
        <f>'Attach 3(JV)'!B10</f>
        <v>0</v>
      </c>
      <c r="C10" s="840"/>
      <c r="D10" s="12" t="str">
        <f>'Attach 3(JV)'!E10</f>
        <v>"Saudamini", Plot No. 2, Sector 29</v>
      </c>
      <c r="H10" s="30"/>
      <c r="I10" s="11"/>
    </row>
    <row r="11" spans="1:9" ht="20.100000000000001" customHeight="1">
      <c r="B11" s="840">
        <f>'Attach 3(JV)'!B11</f>
        <v>0</v>
      </c>
      <c r="C11" s="840"/>
      <c r="D11" s="12" t="str">
        <f>'Attach 3(JV)'!E11</f>
        <v>Gurgaon (Haryana) - 122001</v>
      </c>
    </row>
    <row r="12" spans="1:9" ht="17.25" customHeight="1">
      <c r="A12" s="32"/>
      <c r="B12" s="840">
        <f>'Attach 3(JV)'!B12</f>
        <v>0</v>
      </c>
      <c r="C12" s="840"/>
      <c r="D12" s="12"/>
    </row>
    <row r="13" spans="1:9" ht="20.100000000000001" customHeight="1">
      <c r="A13" s="29" t="s">
        <v>341</v>
      </c>
    </row>
    <row r="14" spans="1:9" ht="45.75" customHeight="1">
      <c r="A14" s="1056" t="s">
        <v>366</v>
      </c>
      <c r="B14" s="1056"/>
      <c r="C14" s="1056"/>
      <c r="D14" s="1056"/>
      <c r="E14" s="1056"/>
      <c r="F14" s="34"/>
      <c r="G14" s="34"/>
      <c r="H14" s="34"/>
    </row>
    <row r="15" spans="1:9" ht="32.1" customHeight="1">
      <c r="A15" s="1178" t="s">
        <v>344</v>
      </c>
      <c r="B15" s="1178" t="s">
        <v>363</v>
      </c>
      <c r="C15" s="1178" t="s">
        <v>367</v>
      </c>
      <c r="D15" s="1180" t="s">
        <v>368</v>
      </c>
      <c r="E15" s="1181"/>
      <c r="F15" s="34"/>
      <c r="G15" s="34"/>
      <c r="H15" s="34"/>
    </row>
    <row r="16" spans="1:9" ht="19.5" customHeight="1">
      <c r="A16" s="1179"/>
      <c r="B16" s="1179"/>
      <c r="C16" s="1179"/>
      <c r="D16" s="46" t="s">
        <v>369</v>
      </c>
      <c r="E16" s="46" t="s">
        <v>370</v>
      </c>
      <c r="F16" s="34"/>
      <c r="G16" s="34"/>
      <c r="H16" s="34"/>
    </row>
    <row r="17" spans="1:8" ht="21.9" customHeight="1">
      <c r="A17" s="100">
        <v>1</v>
      </c>
      <c r="B17" s="225"/>
      <c r="C17" s="225"/>
      <c r="D17" s="225"/>
      <c r="E17" s="225"/>
      <c r="F17" s="34"/>
      <c r="G17" s="34"/>
      <c r="H17" s="34"/>
    </row>
    <row r="18" spans="1:8" ht="21.9" customHeight="1">
      <c r="A18" s="101">
        <v>2</v>
      </c>
      <c r="B18" s="225"/>
      <c r="C18" s="225"/>
      <c r="D18" s="225"/>
      <c r="E18" s="225"/>
      <c r="F18" s="34"/>
      <c r="G18" s="34"/>
      <c r="H18" s="34"/>
    </row>
    <row r="19" spans="1:8" ht="21.9" customHeight="1">
      <c r="A19" s="101">
        <v>3</v>
      </c>
      <c r="B19" s="225"/>
      <c r="C19" s="225"/>
      <c r="D19" s="225"/>
      <c r="E19" s="225"/>
      <c r="F19" s="34"/>
      <c r="G19" s="34"/>
      <c r="H19" s="34"/>
    </row>
    <row r="20" spans="1:8" ht="21.9" customHeight="1">
      <c r="A20" s="101">
        <v>4</v>
      </c>
      <c r="B20" s="225"/>
      <c r="C20" s="225"/>
      <c r="D20" s="225"/>
      <c r="E20" s="225"/>
      <c r="F20" s="156"/>
      <c r="G20" s="156"/>
      <c r="H20" s="158" t="b">
        <v>0</v>
      </c>
    </row>
    <row r="21" spans="1:8" ht="21.9" customHeight="1">
      <c r="A21" s="102">
        <v>5</v>
      </c>
      <c r="B21" s="225"/>
      <c r="C21" s="225"/>
      <c r="D21" s="225"/>
      <c r="E21" s="225"/>
      <c r="F21" s="156"/>
      <c r="G21" s="156"/>
      <c r="H21" s="157"/>
    </row>
    <row r="22" spans="1:8" ht="18" customHeight="1">
      <c r="A22" s="154"/>
      <c r="B22" s="155"/>
      <c r="C22" s="155"/>
      <c r="D22" s="155"/>
      <c r="E22" s="155"/>
      <c r="F22" s="149"/>
      <c r="G22" s="149"/>
      <c r="H22" s="150"/>
    </row>
    <row r="23" spans="1:8" ht="9" customHeight="1">
      <c r="A23" s="83"/>
      <c r="B23" s="281"/>
      <c r="C23" s="281"/>
      <c r="D23" s="281"/>
      <c r="E23" s="281"/>
      <c r="F23" s="149"/>
      <c r="G23" s="149"/>
      <c r="H23" s="150"/>
    </row>
    <row r="24" spans="1:8" ht="38.25" customHeight="1">
      <c r="A24" s="1184" t="s">
        <v>506</v>
      </c>
      <c r="B24" s="1185"/>
      <c r="C24" s="1185"/>
      <c r="D24" s="1185"/>
      <c r="E24" s="1185"/>
      <c r="F24" s="149"/>
      <c r="G24" s="149"/>
      <c r="H24" s="150"/>
    </row>
    <row r="25" spans="1:8" ht="54.75" customHeight="1">
      <c r="A25" s="1182" t="s">
        <v>850</v>
      </c>
      <c r="B25" s="1182"/>
      <c r="C25" s="1182"/>
      <c r="D25" s="1182"/>
      <c r="E25" s="1182"/>
      <c r="F25" s="149"/>
      <c r="G25" s="149"/>
      <c r="H25" s="150"/>
    </row>
    <row r="26" spans="1:8" ht="32.1" customHeight="1">
      <c r="A26" s="1178" t="s">
        <v>344</v>
      </c>
      <c r="B26" s="1178" t="s">
        <v>363</v>
      </c>
      <c r="C26" s="1178" t="s">
        <v>103</v>
      </c>
      <c r="D26" s="1180" t="s">
        <v>104</v>
      </c>
      <c r="E26" s="1181"/>
      <c r="F26" s="34"/>
      <c r="G26" s="34"/>
      <c r="H26" s="34"/>
    </row>
    <row r="27" spans="1:8" ht="22.5" customHeight="1">
      <c r="A27" s="1179"/>
      <c r="B27" s="1179"/>
      <c r="C27" s="1179"/>
      <c r="D27" s="46" t="s">
        <v>105</v>
      </c>
      <c r="E27" s="46" t="s">
        <v>106</v>
      </c>
      <c r="F27" s="34"/>
      <c r="G27" s="34"/>
      <c r="H27" s="34"/>
    </row>
    <row r="28" spans="1:8" ht="21.9" customHeight="1">
      <c r="A28" s="148">
        <v>1</v>
      </c>
      <c r="B28" s="224"/>
      <c r="C28" s="224"/>
      <c r="D28" s="224"/>
      <c r="E28" s="224"/>
      <c r="F28" s="34"/>
      <c r="G28" s="34"/>
      <c r="H28" s="34"/>
    </row>
    <row r="29" spans="1:8" ht="21.9" customHeight="1">
      <c r="A29" s="148">
        <v>2</v>
      </c>
      <c r="B29" s="224"/>
      <c r="C29" s="224"/>
      <c r="D29" s="224"/>
      <c r="E29" s="224"/>
    </row>
    <row r="30" spans="1:8" ht="21.9" customHeight="1">
      <c r="A30" s="102">
        <v>3</v>
      </c>
      <c r="B30" s="224"/>
      <c r="C30" s="224"/>
      <c r="D30" s="224"/>
      <c r="E30" s="224"/>
    </row>
    <row r="31" spans="1:8" ht="3.75" customHeight="1">
      <c r="A31" s="130"/>
      <c r="B31" s="130"/>
      <c r="C31" s="130"/>
      <c r="D31" s="130"/>
      <c r="E31" s="130"/>
      <c r="F31" s="34"/>
      <c r="G31" s="34"/>
      <c r="H31" s="34"/>
    </row>
    <row r="32" spans="1:8" ht="11.25" customHeight="1">
      <c r="C32" s="37"/>
      <c r="F32" s="34"/>
      <c r="G32" s="34"/>
      <c r="H32" s="34"/>
    </row>
    <row r="33" spans="1:5" ht="15.9" customHeight="1">
      <c r="A33" s="36" t="s">
        <v>7</v>
      </c>
      <c r="B33" s="63" t="str">
        <f>'Attach 3(JV)'!B24</f>
        <v>--</v>
      </c>
      <c r="D33" s="37" t="s">
        <v>5</v>
      </c>
      <c r="E33" s="212" t="str">
        <f>'Attach 3(JV)'!E24</f>
        <v/>
      </c>
    </row>
    <row r="34" spans="1:5" ht="15.9" customHeight="1">
      <c r="A34" s="36" t="s">
        <v>8</v>
      </c>
      <c r="B34" s="212" t="str">
        <f>'Attach 3(JV)'!B25</f>
        <v/>
      </c>
      <c r="D34" s="37" t="s">
        <v>6</v>
      </c>
      <c r="E34" s="212" t="str">
        <f>'Attach 3(JV)'!E25</f>
        <v/>
      </c>
    </row>
    <row r="35" spans="1:5" ht="15.9" customHeight="1">
      <c r="A35" s="25"/>
      <c r="B35" s="25"/>
      <c r="C35" s="37"/>
      <c r="D35" s="25"/>
      <c r="E35" s="25"/>
    </row>
    <row r="36" spans="1:5" ht="20.100000000000001" customHeight="1">
      <c r="A36" s="21" t="str">
        <f>A1</f>
        <v>Specification No. :CC/NT/W-RT/DOM/A10/23/01655</v>
      </c>
      <c r="B36" s="22"/>
      <c r="C36" s="22"/>
      <c r="D36" s="22"/>
      <c r="E36" s="41" t="str">
        <f>"Annexure I to " &amp;D1</f>
        <v xml:space="preserve">Annexure I to Attachment-5 </v>
      </c>
    </row>
    <row r="37" spans="1:5" ht="18" customHeight="1">
      <c r="A37" s="38"/>
    </row>
    <row r="38" spans="1:5" ht="18" customHeight="1">
      <c r="A38" s="1177" t="s">
        <v>365</v>
      </c>
      <c r="B38" s="1177"/>
      <c r="C38" s="1177"/>
      <c r="D38" s="1177"/>
      <c r="E38" s="1177"/>
    </row>
    <row r="39" spans="1:5" ht="18" customHeight="1"/>
    <row r="40" spans="1:5" ht="42" customHeight="1">
      <c r="A40" s="1188" t="s">
        <v>344</v>
      </c>
      <c r="B40" s="1190" t="s">
        <v>363</v>
      </c>
      <c r="C40" s="1190" t="s">
        <v>367</v>
      </c>
      <c r="D40" s="1180" t="s">
        <v>368</v>
      </c>
      <c r="E40" s="1181"/>
    </row>
    <row r="41" spans="1:5" ht="23.25" customHeight="1">
      <c r="A41" s="1189"/>
      <c r="B41" s="1191"/>
      <c r="C41" s="1191"/>
      <c r="D41" s="46" t="s">
        <v>369</v>
      </c>
      <c r="E41" s="46" t="s">
        <v>370</v>
      </c>
    </row>
    <row r="42" spans="1:5" ht="18" customHeight="1">
      <c r="A42" s="131"/>
      <c r="B42" s="131"/>
      <c r="C42" s="131"/>
      <c r="D42" s="131"/>
      <c r="E42" s="131"/>
    </row>
    <row r="43" spans="1:5" ht="18" customHeight="1">
      <c r="A43" s="131"/>
      <c r="B43" s="131"/>
      <c r="C43" s="131"/>
      <c r="D43" s="131"/>
      <c r="E43" s="131"/>
    </row>
    <row r="44" spans="1:5" ht="18" customHeight="1">
      <c r="A44" s="131"/>
      <c r="B44" s="131"/>
      <c r="C44" s="131"/>
      <c r="D44" s="131"/>
      <c r="E44" s="131"/>
    </row>
    <row r="45" spans="1:5" ht="18" customHeight="1">
      <c r="A45" s="131"/>
      <c r="B45" s="131"/>
      <c r="C45" s="131"/>
      <c r="D45" s="131"/>
      <c r="E45" s="131"/>
    </row>
    <row r="46" spans="1:5" ht="18" customHeight="1">
      <c r="A46" s="131"/>
      <c r="B46" s="131"/>
      <c r="C46" s="131"/>
      <c r="D46" s="131"/>
      <c r="E46" s="131"/>
    </row>
    <row r="47" spans="1:5" ht="18" customHeight="1">
      <c r="A47" s="131"/>
      <c r="B47" s="131"/>
      <c r="C47" s="131"/>
      <c r="D47" s="131"/>
      <c r="E47" s="131"/>
    </row>
    <row r="48" spans="1:5" ht="18" customHeight="1">
      <c r="A48" s="131"/>
      <c r="B48" s="131"/>
      <c r="C48" s="131"/>
      <c r="D48" s="131"/>
      <c r="E48" s="131"/>
    </row>
    <row r="49" spans="1:5" ht="18" customHeight="1">
      <c r="A49" s="131"/>
      <c r="B49" s="131"/>
      <c r="C49" s="131"/>
      <c r="D49" s="131"/>
      <c r="E49" s="131"/>
    </row>
    <row r="50" spans="1:5" ht="18" customHeight="1">
      <c r="A50" s="131"/>
      <c r="B50" s="131"/>
      <c r="C50" s="131"/>
      <c r="D50" s="131"/>
      <c r="E50" s="131"/>
    </row>
    <row r="51" spans="1:5" ht="18" customHeight="1">
      <c r="A51" s="131"/>
      <c r="B51" s="131"/>
      <c r="C51" s="131"/>
      <c r="D51" s="131"/>
      <c r="E51" s="131"/>
    </row>
    <row r="52" spans="1:5" ht="18" customHeight="1">
      <c r="A52" s="131"/>
      <c r="B52" s="131"/>
      <c r="C52" s="131"/>
      <c r="D52" s="131"/>
      <c r="E52" s="131"/>
    </row>
    <row r="53" spans="1:5" ht="18" customHeight="1">
      <c r="A53" s="131"/>
      <c r="B53" s="131"/>
      <c r="C53" s="131"/>
      <c r="D53" s="131"/>
      <c r="E53" s="131"/>
    </row>
    <row r="54" spans="1:5" ht="18" customHeight="1">
      <c r="A54" s="131"/>
      <c r="B54" s="131"/>
      <c r="C54" s="131"/>
      <c r="D54" s="131"/>
      <c r="E54" s="131"/>
    </row>
    <row r="55" spans="1:5" ht="18" customHeight="1">
      <c r="A55" s="131"/>
      <c r="B55" s="131"/>
      <c r="C55" s="131"/>
      <c r="D55" s="131"/>
      <c r="E55" s="131"/>
    </row>
    <row r="56" spans="1:5" ht="18" customHeight="1">
      <c r="A56" s="131"/>
      <c r="B56" s="131"/>
      <c r="C56" s="131"/>
      <c r="D56" s="131"/>
      <c r="E56" s="131"/>
    </row>
    <row r="57" spans="1:5" ht="18" customHeight="1">
      <c r="A57" s="131"/>
      <c r="B57" s="131"/>
      <c r="C57" s="131"/>
      <c r="D57" s="131"/>
      <c r="E57" s="131"/>
    </row>
    <row r="58" spans="1:5" ht="18" customHeight="1">
      <c r="A58" s="131"/>
      <c r="B58" s="131"/>
      <c r="C58" s="131"/>
      <c r="D58" s="131"/>
      <c r="E58" s="131"/>
    </row>
    <row r="59" spans="1:5" ht="18" customHeight="1">
      <c r="A59" s="131"/>
      <c r="B59" s="131"/>
      <c r="C59" s="131"/>
      <c r="D59" s="131"/>
      <c r="E59" s="131"/>
    </row>
    <row r="60" spans="1:5" ht="18" customHeight="1">
      <c r="A60" s="131"/>
      <c r="B60" s="131"/>
      <c r="C60" s="131"/>
      <c r="D60" s="131"/>
      <c r="E60" s="131"/>
    </row>
    <row r="61" spans="1:5" ht="18" customHeight="1">
      <c r="A61" s="131"/>
      <c r="B61" s="131"/>
      <c r="C61" s="131"/>
      <c r="D61" s="131"/>
      <c r="E61" s="131"/>
    </row>
    <row r="62" spans="1:5" ht="18" customHeight="1">
      <c r="A62" s="131"/>
      <c r="B62" s="131"/>
      <c r="C62" s="131"/>
      <c r="D62" s="131"/>
      <c r="E62" s="131"/>
    </row>
    <row r="63" spans="1:5" ht="18" customHeight="1">
      <c r="A63" s="131"/>
      <c r="B63" s="131"/>
      <c r="C63" s="131"/>
      <c r="D63" s="131"/>
      <c r="E63" s="131"/>
    </row>
    <row r="64" spans="1:5" ht="18" customHeight="1">
      <c r="A64" s="131"/>
      <c r="B64" s="131"/>
      <c r="C64" s="131"/>
      <c r="D64" s="131"/>
      <c r="E64" s="131"/>
    </row>
    <row r="65" spans="1:5" ht="18" customHeight="1">
      <c r="A65" s="131"/>
      <c r="B65" s="131"/>
      <c r="C65" s="131"/>
      <c r="D65" s="131"/>
      <c r="E65" s="131"/>
    </row>
    <row r="66" spans="1:5" ht="18" customHeight="1">
      <c r="A66" s="131"/>
      <c r="B66" s="131"/>
      <c r="C66" s="131"/>
      <c r="D66" s="131"/>
      <c r="E66" s="131"/>
    </row>
    <row r="67" spans="1:5" ht="18" customHeight="1">
      <c r="A67" s="132"/>
      <c r="B67" s="132"/>
      <c r="C67" s="132"/>
      <c r="D67" s="132"/>
      <c r="E67" s="132"/>
    </row>
    <row r="68" spans="1:5" ht="18" customHeight="1"/>
    <row r="69" spans="1:5" ht="24" customHeight="1">
      <c r="C69" s="37"/>
    </row>
    <row r="70" spans="1:5" ht="24" customHeight="1">
      <c r="A70" s="36" t="s">
        <v>7</v>
      </c>
      <c r="B70" s="63" t="str">
        <f>B33</f>
        <v>--</v>
      </c>
      <c r="C70" s="37" t="s">
        <v>5</v>
      </c>
      <c r="D70" s="212" t="str">
        <f>E33</f>
        <v/>
      </c>
    </row>
    <row r="71" spans="1:5" ht="24" customHeight="1">
      <c r="A71" s="36" t="s">
        <v>8</v>
      </c>
      <c r="B71" s="217" t="str">
        <f>B34</f>
        <v/>
      </c>
      <c r="C71" s="37" t="s">
        <v>6</v>
      </c>
      <c r="D71" s="212" t="str">
        <f>E34</f>
        <v/>
      </c>
    </row>
    <row r="72" spans="1:5" ht="24" customHeight="1">
      <c r="A72" s="36"/>
      <c r="B72" s="63"/>
      <c r="C72" s="37"/>
      <c r="D72" s="39"/>
    </row>
    <row r="73" spans="1:5" ht="20.100000000000001" customHeight="1">
      <c r="A73" s="21" t="str">
        <f>A1</f>
        <v>Specification No. :CC/NT/W-RT/DOM/A10/23/01655</v>
      </c>
      <c r="B73" s="22"/>
      <c r="C73" s="22"/>
      <c r="D73" s="22"/>
      <c r="E73" s="41" t="str">
        <f>E36</f>
        <v xml:space="preserve">Annexure I to Attachment-5 </v>
      </c>
    </row>
    <row r="74" spans="1:5" ht="18" customHeight="1">
      <c r="A74" s="38"/>
    </row>
    <row r="75" spans="1:5" ht="18" customHeight="1">
      <c r="A75" s="1177" t="s">
        <v>365</v>
      </c>
      <c r="B75" s="1177"/>
      <c r="C75" s="1177"/>
      <c r="D75" s="1177"/>
      <c r="E75" s="1177"/>
    </row>
    <row r="76" spans="1:5" ht="18" customHeight="1"/>
    <row r="77" spans="1:5" ht="37.5" customHeight="1">
      <c r="A77" s="1188" t="s">
        <v>344</v>
      </c>
      <c r="B77" s="1190" t="s">
        <v>363</v>
      </c>
      <c r="C77" s="1190" t="s">
        <v>368</v>
      </c>
      <c r="D77" s="1186" t="s">
        <v>368</v>
      </c>
      <c r="E77" s="1187"/>
    </row>
    <row r="78" spans="1:5" ht="24" customHeight="1">
      <c r="A78" s="1189"/>
      <c r="B78" s="1192"/>
      <c r="C78" s="1192"/>
      <c r="D78" s="47" t="s">
        <v>369</v>
      </c>
      <c r="E78" s="47" t="s">
        <v>370</v>
      </c>
    </row>
    <row r="79" spans="1:5" ht="18" customHeight="1">
      <c r="A79" s="131"/>
      <c r="B79" s="131"/>
      <c r="C79" s="131"/>
      <c r="D79" s="131"/>
      <c r="E79" s="131"/>
    </row>
    <row r="80" spans="1:5" ht="18" customHeight="1">
      <c r="A80" s="131"/>
      <c r="B80" s="131"/>
      <c r="C80" s="131"/>
      <c r="D80" s="131"/>
      <c r="E80" s="131"/>
    </row>
    <row r="81" spans="1:5" ht="18" customHeight="1">
      <c r="A81" s="131"/>
      <c r="B81" s="131"/>
      <c r="C81" s="131"/>
      <c r="D81" s="131"/>
      <c r="E81" s="131"/>
    </row>
    <row r="82" spans="1:5" ht="18" customHeight="1">
      <c r="A82" s="131"/>
      <c r="B82" s="131"/>
      <c r="C82" s="131"/>
      <c r="D82" s="131"/>
      <c r="E82" s="131"/>
    </row>
    <row r="83" spans="1:5" ht="18" customHeight="1">
      <c r="A83" s="131"/>
      <c r="B83" s="131"/>
      <c r="C83" s="131"/>
      <c r="D83" s="131"/>
      <c r="E83" s="131"/>
    </row>
    <row r="84" spans="1:5" ht="18" customHeight="1">
      <c r="A84" s="131"/>
      <c r="B84" s="131"/>
      <c r="C84" s="131"/>
      <c r="D84" s="131"/>
      <c r="E84" s="131"/>
    </row>
    <row r="85" spans="1:5" ht="18" customHeight="1">
      <c r="A85" s="131"/>
      <c r="B85" s="131"/>
      <c r="C85" s="131"/>
      <c r="D85" s="131"/>
      <c r="E85" s="131"/>
    </row>
    <row r="86" spans="1:5" ht="18" customHeight="1">
      <c r="A86" s="131"/>
      <c r="B86" s="131"/>
      <c r="C86" s="131"/>
      <c r="D86" s="131"/>
      <c r="E86" s="131"/>
    </row>
    <row r="87" spans="1:5" ht="18" customHeight="1">
      <c r="A87" s="131"/>
      <c r="B87" s="131"/>
      <c r="C87" s="131"/>
      <c r="D87" s="131"/>
      <c r="E87" s="131"/>
    </row>
    <row r="88" spans="1:5" ht="18" customHeight="1">
      <c r="A88" s="131"/>
      <c r="B88" s="131"/>
      <c r="C88" s="131"/>
      <c r="D88" s="131"/>
      <c r="E88" s="131"/>
    </row>
    <row r="89" spans="1:5" ht="18" customHeight="1">
      <c r="A89" s="131"/>
      <c r="B89" s="131"/>
      <c r="C89" s="131"/>
      <c r="D89" s="131"/>
      <c r="E89" s="131"/>
    </row>
    <row r="90" spans="1:5" ht="18" customHeight="1">
      <c r="A90" s="131"/>
      <c r="B90" s="131"/>
      <c r="C90" s="131"/>
      <c r="D90" s="131"/>
      <c r="E90" s="131"/>
    </row>
    <row r="91" spans="1:5" ht="18" customHeight="1">
      <c r="A91" s="131"/>
      <c r="B91" s="131"/>
      <c r="C91" s="131"/>
      <c r="D91" s="131"/>
      <c r="E91" s="131"/>
    </row>
    <row r="92" spans="1:5" ht="18" customHeight="1">
      <c r="A92" s="131"/>
      <c r="B92" s="131"/>
      <c r="C92" s="131"/>
      <c r="D92" s="131"/>
      <c r="E92" s="131"/>
    </row>
    <row r="93" spans="1:5" ht="18" customHeight="1">
      <c r="A93" s="131"/>
      <c r="B93" s="131"/>
      <c r="C93" s="131"/>
      <c r="D93" s="131"/>
      <c r="E93" s="131"/>
    </row>
    <row r="94" spans="1:5" ht="18" customHeight="1">
      <c r="A94" s="131"/>
      <c r="B94" s="131"/>
      <c r="C94" s="131"/>
      <c r="D94" s="131"/>
      <c r="E94" s="131"/>
    </row>
    <row r="95" spans="1:5" ht="18" customHeight="1">
      <c r="A95" s="131"/>
      <c r="B95" s="131"/>
      <c r="C95" s="131"/>
      <c r="D95" s="131"/>
      <c r="E95" s="131"/>
    </row>
    <row r="96" spans="1:5" ht="18" customHeight="1">
      <c r="A96" s="131"/>
      <c r="B96" s="131"/>
      <c r="C96" s="131"/>
      <c r="D96" s="131"/>
      <c r="E96" s="131"/>
    </row>
    <row r="97" spans="1:5" ht="18" customHeight="1">
      <c r="A97" s="131"/>
      <c r="B97" s="131"/>
      <c r="C97" s="131"/>
      <c r="D97" s="131"/>
      <c r="E97" s="131"/>
    </row>
    <row r="98" spans="1:5" ht="18" customHeight="1">
      <c r="A98" s="131"/>
      <c r="B98" s="131"/>
      <c r="C98" s="131"/>
      <c r="D98" s="131"/>
      <c r="E98" s="131"/>
    </row>
    <row r="99" spans="1:5" ht="18" customHeight="1">
      <c r="A99" s="131"/>
      <c r="B99" s="131"/>
      <c r="C99" s="131"/>
      <c r="D99" s="131"/>
      <c r="E99" s="131"/>
    </row>
    <row r="100" spans="1:5" ht="18" customHeight="1">
      <c r="A100" s="131"/>
      <c r="B100" s="131"/>
      <c r="C100" s="131"/>
      <c r="D100" s="131"/>
      <c r="E100" s="131"/>
    </row>
    <row r="101" spans="1:5" ht="18" customHeight="1">
      <c r="A101" s="131"/>
      <c r="B101" s="131"/>
      <c r="C101" s="131"/>
      <c r="D101" s="131"/>
      <c r="E101" s="131"/>
    </row>
    <row r="102" spans="1:5" ht="18" customHeight="1">
      <c r="A102" s="131"/>
      <c r="B102" s="131"/>
      <c r="C102" s="131"/>
      <c r="D102" s="131"/>
      <c r="E102" s="131"/>
    </row>
    <row r="103" spans="1:5" ht="18" customHeight="1">
      <c r="A103" s="131"/>
      <c r="B103" s="131"/>
      <c r="C103" s="131"/>
      <c r="D103" s="131"/>
      <c r="E103" s="131"/>
    </row>
    <row r="104" spans="1:5" ht="18" customHeight="1">
      <c r="A104" s="132"/>
      <c r="B104" s="132"/>
      <c r="C104" s="132"/>
      <c r="D104" s="132"/>
      <c r="E104" s="132"/>
    </row>
    <row r="105" spans="1:5" ht="18" customHeight="1"/>
    <row r="106" spans="1:5" ht="24" customHeight="1">
      <c r="C106" s="37"/>
    </row>
    <row r="107" spans="1:5" ht="24" customHeight="1">
      <c r="A107" s="36" t="s">
        <v>7</v>
      </c>
      <c r="B107" s="63" t="str">
        <f>B70</f>
        <v>--</v>
      </c>
      <c r="C107" s="37" t="s">
        <v>5</v>
      </c>
      <c r="D107" s="212" t="str">
        <f>D70</f>
        <v/>
      </c>
    </row>
    <row r="108" spans="1:5" ht="24" customHeight="1">
      <c r="A108" s="36" t="s">
        <v>8</v>
      </c>
      <c r="B108" s="217" t="str">
        <f>B71</f>
        <v/>
      </c>
      <c r="C108" s="37" t="s">
        <v>6</v>
      </c>
      <c r="D108" s="212" t="str">
        <f>D71</f>
        <v/>
      </c>
    </row>
    <row r="109" spans="1:5" ht="24" customHeight="1">
      <c r="A109" s="25"/>
      <c r="B109" s="25"/>
      <c r="C109" s="37"/>
      <c r="D109" s="25"/>
      <c r="E109" s="25"/>
    </row>
    <row r="110" spans="1:5" ht="33" customHeight="1">
      <c r="D110" s="37"/>
    </row>
  </sheetData>
  <sheetProtection algorithmName="SHA-512" hashValue="K4GulcIKYvKpbIWK3ihBgnr6U1Ae4eQBG2dsPYMUJAHWVE/cW10K705piK1npwvQhtiDiANTN1UPH1A3Uhgj8w==" saltValue="MqI+TWacIooWG6Bip5h7fw==" spinCount="100000" sheet="1" objects="1" scenarios="1" formatColumns="0" formatRows="0" selectLockedCells="1"/>
  <customSheetViews>
    <customSheetView guid="{BC3C0F45-1B04-484E-941E-D23C8045455D}" scale="110" showPageBreaks="1" showGridLines="0" fitToPage="1" printArea="1" hiddenRows="1" hiddenColumns="1" view="pageBreakPreview" topLeftCell="A8">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EA7248B-219A-4033-A934-89513226BF9E}" scale="110" showPageBreaks="1" showGridLines="0" fitToPage="1" printArea="1" hiddenRows="1" hiddenColumns="1" view="pageBreakPreview" topLeftCell="A8">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8">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E9D42694-117B-4E0A-B08A-A5A33F5DE995}" scale="110" showPageBreaks="1" showGridLines="0" fitToPage="1" printArea="1" hiddenRows="1" hiddenColumns="1" view="pageBreakPreview" topLeftCell="A8">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C49319FA-440E-40ED-8D3D-F15B233A2A32}" scale="110" showPageBreaks="1" showGridLines="0" fitToPage="1" printArea="1" hiddenRows="1" hiddenColumns="1" view="pageBreakPreview" topLeftCell="A19">
      <selection activeCell="D29" sqref="D2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3"/>
  <headerFooter alignWithMargins="0">
    <oddFooter>&amp;R&amp;"Book Antiqua,Bold"&amp;8 Page &amp;P of &amp;N</oddFooter>
  </headerFooter>
  <rowBreaks count="1" manualBreakCount="1">
    <brk id="72"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3" zoomScale="115" zoomScaleNormal="100" zoomScaleSheetLayoutView="115" workbookViewId="0">
      <selection activeCell="D21" sqref="D21"/>
    </sheetView>
  </sheetViews>
  <sheetFormatPr defaultColWidth="9.109375" defaultRowHeight="15.6"/>
  <cols>
    <col min="1" max="1" width="12.109375" style="293" customWidth="1"/>
    <col min="2" max="2" width="28.5546875" style="293" customWidth="1"/>
    <col min="3" max="3" width="36.6640625" style="293" customWidth="1"/>
    <col min="4" max="4" width="15" style="293" customWidth="1"/>
    <col min="5" max="5" width="26" style="293" customWidth="1"/>
    <col min="6" max="7" width="9.109375" style="293"/>
    <col min="8" max="8" width="10.44140625" style="293" hidden="1" customWidth="1"/>
    <col min="9" max="16384" width="9.109375" style="294"/>
  </cols>
  <sheetData>
    <row r="1" spans="1:9" s="338" customFormat="1" ht="24.75" customHeight="1">
      <c r="A1" s="564" t="str">
        <f>'Attach 3(JV)'!A1</f>
        <v>Specification No. :CC/NT/W-RT/DOM/A10/23/01655</v>
      </c>
      <c r="B1" s="565"/>
      <c r="C1" s="565"/>
      <c r="D1" s="565"/>
      <c r="E1" s="566" t="s">
        <v>531</v>
      </c>
      <c r="F1" s="567"/>
      <c r="G1" s="567"/>
      <c r="H1" s="567"/>
    </row>
    <row r="2" spans="1:9" ht="8.1" customHeight="1"/>
    <row r="3" spans="1:9" ht="115.5" customHeight="1">
      <c r="A3" s="811" t="str">
        <f>'Attach 3(JV)'!A3</f>
        <v xml:space="preserve">765kV Reactor Package RT20 for 7X110MVAR, 765kV, 1-Phase Reactors at Fatehgarh-III PS associated with ”Transmission system for evacuation of power from REZ in Rajasthan (20GW) under Phase-III Part E1”.
</v>
      </c>
      <c r="B3" s="812"/>
      <c r="C3" s="812"/>
      <c r="D3" s="812"/>
      <c r="E3" s="812"/>
      <c r="F3" s="295"/>
      <c r="G3" s="295"/>
      <c r="H3" s="295"/>
    </row>
    <row r="4" spans="1:9" ht="8.1" customHeight="1">
      <c r="A4" s="296"/>
      <c r="H4" s="297"/>
      <c r="I4" s="298"/>
    </row>
    <row r="5" spans="1:9" ht="27.75" customHeight="1">
      <c r="A5" s="1193" t="s">
        <v>532</v>
      </c>
      <c r="B5" s="1193"/>
      <c r="C5" s="1193"/>
      <c r="D5" s="1193"/>
      <c r="E5" s="1193"/>
      <c r="F5" s="299"/>
      <c r="H5" s="297"/>
      <c r="I5" s="298"/>
    </row>
    <row r="6" spans="1:9" ht="8.1" customHeight="1">
      <c r="A6" s="300"/>
      <c r="H6" s="297"/>
      <c r="I6" s="298"/>
    </row>
    <row r="7" spans="1:9" ht="20.100000000000001" customHeight="1">
      <c r="A7" s="299"/>
      <c r="B7" s="300"/>
      <c r="C7" s="300"/>
      <c r="H7" s="297"/>
      <c r="I7" s="298"/>
    </row>
    <row r="8" spans="1:9" ht="26.25" customHeight="1">
      <c r="A8" s="1194" t="str">
        <f>'[17]Attach 3(QR)'!A8:D8</f>
        <v>Bidder's Name and Address:</v>
      </c>
      <c r="B8" s="1194"/>
      <c r="C8" s="1194"/>
      <c r="D8" s="301" t="str">
        <f>'[17]Attach 3(JV)'!E7</f>
        <v>To:</v>
      </c>
      <c r="H8" s="297"/>
      <c r="I8" s="298"/>
    </row>
    <row r="9" spans="1:9" ht="23.25" customHeight="1">
      <c r="A9" s="847" t="str">
        <f>'Attach 3(JV)'!A8</f>
        <v/>
      </c>
      <c r="B9" s="847"/>
      <c r="C9" s="406"/>
      <c r="D9" s="302" t="str">
        <f>'[17]Attach 3(JV)'!E8</f>
        <v>Contract Services</v>
      </c>
      <c r="H9" s="297"/>
      <c r="I9" s="298"/>
    </row>
    <row r="10" spans="1:9" ht="26.25" customHeight="1">
      <c r="A10" s="303" t="s">
        <v>346</v>
      </c>
      <c r="B10" s="1195">
        <f>'Attach 3(JV)'!B9</f>
        <v>0</v>
      </c>
      <c r="C10" s="1195"/>
      <c r="D10" s="302" t="str">
        <f>'[17]Attach 3(JV)'!E9</f>
        <v>Power Grid Corporation of India Ltd.,</v>
      </c>
      <c r="F10" s="304"/>
      <c r="H10" s="297"/>
      <c r="I10" s="298"/>
    </row>
    <row r="11" spans="1:9">
      <c r="A11" s="303" t="s">
        <v>348</v>
      </c>
      <c r="B11" s="1196">
        <f>'Attach 3(JV)'!B10</f>
        <v>0</v>
      </c>
      <c r="C11" s="1196"/>
      <c r="D11" s="302" t="str">
        <f>'[17]Attach 3(JV)'!E10</f>
        <v>"Saudamini", Plot No. 2, Sector 29</v>
      </c>
      <c r="H11" s="297"/>
      <c r="I11" s="298"/>
    </row>
    <row r="12" spans="1:9">
      <c r="B12" s="1196">
        <f>'Attach 3(JV)'!B11</f>
        <v>0</v>
      </c>
      <c r="C12" s="1196"/>
      <c r="D12" s="302" t="str">
        <f>'[17]Attach 3(JV)'!E11</f>
        <v>Gurgaon (Haryana) - 122001</v>
      </c>
    </row>
    <row r="13" spans="1:9" ht="21" customHeight="1">
      <c r="A13" s="300"/>
      <c r="B13" s="1196">
        <f>'Attach 3(JV)'!B12</f>
        <v>0</v>
      </c>
      <c r="C13" s="1196"/>
      <c r="D13" s="302"/>
    </row>
    <row r="14" spans="1:9" ht="20.100000000000001" customHeight="1">
      <c r="A14" s="293" t="s">
        <v>341</v>
      </c>
    </row>
    <row r="15" spans="1:9" ht="63" customHeight="1">
      <c r="A15" s="305">
        <v>1</v>
      </c>
      <c r="B15" s="1197" t="s">
        <v>533</v>
      </c>
      <c r="C15" s="1197"/>
      <c r="D15" s="1197"/>
      <c r="E15" s="1197"/>
    </row>
    <row r="16" spans="1:9" ht="32.1" customHeight="1">
      <c r="A16" s="1198" t="s">
        <v>344</v>
      </c>
      <c r="B16" s="1198" t="s">
        <v>363</v>
      </c>
      <c r="C16" s="1198" t="s">
        <v>367</v>
      </c>
      <c r="D16" s="1200" t="s">
        <v>534</v>
      </c>
      <c r="E16" s="1201"/>
    </row>
    <row r="17" spans="1:8" ht="41.25" customHeight="1">
      <c r="A17" s="1199"/>
      <c r="B17" s="1199"/>
      <c r="C17" s="1199"/>
      <c r="D17" s="306" t="s">
        <v>369</v>
      </c>
      <c r="E17" s="306" t="s">
        <v>535</v>
      </c>
    </row>
    <row r="18" spans="1:8" ht="21.75" customHeight="1">
      <c r="A18" s="307">
        <v>1</v>
      </c>
      <c r="B18" s="308"/>
      <c r="C18" s="308"/>
      <c r="D18" s="308"/>
      <c r="E18" s="308"/>
    </row>
    <row r="19" spans="1:8" ht="21.9" customHeight="1">
      <c r="A19" s="309">
        <v>2</v>
      </c>
      <c r="B19" s="310"/>
      <c r="C19" s="310"/>
      <c r="D19" s="310"/>
      <c r="E19" s="310"/>
    </row>
    <row r="20" spans="1:8" ht="21.9" customHeight="1">
      <c r="A20" s="309">
        <v>3</v>
      </c>
      <c r="B20" s="310"/>
      <c r="C20" s="310"/>
      <c r="D20" s="310"/>
      <c r="E20" s="310"/>
    </row>
    <row r="21" spans="1:8" ht="21.9" customHeight="1">
      <c r="A21" s="309">
        <v>4</v>
      </c>
      <c r="B21" s="310"/>
      <c r="C21" s="310"/>
      <c r="D21" s="310"/>
      <c r="E21" s="310"/>
      <c r="F21" s="311"/>
      <c r="G21" s="311"/>
      <c r="H21" s="293" t="b">
        <v>0</v>
      </c>
    </row>
    <row r="22" spans="1:8" ht="24.75" customHeight="1">
      <c r="A22" s="312">
        <v>5</v>
      </c>
      <c r="B22" s="313"/>
      <c r="C22" s="313"/>
      <c r="D22" s="313"/>
      <c r="E22" s="313"/>
      <c r="F22" s="311"/>
      <c r="G22" s="311"/>
      <c r="H22" s="311"/>
    </row>
    <row r="23" spans="1:8" ht="107.25" customHeight="1">
      <c r="A23" s="314">
        <v>2</v>
      </c>
      <c r="B23" s="1202" t="s">
        <v>851</v>
      </c>
      <c r="C23" s="1202"/>
      <c r="D23" s="1202"/>
      <c r="E23" s="1202"/>
      <c r="F23" s="311"/>
      <c r="G23" s="311"/>
      <c r="H23" s="311"/>
    </row>
    <row r="24" spans="1:8" ht="18" customHeight="1">
      <c r="A24" s="315"/>
      <c r="B24" s="316"/>
      <c r="C24" s="316"/>
      <c r="D24" s="316"/>
      <c r="E24" s="316"/>
      <c r="F24" s="317"/>
      <c r="G24" s="317"/>
      <c r="H24" s="318"/>
    </row>
    <row r="25" spans="1:8" ht="54.75" hidden="1" customHeight="1">
      <c r="A25" s="1203" t="s">
        <v>80</v>
      </c>
      <c r="B25" s="1203"/>
      <c r="C25" s="1203"/>
      <c r="D25" s="1203"/>
      <c r="E25" s="1203"/>
      <c r="F25" s="317"/>
      <c r="G25" s="317"/>
      <c r="H25" s="318"/>
    </row>
    <row r="26" spans="1:8" ht="32.1" hidden="1" customHeight="1">
      <c r="A26" s="1204" t="s">
        <v>344</v>
      </c>
      <c r="B26" s="1204" t="s">
        <v>363</v>
      </c>
      <c r="C26" s="1204" t="s">
        <v>103</v>
      </c>
      <c r="D26" s="880" t="s">
        <v>104</v>
      </c>
      <c r="E26" s="882"/>
    </row>
    <row r="27" spans="1:8" ht="22.5" hidden="1" customHeight="1">
      <c r="A27" s="1205"/>
      <c r="B27" s="1205"/>
      <c r="C27" s="1205"/>
      <c r="D27" s="319" t="s">
        <v>105</v>
      </c>
      <c r="E27" s="319" t="s">
        <v>106</v>
      </c>
    </row>
    <row r="28" spans="1:8" ht="21.9" hidden="1" customHeight="1">
      <c r="A28" s="320">
        <v>1</v>
      </c>
      <c r="B28" s="321"/>
      <c r="C28" s="321"/>
      <c r="D28" s="321"/>
      <c r="E28" s="321"/>
    </row>
    <row r="29" spans="1:8" ht="21.9" hidden="1" customHeight="1">
      <c r="A29" s="320">
        <v>2</v>
      </c>
      <c r="B29" s="321"/>
      <c r="C29" s="321"/>
      <c r="D29" s="321"/>
      <c r="E29" s="321"/>
    </row>
    <row r="30" spans="1:8" ht="37.5" hidden="1" customHeight="1">
      <c r="A30" s="320">
        <v>3</v>
      </c>
      <c r="B30" s="321"/>
      <c r="C30" s="321"/>
      <c r="D30" s="321"/>
      <c r="E30" s="321"/>
    </row>
    <row r="31" spans="1:8" ht="15.9" customHeight="1"/>
    <row r="32" spans="1:8" ht="15.9" customHeight="1">
      <c r="C32" s="322"/>
    </row>
    <row r="33" spans="1:9" ht="15.9" customHeight="1">
      <c r="A33" s="323" t="s">
        <v>7</v>
      </c>
      <c r="B33" s="336" t="str">
        <f>'Attach 3(JV)'!B24</f>
        <v>--</v>
      </c>
      <c r="C33" s="322" t="s">
        <v>5</v>
      </c>
      <c r="D33" s="1206" t="str">
        <f>'Attach 3(JV)'!E24</f>
        <v/>
      </c>
      <c r="E33" s="1206"/>
    </row>
    <row r="34" spans="1:9" ht="15.9" customHeight="1">
      <c r="A34" s="323" t="s">
        <v>8</v>
      </c>
      <c r="B34" s="337" t="str">
        <f>'Attach 3(JV)'!B25</f>
        <v/>
      </c>
      <c r="C34" s="322" t="s">
        <v>6</v>
      </c>
      <c r="D34" s="1206" t="str">
        <f>'Attach 3(JV)'!E25</f>
        <v/>
      </c>
      <c r="E34" s="1206"/>
    </row>
    <row r="35" spans="1:9" s="293" customFormat="1" ht="15.75" customHeight="1">
      <c r="A35" s="294"/>
      <c r="B35" s="294"/>
      <c r="C35" s="322"/>
      <c r="D35" s="294"/>
      <c r="E35" s="294"/>
      <c r="I35" s="294"/>
    </row>
    <row r="36" spans="1:9" s="293" customFormat="1" ht="19.5" customHeight="1">
      <c r="A36" s="327" t="str">
        <f>A1</f>
        <v>Specification No. :CC/NT/W-RT/DOM/A10/23/01655</v>
      </c>
      <c r="B36" s="328"/>
      <c r="C36" s="328"/>
      <c r="D36" s="328"/>
      <c r="E36" s="329" t="str">
        <f>E1</f>
        <v>Attachment-5A</v>
      </c>
      <c r="I36" s="294"/>
    </row>
    <row r="37" spans="1:9" s="293" customFormat="1" ht="18" customHeight="1">
      <c r="A37" s="325"/>
      <c r="I37" s="294"/>
    </row>
    <row r="38" spans="1:9" s="293" customFormat="1" ht="30" customHeight="1">
      <c r="A38" s="1207" t="s">
        <v>365</v>
      </c>
      <c r="B38" s="1207"/>
      <c r="C38" s="1207"/>
      <c r="D38" s="1207"/>
      <c r="E38" s="1207"/>
      <c r="I38" s="294"/>
    </row>
    <row r="39" spans="1:9" s="293" customFormat="1" ht="18" customHeight="1">
      <c r="I39" s="294"/>
    </row>
    <row r="40" spans="1:9" s="293" customFormat="1" ht="36" customHeight="1">
      <c r="A40" s="1208" t="s">
        <v>344</v>
      </c>
      <c r="B40" s="855" t="s">
        <v>363</v>
      </c>
      <c r="C40" s="1204" t="s">
        <v>367</v>
      </c>
      <c r="D40" s="1209" t="s">
        <v>534</v>
      </c>
      <c r="E40" s="1210"/>
      <c r="I40" s="294"/>
    </row>
    <row r="41" spans="1:9" s="293" customFormat="1" ht="36" customHeight="1">
      <c r="A41" s="867"/>
      <c r="B41" s="1205"/>
      <c r="C41" s="1205"/>
      <c r="D41" s="319" t="s">
        <v>369</v>
      </c>
      <c r="E41" s="319" t="s">
        <v>536</v>
      </c>
      <c r="I41" s="294"/>
    </row>
    <row r="42" spans="1:9" s="293" customFormat="1" ht="18" customHeight="1">
      <c r="A42" s="330"/>
      <c r="B42" s="331"/>
      <c r="C42" s="330"/>
      <c r="D42" s="330"/>
      <c r="E42" s="330"/>
      <c r="I42" s="294"/>
    </row>
    <row r="43" spans="1:9" s="293" customFormat="1" ht="18" customHeight="1">
      <c r="A43" s="332"/>
      <c r="B43" s="333"/>
      <c r="C43" s="332"/>
      <c r="D43" s="332"/>
      <c r="E43" s="332"/>
      <c r="I43" s="294"/>
    </row>
    <row r="44" spans="1:9" s="293" customFormat="1" ht="18" customHeight="1">
      <c r="A44" s="332"/>
      <c r="B44" s="333"/>
      <c r="C44" s="332"/>
      <c r="D44" s="332"/>
      <c r="E44" s="332"/>
      <c r="I44" s="294"/>
    </row>
    <row r="45" spans="1:9" s="293" customFormat="1" ht="18" customHeight="1">
      <c r="A45" s="332"/>
      <c r="B45" s="333"/>
      <c r="C45" s="332"/>
      <c r="D45" s="332"/>
      <c r="E45" s="332"/>
      <c r="I45" s="294"/>
    </row>
    <row r="46" spans="1:9" s="293" customFormat="1" ht="18" customHeight="1">
      <c r="A46" s="332"/>
      <c r="B46" s="333"/>
      <c r="C46" s="332"/>
      <c r="D46" s="332"/>
      <c r="E46" s="332"/>
      <c r="I46" s="294"/>
    </row>
    <row r="47" spans="1:9" s="293" customFormat="1" ht="18" customHeight="1">
      <c r="A47" s="332"/>
      <c r="B47" s="333"/>
      <c r="C47" s="332"/>
      <c r="D47" s="332"/>
      <c r="E47" s="332"/>
      <c r="I47" s="294"/>
    </row>
    <row r="48" spans="1:9" s="293" customFormat="1" ht="18" customHeight="1">
      <c r="A48" s="332"/>
      <c r="B48" s="333"/>
      <c r="C48" s="332"/>
      <c r="D48" s="332"/>
      <c r="E48" s="332"/>
      <c r="I48" s="294"/>
    </row>
    <row r="49" spans="1:9" s="293" customFormat="1" ht="18" customHeight="1">
      <c r="A49" s="332"/>
      <c r="B49" s="333"/>
      <c r="C49" s="332"/>
      <c r="D49" s="332"/>
      <c r="E49" s="332"/>
      <c r="I49" s="294"/>
    </row>
    <row r="50" spans="1:9" s="293" customFormat="1" ht="18" customHeight="1">
      <c r="A50" s="332"/>
      <c r="B50" s="333"/>
      <c r="C50" s="332"/>
      <c r="D50" s="332"/>
      <c r="E50" s="332"/>
      <c r="I50" s="294"/>
    </row>
    <row r="51" spans="1:9" s="293" customFormat="1" ht="18" customHeight="1">
      <c r="A51" s="332"/>
      <c r="B51" s="333"/>
      <c r="C51" s="332"/>
      <c r="D51" s="332"/>
      <c r="E51" s="332"/>
      <c r="I51" s="294"/>
    </row>
    <row r="52" spans="1:9" s="293" customFormat="1" ht="18" customHeight="1">
      <c r="A52" s="332"/>
      <c r="B52" s="333"/>
      <c r="C52" s="332"/>
      <c r="D52" s="332"/>
      <c r="E52" s="332"/>
      <c r="I52" s="294"/>
    </row>
    <row r="53" spans="1:9" s="293" customFormat="1" ht="18" customHeight="1">
      <c r="A53" s="332"/>
      <c r="B53" s="333"/>
      <c r="C53" s="332"/>
      <c r="D53" s="332"/>
      <c r="E53" s="332"/>
      <c r="I53" s="294"/>
    </row>
    <row r="54" spans="1:9" s="293" customFormat="1" ht="18" customHeight="1">
      <c r="A54" s="332"/>
      <c r="B54" s="333"/>
      <c r="C54" s="332"/>
      <c r="D54" s="332"/>
      <c r="E54" s="332"/>
      <c r="I54" s="294"/>
    </row>
    <row r="55" spans="1:9" s="293" customFormat="1" ht="18" customHeight="1">
      <c r="A55" s="332"/>
      <c r="B55" s="333"/>
      <c r="C55" s="332"/>
      <c r="D55" s="332"/>
      <c r="E55" s="332"/>
      <c r="I55" s="294"/>
    </row>
    <row r="56" spans="1:9" s="293" customFormat="1" ht="18" customHeight="1">
      <c r="A56" s="332"/>
      <c r="B56" s="333"/>
      <c r="C56" s="332"/>
      <c r="D56" s="332"/>
      <c r="E56" s="332"/>
      <c r="I56" s="294"/>
    </row>
    <row r="57" spans="1:9" s="293" customFormat="1" ht="18" customHeight="1">
      <c r="A57" s="332"/>
      <c r="B57" s="333"/>
      <c r="C57" s="332"/>
      <c r="D57" s="332"/>
      <c r="E57" s="332"/>
      <c r="I57" s="294"/>
    </row>
    <row r="58" spans="1:9" s="293" customFormat="1" ht="18" customHeight="1">
      <c r="A58" s="332"/>
      <c r="B58" s="333"/>
      <c r="C58" s="332"/>
      <c r="D58" s="332"/>
      <c r="E58" s="332"/>
      <c r="I58" s="294"/>
    </row>
    <row r="59" spans="1:9" s="293" customFormat="1" ht="18" customHeight="1">
      <c r="A59" s="332"/>
      <c r="B59" s="333"/>
      <c r="C59" s="332"/>
      <c r="D59" s="332"/>
      <c r="E59" s="332"/>
      <c r="I59" s="294"/>
    </row>
    <row r="60" spans="1:9" s="293" customFormat="1" ht="18" customHeight="1">
      <c r="A60" s="332"/>
      <c r="B60" s="333"/>
      <c r="C60" s="332"/>
      <c r="D60" s="332"/>
      <c r="E60" s="332"/>
      <c r="I60" s="294"/>
    </row>
    <row r="61" spans="1:9" s="293" customFormat="1" ht="18" customHeight="1">
      <c r="A61" s="332"/>
      <c r="B61" s="333"/>
      <c r="C61" s="332"/>
      <c r="D61" s="332"/>
      <c r="E61" s="332"/>
      <c r="I61" s="294"/>
    </row>
    <row r="62" spans="1:9" s="293" customFormat="1" ht="18" customHeight="1">
      <c r="A62" s="332"/>
      <c r="B62" s="333"/>
      <c r="C62" s="332"/>
      <c r="D62" s="332"/>
      <c r="E62" s="332"/>
      <c r="I62" s="294"/>
    </row>
    <row r="63" spans="1:9" s="293" customFormat="1" ht="18" customHeight="1">
      <c r="A63" s="332"/>
      <c r="B63" s="333"/>
      <c r="C63" s="332"/>
      <c r="D63" s="332"/>
      <c r="E63" s="332"/>
      <c r="I63" s="294"/>
    </row>
    <row r="64" spans="1:9" s="293" customFormat="1" ht="18" customHeight="1">
      <c r="A64" s="332"/>
      <c r="B64" s="333"/>
      <c r="C64" s="332"/>
      <c r="D64" s="332"/>
      <c r="E64" s="332"/>
      <c r="I64" s="294"/>
    </row>
    <row r="65" spans="1:9" s="293" customFormat="1" ht="18" customHeight="1">
      <c r="A65" s="332"/>
      <c r="B65" s="333"/>
      <c r="C65" s="332"/>
      <c r="D65" s="332"/>
      <c r="E65" s="332"/>
      <c r="I65" s="294"/>
    </row>
    <row r="66" spans="1:9" s="293" customFormat="1" ht="18" customHeight="1">
      <c r="A66" s="332"/>
      <c r="B66" s="333"/>
      <c r="C66" s="332"/>
      <c r="D66" s="332"/>
      <c r="E66" s="332"/>
      <c r="I66" s="294"/>
    </row>
    <row r="67" spans="1:9" s="293" customFormat="1" ht="18" customHeight="1">
      <c r="A67" s="332"/>
      <c r="B67" s="333"/>
      <c r="C67" s="332"/>
      <c r="D67" s="332"/>
      <c r="E67" s="332"/>
      <c r="I67" s="294"/>
    </row>
    <row r="68" spans="1:9" s="293" customFormat="1" ht="18" customHeight="1">
      <c r="A68" s="334"/>
      <c r="B68" s="335"/>
      <c r="C68" s="334"/>
      <c r="D68" s="334"/>
      <c r="E68" s="334"/>
      <c r="I68" s="294"/>
    </row>
    <row r="69" spans="1:9" s="293" customFormat="1" ht="18" customHeight="1">
      <c r="I69" s="294"/>
    </row>
    <row r="70" spans="1:9" s="293" customFormat="1" ht="24" customHeight="1">
      <c r="C70" s="322"/>
      <c r="I70" s="294"/>
    </row>
    <row r="71" spans="1:9" s="293" customFormat="1" ht="24" customHeight="1">
      <c r="A71" s="323" t="s">
        <v>7</v>
      </c>
      <c r="B71" s="324" t="str">
        <f>B33</f>
        <v>--</v>
      </c>
      <c r="C71" s="322" t="s">
        <v>5</v>
      </c>
      <c r="D71" s="326" t="str">
        <f>D33</f>
        <v/>
      </c>
      <c r="I71" s="294"/>
    </row>
    <row r="72" spans="1:9" s="293" customFormat="1" ht="24" customHeight="1">
      <c r="A72" s="323" t="s">
        <v>8</v>
      </c>
      <c r="B72" s="324" t="str">
        <f>B34</f>
        <v/>
      </c>
      <c r="C72" s="322" t="s">
        <v>6</v>
      </c>
      <c r="D72" s="326" t="str">
        <f>D34</f>
        <v/>
      </c>
      <c r="I72" s="294"/>
    </row>
    <row r="73" spans="1:9" s="293" customFormat="1" ht="24" customHeight="1">
      <c r="A73" s="323"/>
      <c r="B73" s="336"/>
      <c r="C73" s="322"/>
      <c r="D73" s="337"/>
      <c r="I73" s="294"/>
    </row>
    <row r="74" spans="1:9" s="293" customFormat="1" ht="33" customHeight="1">
      <c r="D74" s="322"/>
      <c r="I74" s="294"/>
    </row>
  </sheetData>
  <sheetProtection algorithmName="SHA-512" hashValue="jh26snAa/NtGcwG+Q1WLXkFF9bLLSj/kINr5bkNw4XJAFHU8YvZSF9nC240PeVlIrWd0p2zHBAT7UMeempI3Rw==" saltValue="0zSaOK893AM6AqlHXN16vw==" spinCount="100000" sheet="1" objects="1" scenarios="1" formatColumns="0" formatRows="0" selectLockedCells="1"/>
  <customSheetViews>
    <customSheetView guid="{BC3C0F45-1B04-484E-941E-D23C8045455D}" scale="115" showPageBreaks="1" fitToPage="1" printArea="1" hiddenRows="1" hiddenColumns="1" view="pageBreakPreview" topLeftCell="A19">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EA7248B-219A-4033-A934-89513226BF9E}" scale="115" showPageBreaks="1" fitToPage="1" printArea="1" hiddenRows="1" hiddenColumns="1" view="pageBreakPreview" topLeftCell="A19">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18"/>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topLeftCell="A13">
      <selection activeCell="C22" sqref="C22"/>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E9D42694-117B-4E0A-B08A-A5A33F5DE995}" scale="115" showPageBreaks="1" fitToPage="1" printArea="1" hiddenRows="1" hiddenColumns="1" view="pageBreakPreview" topLeftCell="A19">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C49319FA-440E-40ED-8D3D-F15B233A2A32}" scale="115" showPageBreaks="1" fitToPage="1" printArea="1" hiddenRows="1" hiddenColumns="1" view="pageBreakPreview" topLeftCell="A13">
      <selection activeCell="D21" sqref="D21"/>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2"/>
  <headerFooter alignWithMargins="0">
    <oddFooter xml:space="preserve">&amp;R&amp;"Book Antiqua,Bold"&amp;8 Page &amp;P </oddFooter>
  </headerFooter>
  <rowBreaks count="1" manualBreakCount="1">
    <brk id="35" max="4" man="1"/>
  </rowBreaks>
  <drawing r:id="rId23"/>
  <legacyDrawing r:id="rId24"/>
  <mc:AlternateContent xmlns:mc="http://schemas.openxmlformats.org/markup-compatibility/2006">
    <mc:Choice Requires="x14">
      <controls>
        <mc:AlternateContent xmlns:mc="http://schemas.openxmlformats.org/markup-compatibility/2006">
          <mc:Choice Requires="x14">
            <control shapeId="74753" r:id="rId25"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4" zoomScale="110" zoomScaleSheetLayoutView="110" workbookViewId="0">
      <selection activeCell="E21" sqref="E21"/>
    </sheetView>
  </sheetViews>
  <sheetFormatPr defaultColWidth="9.109375" defaultRowHeight="14.4"/>
  <cols>
    <col min="1" max="1" width="12.109375" style="29" customWidth="1"/>
    <col min="2" max="2" width="20.5546875" style="29" customWidth="1"/>
    <col min="3" max="3" width="11.44140625" style="29" customWidth="1"/>
    <col min="4" max="4" width="19.44140625" style="29" customWidth="1"/>
    <col min="5" max="5" width="49.44140625" style="29" customWidth="1"/>
    <col min="6" max="7" width="9.109375" style="24"/>
    <col min="8" max="8" width="0" style="24" hidden="1" customWidth="1"/>
    <col min="9" max="16384" width="9.109375" style="25"/>
  </cols>
  <sheetData>
    <row r="1" spans="1:26" s="546" customFormat="1" ht="16.5" customHeight="1">
      <c r="A1" s="1173" t="str">
        <f>'Attach 3(JV)'!A1</f>
        <v>Specification No. :CC/NT/W-RT/DOM/A10/23/01655</v>
      </c>
      <c r="B1" s="1173"/>
      <c r="C1" s="1173"/>
      <c r="D1" s="1173"/>
      <c r="E1" s="561" t="str">
        <f>"Attachment-6 " &amp; 'Attach 3(JV)'!AT1</f>
        <v xml:space="preserve">Attachment-6 </v>
      </c>
      <c r="F1" s="545"/>
      <c r="G1" s="545"/>
      <c r="H1" s="545"/>
      <c r="Z1" s="568"/>
    </row>
    <row r="2" spans="1:26" ht="3.75" customHeight="1">
      <c r="Z2" s="115"/>
    </row>
    <row r="3" spans="1:26" ht="125.25" customHeight="1">
      <c r="A3" s="811" t="str">
        <f>'Attach 3(JV)'!A3</f>
        <v xml:space="preserve">765kV Reactor Package RT20 for 7X110MVAR, 765kV, 1-Phase Reactors at Fatehgarh-III PS associated with ”Transmission system for evacuation of power from REZ in Rajasthan (20GW) under Phase-III Part E1”.
</v>
      </c>
      <c r="B3" s="812"/>
      <c r="C3" s="812"/>
      <c r="D3" s="812"/>
      <c r="E3" s="812"/>
      <c r="F3" s="26"/>
      <c r="G3" s="27"/>
      <c r="H3" s="26"/>
    </row>
    <row r="4" spans="1:26" ht="6.75" customHeight="1">
      <c r="A4" s="28"/>
      <c r="H4" s="30"/>
      <c r="I4" s="11"/>
    </row>
    <row r="5" spans="1:26" ht="20.100000000000001" customHeight="1">
      <c r="A5" s="837" t="s">
        <v>45</v>
      </c>
      <c r="B5" s="837"/>
      <c r="C5" s="837"/>
      <c r="D5" s="837"/>
      <c r="E5" s="837"/>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43" t="str">
        <f>'Attach 3(JV)'!A8</f>
        <v/>
      </c>
      <c r="B8" s="843"/>
      <c r="C8" s="843"/>
      <c r="D8" s="843"/>
      <c r="E8" s="12" t="str">
        <f>'Attach 3(JV)'!E8</f>
        <v>Contract Services</v>
      </c>
      <c r="H8" s="30"/>
      <c r="I8" s="11"/>
    </row>
    <row r="9" spans="1:26" ht="20.100000000000001" customHeight="1">
      <c r="A9" s="13" t="s">
        <v>346</v>
      </c>
      <c r="B9" s="840">
        <f>'Attach 3(JV)'!B9</f>
        <v>0</v>
      </c>
      <c r="C9" s="840"/>
      <c r="D9" s="840"/>
      <c r="E9" s="12" t="str">
        <f>'Attach 3(JV)'!E9</f>
        <v>Power Grid Corporation of India Ltd.,</v>
      </c>
      <c r="H9" s="30"/>
      <c r="I9" s="11"/>
    </row>
    <row r="10" spans="1:26" ht="20.100000000000001" customHeight="1">
      <c r="A10" s="13" t="s">
        <v>348</v>
      </c>
      <c r="B10" s="840">
        <f>'Attach 3(JV)'!B10</f>
        <v>0</v>
      </c>
      <c r="C10" s="840"/>
      <c r="D10" s="840"/>
      <c r="E10" s="12" t="str">
        <f>'Attach 3(JV)'!E10</f>
        <v>"Saudamini", Plot No. 2, Sector 29</v>
      </c>
      <c r="H10" s="30"/>
      <c r="I10" s="11"/>
    </row>
    <row r="11" spans="1:26" ht="20.100000000000001" customHeight="1">
      <c r="B11" s="840">
        <f>'Attach 3(JV)'!B11</f>
        <v>0</v>
      </c>
      <c r="C11" s="840"/>
      <c r="D11" s="840"/>
      <c r="E11" s="12" t="str">
        <f>'Attach 3(JV)'!E11</f>
        <v>Gurgaon (Haryana) - 122001</v>
      </c>
    </row>
    <row r="12" spans="1:26" ht="17.25" customHeight="1">
      <c r="A12" s="32"/>
      <c r="B12" s="840">
        <f>'Attach 3(JV)'!B12</f>
        <v>0</v>
      </c>
      <c r="C12" s="840"/>
      <c r="D12" s="840"/>
      <c r="E12" s="12"/>
    </row>
    <row r="13" spans="1:26" ht="21" customHeight="1">
      <c r="A13" s="29" t="s">
        <v>341</v>
      </c>
      <c r="B13" s="84"/>
      <c r="C13" s="84"/>
      <c r="D13" s="84"/>
    </row>
    <row r="14" spans="1:26" ht="45" customHeight="1">
      <c r="A14" s="1056" t="s">
        <v>46</v>
      </c>
      <c r="B14" s="1056"/>
      <c r="C14" s="1056"/>
      <c r="D14" s="1056"/>
      <c r="E14" s="1056"/>
      <c r="F14" s="34"/>
      <c r="G14" s="34"/>
      <c r="H14" s="34"/>
    </row>
    <row r="15" spans="1:26" ht="12" customHeight="1">
      <c r="A15" s="32"/>
      <c r="B15" s="32"/>
      <c r="C15" s="32"/>
      <c r="D15" s="32"/>
      <c r="E15" s="32"/>
      <c r="F15" s="34"/>
      <c r="G15" s="34"/>
      <c r="H15" s="34"/>
    </row>
    <row r="16" spans="1:26" ht="42" customHeight="1">
      <c r="A16" s="46" t="s">
        <v>344</v>
      </c>
      <c r="B16" s="46" t="s">
        <v>47</v>
      </c>
      <c r="C16" s="1213" t="s">
        <v>48</v>
      </c>
      <c r="D16" s="1213"/>
      <c r="E16" s="46" t="s">
        <v>49</v>
      </c>
      <c r="F16" s="34"/>
      <c r="G16" s="34"/>
      <c r="H16" s="34"/>
    </row>
    <row r="17" spans="1:8" ht="21" customHeight="1">
      <c r="A17" s="223"/>
      <c r="B17" s="223"/>
      <c r="C17" s="1211"/>
      <c r="D17" s="1212"/>
      <c r="E17" s="223"/>
      <c r="F17" s="34"/>
      <c r="G17" s="34"/>
      <c r="H17" s="34"/>
    </row>
    <row r="18" spans="1:8" ht="21" customHeight="1">
      <c r="A18" s="223"/>
      <c r="B18" s="223"/>
      <c r="C18" s="1211"/>
      <c r="D18" s="1212"/>
      <c r="E18" s="223"/>
      <c r="F18" s="34"/>
      <c r="G18" s="34"/>
      <c r="H18" s="34"/>
    </row>
    <row r="19" spans="1:8" ht="21" customHeight="1">
      <c r="A19" s="223"/>
      <c r="B19" s="223"/>
      <c r="C19" s="1214"/>
      <c r="D19" s="1214"/>
      <c r="E19" s="223"/>
      <c r="F19" s="34"/>
      <c r="G19" s="34"/>
      <c r="H19" s="34"/>
    </row>
    <row r="20" spans="1:8" ht="21" customHeight="1">
      <c r="A20" s="223"/>
      <c r="B20" s="223"/>
      <c r="C20" s="1214"/>
      <c r="D20" s="1214"/>
      <c r="E20" s="223"/>
      <c r="F20" s="159"/>
      <c r="G20" s="159"/>
      <c r="H20" s="157" t="b">
        <v>0</v>
      </c>
    </row>
    <row r="21" spans="1:8" ht="21" customHeight="1">
      <c r="A21" s="223"/>
      <c r="B21" s="223"/>
      <c r="C21" s="1214"/>
      <c r="D21" s="1214"/>
      <c r="E21" s="223"/>
      <c r="F21" s="159"/>
      <c r="G21" s="159"/>
      <c r="H21" s="156"/>
    </row>
    <row r="22" spans="1:8" ht="16.5" customHeight="1">
      <c r="D22" s="32"/>
      <c r="E22" s="32"/>
      <c r="F22" s="34"/>
      <c r="G22" s="34"/>
      <c r="H22" s="34"/>
    </row>
    <row r="23" spans="1:8" s="24" customFormat="1" ht="51.75" customHeight="1">
      <c r="A23" s="1174" t="s">
        <v>50</v>
      </c>
      <c r="B23" s="1174"/>
      <c r="C23" s="1174"/>
      <c r="D23" s="1174"/>
      <c r="E23" s="1174"/>
      <c r="F23" s="34"/>
      <c r="G23" s="34"/>
      <c r="H23" s="34"/>
    </row>
    <row r="24" spans="1:8" s="24" customFormat="1" ht="96.75" customHeight="1">
      <c r="A24" s="1174" t="s">
        <v>51</v>
      </c>
      <c r="B24" s="1174"/>
      <c r="C24" s="1174"/>
      <c r="D24" s="1174"/>
      <c r="E24" s="1174"/>
      <c r="F24" s="34"/>
      <c r="G24" s="34"/>
      <c r="H24" s="34"/>
    </row>
    <row r="25" spans="1:8" s="24" customFormat="1" ht="24" customHeight="1">
      <c r="A25" s="151"/>
      <c r="B25" s="151"/>
      <c r="C25" s="151"/>
      <c r="D25" s="37"/>
      <c r="E25" s="151"/>
      <c r="F25" s="34"/>
      <c r="G25" s="34"/>
      <c r="H25" s="34"/>
    </row>
    <row r="26" spans="1:8" ht="24" customHeight="1">
      <c r="A26" s="36" t="s">
        <v>7</v>
      </c>
      <c r="B26" s="63" t="str">
        <f>'Attach 3(JV)'!B24</f>
        <v>--</v>
      </c>
      <c r="C26" s="40"/>
      <c r="D26" s="37" t="s">
        <v>5</v>
      </c>
      <c r="E26" s="212" t="str">
        <f>'Attach 3(JV)'!E24</f>
        <v/>
      </c>
    </row>
    <row r="27" spans="1:8" ht="24" customHeight="1">
      <c r="A27" s="36" t="s">
        <v>8</v>
      </c>
      <c r="B27" s="212" t="str">
        <f>'Attach 3(JV)'!B25</f>
        <v/>
      </c>
      <c r="C27" s="40"/>
      <c r="D27" s="37" t="s">
        <v>6</v>
      </c>
      <c r="E27" s="212" t="str">
        <f>'Attach 3(JV)'!E25</f>
        <v/>
      </c>
    </row>
    <row r="28" spans="1:8" ht="24" customHeight="1">
      <c r="D28" s="37"/>
    </row>
    <row r="29" spans="1:8" ht="24" customHeight="1">
      <c r="D29" s="37"/>
    </row>
    <row r="30" spans="1:8" s="50" customFormat="1" ht="32.25" customHeight="1">
      <c r="A30" s="33" t="str">
        <f>A1</f>
        <v>Specification No. :CC/NT/W-RT/DOM/A10/23/01655</v>
      </c>
      <c r="B30" s="33"/>
      <c r="C30" s="33"/>
      <c r="D30" s="33"/>
      <c r="E30" s="52" t="str">
        <f>"Annexure I to" &amp; E1</f>
        <v xml:space="preserve">Annexure I toAttachment-6 </v>
      </c>
      <c r="F30" s="49"/>
      <c r="G30" s="49"/>
      <c r="H30" s="49"/>
    </row>
    <row r="31" spans="1:8" ht="15.75" customHeight="1">
      <c r="A31" s="1216"/>
      <c r="B31" s="1216"/>
      <c r="C31" s="1216"/>
      <c r="D31" s="1216"/>
      <c r="E31" s="1216"/>
    </row>
    <row r="32" spans="1:8" ht="20.100000000000001" customHeight="1">
      <c r="A32" s="1215" t="str">
        <f>A5</f>
        <v>(Alternative, Deviations and Exceptions to the Provisions)</v>
      </c>
      <c r="B32" s="1215"/>
      <c r="C32" s="1215"/>
      <c r="D32" s="1215"/>
      <c r="E32" s="1215"/>
    </row>
    <row r="33" spans="1:5" ht="20.100000000000001" customHeight="1">
      <c r="A33" s="1215" t="s">
        <v>178</v>
      </c>
      <c r="B33" s="1215"/>
      <c r="C33" s="1215"/>
      <c r="D33" s="1215"/>
      <c r="E33" s="1215"/>
    </row>
    <row r="34" spans="1:5" ht="20.100000000000001" customHeight="1"/>
    <row r="35" spans="1:5" ht="42" customHeight="1">
      <c r="A35" s="46" t="s">
        <v>344</v>
      </c>
      <c r="B35" s="46" t="s">
        <v>47</v>
      </c>
      <c r="C35" s="1213" t="s">
        <v>48</v>
      </c>
      <c r="D35" s="1213"/>
      <c r="E35" s="46" t="s">
        <v>49</v>
      </c>
    </row>
    <row r="36" spans="1:5" ht="39.9" customHeight="1">
      <c r="A36" s="223"/>
      <c r="B36" s="223"/>
      <c r="C36" s="1211"/>
      <c r="D36" s="1212"/>
      <c r="E36" s="223"/>
    </row>
    <row r="37" spans="1:5" ht="39.9" customHeight="1">
      <c r="A37" s="223"/>
      <c r="B37" s="223"/>
      <c r="C37" s="1211"/>
      <c r="D37" s="1212"/>
      <c r="E37" s="223"/>
    </row>
    <row r="38" spans="1:5" ht="39.9" customHeight="1">
      <c r="A38" s="223"/>
      <c r="B38" s="223"/>
      <c r="C38" s="1211"/>
      <c r="D38" s="1212"/>
      <c r="E38" s="223"/>
    </row>
    <row r="39" spans="1:5" ht="39.9" customHeight="1">
      <c r="A39" s="223"/>
      <c r="B39" s="223"/>
      <c r="C39" s="1211"/>
      <c r="D39" s="1212"/>
      <c r="E39" s="223"/>
    </row>
    <row r="40" spans="1:5" ht="39.9" customHeight="1">
      <c r="A40" s="223"/>
      <c r="B40" s="223"/>
      <c r="C40" s="1211"/>
      <c r="D40" s="1212"/>
      <c r="E40" s="223"/>
    </row>
    <row r="41" spans="1:5" ht="39.9" customHeight="1">
      <c r="A41" s="223"/>
      <c r="B41" s="223"/>
      <c r="C41" s="1211"/>
      <c r="D41" s="1212"/>
      <c r="E41" s="223"/>
    </row>
    <row r="42" spans="1:5" ht="39.9" customHeight="1">
      <c r="A42" s="223"/>
      <c r="B42" s="223"/>
      <c r="C42" s="1211"/>
      <c r="D42" s="1212"/>
      <c r="E42" s="223"/>
    </row>
    <row r="43" spans="1:5" ht="39.9" customHeight="1">
      <c r="A43" s="223"/>
      <c r="B43" s="223"/>
      <c r="C43" s="1211"/>
      <c r="D43" s="1212"/>
      <c r="E43" s="223"/>
    </row>
    <row r="44" spans="1:5" ht="39.9" customHeight="1">
      <c r="A44" s="223"/>
      <c r="B44" s="223"/>
      <c r="C44" s="1211"/>
      <c r="D44" s="1212"/>
      <c r="E44" s="223"/>
    </row>
    <row r="45" spans="1:5" ht="39.9" customHeight="1">
      <c r="A45" s="223"/>
      <c r="B45" s="223"/>
      <c r="C45" s="1211"/>
      <c r="D45" s="1212"/>
      <c r="E45" s="223"/>
    </row>
    <row r="46" spans="1:5" ht="20.100000000000001" customHeight="1"/>
    <row r="47" spans="1:5" ht="25.5" customHeight="1"/>
    <row r="48" spans="1:5" ht="25.5" customHeight="1">
      <c r="A48" s="25"/>
      <c r="B48" s="25"/>
      <c r="C48" s="25"/>
      <c r="D48" s="37"/>
      <c r="E48" s="25"/>
    </row>
    <row r="49" spans="1:5" ht="25.5" customHeight="1">
      <c r="A49" s="36" t="s">
        <v>7</v>
      </c>
      <c r="B49" s="63" t="str">
        <f>B26</f>
        <v>--</v>
      </c>
      <c r="C49" s="40"/>
      <c r="D49" s="37" t="s">
        <v>5</v>
      </c>
      <c r="E49" s="212" t="str">
        <f>E26</f>
        <v/>
      </c>
    </row>
    <row r="50" spans="1:5" ht="25.5" customHeight="1">
      <c r="A50" s="36" t="s">
        <v>8</v>
      </c>
      <c r="B50" s="217" t="str">
        <f>B27</f>
        <v/>
      </c>
      <c r="C50" s="40"/>
      <c r="D50" s="37" t="s">
        <v>6</v>
      </c>
      <c r="E50" s="212" t="str">
        <f>E27</f>
        <v/>
      </c>
    </row>
    <row r="51" spans="1:5" ht="25.5" customHeight="1">
      <c r="D51" s="37"/>
    </row>
  </sheetData>
  <sheetProtection algorithmName="SHA-512" hashValue="OHfVGxJF6+XgAxlAJ2Fw0r+wwVTzBpNn9uCCBU3iF6GI7jeMZjP9ojs8H6Hxt/ttuMJRYGKi8eegRXASAI7U2A==" saltValue="KkZawkFlpkcmYLWZWK/GAQ==" spinCount="100000" sheet="1" objects="1" scenarios="1" formatColumns="0" formatRows="0" selectLockedCells="1"/>
  <customSheetViews>
    <customSheetView guid="{BC3C0F45-1B04-484E-941E-D23C8045455D}" scale="110" showPageBreaks="1" showGridLines="0" fitToPage="1" printArea="1" hiddenColumns="1" view="pageBreakPreview" topLeftCell="A13">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EA7248B-219A-4033-A934-89513226BF9E}" scale="110" showPageBreaks="1" showGridLines="0" fitToPage="1" printArea="1" hiddenColumns="1" view="pageBreakPreview" topLeftCell="A13">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3">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E9D42694-117B-4E0A-B08A-A5A33F5DE995}" scale="110" showPageBreaks="1" showGridLines="0" fitToPage="1" printArea="1" hiddenColumns="1" view="pageBreakPreview" topLeftCell="A13">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C49319FA-440E-40ED-8D3D-F15B233A2A32}" scale="110" showPageBreaks="1" showGridLines="0" fitToPage="1" printArea="1" hiddenColumns="1" view="pageBreakPreview" topLeftCell="A14">
      <selection activeCell="E21" sqref="E21"/>
      <pageMargins left="0.75" right="0.63" top="0.57999999999999996" bottom="0.4" header="0.34" footer="0.2"/>
      <pageSetup scale="89" fitToHeight="0" orientation="portrait" r:id="rId42"/>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89" fitToHeight="0" orientation="portrait" r:id="rId43"/>
  <headerFooter alignWithMargins="0">
    <oddFooter>&amp;R&amp;"Book Antiqua,Bold"&amp;8 Page &amp;P of &amp;N</oddFooter>
  </headerFooter>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5" zoomScale="130" zoomScaleSheetLayoutView="130" workbookViewId="0">
      <selection activeCell="E17" sqref="E17"/>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9.44140625" style="29" customWidth="1"/>
    <col min="6" max="8" width="9.109375" style="24"/>
    <col min="9" max="16384" width="9.109375" style="25"/>
  </cols>
  <sheetData>
    <row r="1" spans="1:9" s="546" customFormat="1" ht="15.75" customHeight="1">
      <c r="A1" s="1173" t="str">
        <f>'Attach 3(JV)'!A1</f>
        <v>Specification No. :CC/NT/W-RT/DOM/A10/23/01655</v>
      </c>
      <c r="B1" s="1173"/>
      <c r="C1" s="1173"/>
      <c r="D1" s="1173"/>
      <c r="E1" s="544" t="str">
        <f>"Attachment-7 " &amp; 'Attach 3(JV)'!AT1</f>
        <v xml:space="preserve">Attachment-7 </v>
      </c>
      <c r="F1" s="545"/>
      <c r="G1" s="545"/>
      <c r="H1" s="545"/>
    </row>
    <row r="2" spans="1:9">
      <c r="E2" s="196"/>
    </row>
    <row r="3" spans="1:9" ht="119.25" customHeight="1">
      <c r="A3" s="811" t="str">
        <f>'Attach 3(JV)'!A3</f>
        <v xml:space="preserve">765kV Reactor Package RT20 for 7X110MVAR, 765kV, 1-Phase Reactors at Fatehgarh-III PS associated with ”Transmission system for evacuation of power from REZ in Rajasthan (20GW) under Phase-III Part E1”.
</v>
      </c>
      <c r="B3" s="812"/>
      <c r="C3" s="812"/>
      <c r="D3" s="812"/>
      <c r="E3" s="812"/>
      <c r="F3" s="26"/>
      <c r="G3" s="27"/>
      <c r="H3" s="26"/>
    </row>
    <row r="4" spans="1:9" ht="20.100000000000001" customHeight="1">
      <c r="A4" s="28"/>
      <c r="H4" s="30"/>
      <c r="I4" s="11"/>
    </row>
    <row r="5" spans="1:9" ht="20.100000000000001" customHeight="1">
      <c r="A5" s="837" t="s">
        <v>181</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08" t="str">
        <f>'Attach 3(JV)'!E8</f>
        <v>Contract Services</v>
      </c>
      <c r="H8" s="30"/>
      <c r="I8" s="11"/>
    </row>
    <row r="9" spans="1:9" ht="20.100000000000001" customHeight="1">
      <c r="A9" s="13" t="s">
        <v>346</v>
      </c>
      <c r="B9" s="840">
        <f>'Attach 3(JV)'!B9</f>
        <v>0</v>
      </c>
      <c r="C9" s="840"/>
      <c r="D9" s="840"/>
      <c r="E9" s="108" t="str">
        <f>'Attach 3(JV)'!E9</f>
        <v>Power Grid Corporation of India Ltd.,</v>
      </c>
      <c r="H9" s="30"/>
      <c r="I9" s="11"/>
    </row>
    <row r="10" spans="1:9" ht="20.100000000000001" customHeight="1">
      <c r="A10" s="13" t="s">
        <v>348</v>
      </c>
      <c r="B10" s="840">
        <f>'Attach 3(JV)'!B10</f>
        <v>0</v>
      </c>
      <c r="C10" s="840"/>
      <c r="D10" s="840"/>
      <c r="E10" s="108" t="str">
        <f>'Attach 3(JV)'!E10</f>
        <v>"Saudamini", Plot No. 2, Sector 29</v>
      </c>
      <c r="H10" s="30"/>
      <c r="I10" s="11"/>
    </row>
    <row r="11" spans="1:9" ht="20.100000000000001" customHeight="1">
      <c r="B11" s="840">
        <f>'Attach 3(JV)'!B11</f>
        <v>0</v>
      </c>
      <c r="C11" s="840"/>
      <c r="D11" s="840"/>
      <c r="E11" s="108" t="str">
        <f>'Attach 3(JV)'!E11</f>
        <v>Gurgaon (Haryana) - 122001</v>
      </c>
    </row>
    <row r="12" spans="1:9" ht="20.100000000000001" customHeight="1">
      <c r="A12" s="32"/>
      <c r="B12" s="840">
        <f>'Attach 3(JV)'!B12</f>
        <v>0</v>
      </c>
      <c r="C12" s="840"/>
      <c r="D12" s="840"/>
      <c r="E12" s="15"/>
    </row>
    <row r="13" spans="1:9" ht="20.100000000000001" customHeight="1"/>
    <row r="14" spans="1:9" ht="20.100000000000001" customHeight="1">
      <c r="A14" s="32"/>
    </row>
    <row r="15" spans="1:9" ht="27.75" customHeight="1">
      <c r="A15" s="1215" t="s">
        <v>182</v>
      </c>
      <c r="B15" s="1215"/>
      <c r="C15" s="1215"/>
      <c r="D15" s="1215"/>
      <c r="E15" s="1215"/>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7</v>
      </c>
      <c r="B22" s="63" t="str">
        <f>'Attach 3(JV)'!B24</f>
        <v>--</v>
      </c>
      <c r="C22" s="33"/>
      <c r="D22" s="37" t="s">
        <v>5</v>
      </c>
      <c r="E22" s="212" t="str">
        <f>'Attach 3(JV)'!E24</f>
        <v/>
      </c>
    </row>
    <row r="23" spans="1:5" ht="33" customHeight="1">
      <c r="A23" s="36" t="s">
        <v>8</v>
      </c>
      <c r="B23" s="212" t="str">
        <f>'Attach 3(JV)'!B25</f>
        <v/>
      </c>
      <c r="C23" s="33"/>
      <c r="D23" s="37" t="s">
        <v>6</v>
      </c>
      <c r="E23" s="212"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cTq6GEtaSe4pe8JX2+bAzBXaE8nyaKLcEa2knKMnDt6q/igtyFNTkCIvv7ZdTn9DpzXAhhBd78dBKFaGlvEBuQ==" saltValue="3u4MXlyiqTVPphKXtthSiQ==" spinCount="100000" sheet="1" objects="1" scenarios="1" formatColumns="0" formatRows="0" selectLockedCells="1"/>
  <customSheetViews>
    <customSheetView guid="{BC3C0F45-1B04-484E-941E-D23C8045455D}" scale="130" showPageBreaks="1" showGridLines="0" fitToPage="1" printArea="1" view="pageBreakPreview" topLeftCell="A10">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7EA7248B-219A-4033-A934-89513226BF9E}" scale="130" showPageBreaks="1" showGridLines="0" fitToPage="1" printArea="1" view="pageBreakPreview" topLeftCell="A10">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E9D42694-117B-4E0A-B08A-A5A33F5DE995}" scale="130" showPageBreaks="1" showGridLines="0" fitToPage="1" printArea="1" view="pageBreakPreview" topLeftCell="A10">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C49319FA-440E-40ED-8D3D-F15B233A2A32}" scale="130" showPageBreaks="1" showGridLines="0" fitToPage="1" printArea="1" view="pageBreakPreview" topLeftCell="A5">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42"/>
  <headerFooter alignWithMargins="0">
    <oddFooter>&amp;R&amp;"Book Antiqua,Bold"&amp;8 Page &amp;P of &amp;N</oddFooter>
  </headerFooter>
  <drawing r:id="rId4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M52"/>
  <sheetViews>
    <sheetView showGridLines="0" view="pageBreakPreview" topLeftCell="A29" zoomScaleSheetLayoutView="100" workbookViewId="0">
      <selection activeCell="E44" sqref="E44:J44"/>
    </sheetView>
  </sheetViews>
  <sheetFormatPr defaultColWidth="9.109375" defaultRowHeight="14.4"/>
  <cols>
    <col min="1" max="1" width="12.109375" style="29" customWidth="1"/>
    <col min="2" max="2" width="20.5546875" style="29" customWidth="1"/>
    <col min="3" max="3" width="11.44140625" style="29" customWidth="1"/>
    <col min="4" max="4" width="40.88671875" style="29" customWidth="1"/>
    <col min="5" max="5" width="18" style="24" customWidth="1"/>
    <col min="6" max="6" width="17" style="24" hidden="1" customWidth="1"/>
    <col min="7" max="7" width="19.44140625" style="25" hidden="1" customWidth="1"/>
    <col min="8" max="8" width="17" style="25" hidden="1" customWidth="1"/>
    <col min="9" max="9" width="17.88671875" style="25" hidden="1" customWidth="1"/>
    <col min="10" max="10" width="19.88671875" style="25" customWidth="1"/>
    <col min="11" max="16384" width="9.109375" style="25"/>
  </cols>
  <sheetData>
    <row r="1" spans="1:10" s="78" customFormat="1" ht="21.75" customHeight="1">
      <c r="A1" s="1170" t="str">
        <f>'Attach 3(JV)'!A1</f>
        <v>Specification No. :CC/NT/W-RT/DOM/A10/23/01655</v>
      </c>
      <c r="B1" s="1170"/>
      <c r="C1" s="1170"/>
      <c r="D1" s="1170"/>
      <c r="E1" s="539"/>
      <c r="F1" s="1218" t="str">
        <f>"Attachment-9 " &amp; 'Attach 3(JV)'!AT1</f>
        <v xml:space="preserve">Attachment-9 </v>
      </c>
      <c r="G1" s="1218"/>
      <c r="H1" s="1218"/>
      <c r="I1" s="1218"/>
      <c r="J1" s="1219"/>
    </row>
    <row r="2" spans="1:10" ht="15" customHeight="1"/>
    <row r="3" spans="1:10" ht="70.2" customHeight="1">
      <c r="A3" s="1239" t="str">
        <f>'Attach 3(JV)'!A3</f>
        <v xml:space="preserve">765kV Reactor Package RT20 for 7X110MVAR, 765kV, 1-Phase Reactors at Fatehgarh-III PS associated with ”Transmission system for evacuation of power from REZ in Rajasthan (20GW) under Phase-III Part E1”.
</v>
      </c>
      <c r="B3" s="1240"/>
      <c r="C3" s="1240"/>
      <c r="D3" s="1240"/>
      <c r="E3" s="1240"/>
      <c r="F3" s="1240"/>
      <c r="G3" s="1240"/>
      <c r="H3" s="1240"/>
      <c r="I3" s="1240"/>
      <c r="J3" s="1240"/>
    </row>
    <row r="4" spans="1:10" ht="15" customHeight="1">
      <c r="A4" s="28"/>
      <c r="F4" s="30"/>
    </row>
    <row r="5" spans="1:10" ht="20.100000000000001" customHeight="1">
      <c r="A5" s="837" t="s">
        <v>371</v>
      </c>
      <c r="B5" s="837"/>
      <c r="C5" s="837"/>
      <c r="D5" s="837"/>
      <c r="E5" s="837"/>
      <c r="F5" s="837"/>
      <c r="G5" s="837"/>
      <c r="H5" s="837"/>
      <c r="I5" s="837"/>
      <c r="J5" s="837"/>
    </row>
    <row r="6" spans="1:10" ht="12.75" customHeight="1">
      <c r="A6" s="32"/>
      <c r="F6" s="30"/>
    </row>
    <row r="7" spans="1:10" ht="20.100000000000001" customHeight="1">
      <c r="A7" s="33" t="str">
        <f>'Attach 3(JV)'!A7</f>
        <v>Bidder’s Name and Address  :</v>
      </c>
      <c r="E7" s="1241" t="s">
        <v>345</v>
      </c>
      <c r="F7" s="1241"/>
      <c r="G7" s="1241"/>
      <c r="H7" s="1241"/>
      <c r="I7" s="1241"/>
      <c r="J7" s="1241"/>
    </row>
    <row r="8" spans="1:10" ht="36" customHeight="1">
      <c r="A8" s="843" t="str">
        <f>'Attach 3(JV)'!A8</f>
        <v/>
      </c>
      <c r="B8" s="843"/>
      <c r="C8" s="843"/>
      <c r="D8" s="843"/>
      <c r="E8" s="1242" t="s">
        <v>347</v>
      </c>
      <c r="F8" s="1242"/>
      <c r="G8" s="1242"/>
      <c r="H8" s="1242"/>
      <c r="I8" s="1242"/>
      <c r="J8" s="1242"/>
    </row>
    <row r="9" spans="1:10" ht="20.100000000000001" customHeight="1">
      <c r="A9" s="13" t="s">
        <v>346</v>
      </c>
      <c r="B9" s="840">
        <f>'Attach 3(JV)'!B9</f>
        <v>0</v>
      </c>
      <c r="C9" s="840"/>
      <c r="D9" s="840"/>
      <c r="E9" s="1242" t="s">
        <v>349</v>
      </c>
      <c r="F9" s="1242"/>
      <c r="G9" s="1242"/>
      <c r="H9" s="1242"/>
      <c r="I9" s="1242"/>
      <c r="J9" s="1242"/>
    </row>
    <row r="10" spans="1:10" ht="20.100000000000001" customHeight="1">
      <c r="A10" s="13" t="s">
        <v>348</v>
      </c>
      <c r="B10" s="840">
        <f>'Attach 3(JV)'!B10</f>
        <v>0</v>
      </c>
      <c r="C10" s="840"/>
      <c r="D10" s="840"/>
      <c r="E10" s="1242" t="s">
        <v>177</v>
      </c>
      <c r="F10" s="1242"/>
      <c r="G10" s="1242"/>
      <c r="H10" s="1242"/>
      <c r="I10" s="1242"/>
      <c r="J10" s="1242"/>
    </row>
    <row r="11" spans="1:10" ht="20.100000000000001" customHeight="1">
      <c r="B11" s="840">
        <f>'Attach 3(JV)'!B11</f>
        <v>0</v>
      </c>
      <c r="C11" s="840"/>
      <c r="D11" s="840"/>
      <c r="E11" s="1242" t="s">
        <v>350</v>
      </c>
      <c r="F11" s="1242"/>
      <c r="G11" s="1242"/>
      <c r="H11" s="1242"/>
      <c r="I11" s="1242"/>
      <c r="J11" s="1242"/>
    </row>
    <row r="12" spans="1:10" ht="20.100000000000001" customHeight="1">
      <c r="A12" s="32"/>
      <c r="B12" s="840">
        <f>'Attach 3(JV)'!B12</f>
        <v>0</v>
      </c>
      <c r="C12" s="840"/>
      <c r="D12" s="840"/>
    </row>
    <row r="13" spans="1:10" ht="13.5" customHeight="1">
      <c r="A13" s="32"/>
      <c r="B13" s="103"/>
      <c r="C13" s="103"/>
      <c r="D13" s="103"/>
    </row>
    <row r="14" spans="1:10" ht="20.100000000000001" customHeight="1">
      <c r="A14" s="29" t="s">
        <v>341</v>
      </c>
    </row>
    <row r="15" spans="1:10" ht="15" customHeight="1">
      <c r="A15" s="32"/>
    </row>
    <row r="16" spans="1:10" ht="86.25" customHeight="1">
      <c r="A16" s="1217"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Reactor Package RT20 for 7X110MVAR, 765kV, 1-Phase Reactors at Fatehgarh-III PS associated with ”Transmission system for evacuation of power from REZ in Rajasthan (20GW) under Phase-III Part E1”.
 for the period commencing from the effective date of Contract to us :</v>
      </c>
      <c r="B16" s="1217"/>
      <c r="C16" s="1217"/>
      <c r="D16" s="1217"/>
      <c r="E16" s="1217"/>
      <c r="F16" s="1217"/>
      <c r="G16" s="1217"/>
      <c r="H16" s="1217"/>
      <c r="I16" s="1217"/>
      <c r="J16" s="1217"/>
    </row>
    <row r="17" spans="1:10" ht="14.25" customHeight="1">
      <c r="A17" s="32"/>
      <c r="B17" s="32"/>
      <c r="C17" s="32"/>
      <c r="D17" s="32"/>
      <c r="E17" s="34"/>
      <c r="F17" s="34"/>
    </row>
    <row r="18" spans="1:10" ht="24.75" customHeight="1">
      <c r="A18" s="1235" t="s">
        <v>344</v>
      </c>
      <c r="B18" s="1230" t="s">
        <v>383</v>
      </c>
      <c r="C18" s="1231"/>
      <c r="D18" s="1232"/>
      <c r="E18" s="1246" t="s">
        <v>1039</v>
      </c>
      <c r="F18" s="1247"/>
      <c r="G18" s="1247"/>
      <c r="H18" s="1247"/>
      <c r="I18" s="1247"/>
      <c r="J18" s="1247"/>
    </row>
    <row r="19" spans="1:10" ht="13.8">
      <c r="A19" s="1236"/>
      <c r="B19" s="1233"/>
      <c r="C19" s="1234"/>
      <c r="D19" s="1234"/>
      <c r="E19" s="1248"/>
      <c r="F19" s="1249"/>
      <c r="G19" s="1249"/>
      <c r="H19" s="1249"/>
      <c r="I19" s="1249"/>
      <c r="J19" s="1249"/>
    </row>
    <row r="20" spans="1:10" ht="20.100000000000001" customHeight="1">
      <c r="A20" s="1226">
        <v>1</v>
      </c>
      <c r="B20" s="1227" t="s">
        <v>372</v>
      </c>
      <c r="C20" s="1227"/>
      <c r="D20" s="1228"/>
      <c r="E20" s="1250"/>
      <c r="F20" s="1251"/>
      <c r="G20" s="1251"/>
      <c r="H20" s="1251"/>
      <c r="I20" s="1251"/>
      <c r="J20" s="1252"/>
    </row>
    <row r="21" spans="1:10" ht="20.100000000000001" customHeight="1">
      <c r="A21" s="1226"/>
      <c r="B21" s="1221" t="s">
        <v>373</v>
      </c>
      <c r="C21" s="1221"/>
      <c r="D21" s="1222"/>
      <c r="E21" s="1243"/>
      <c r="F21" s="1244"/>
      <c r="G21" s="1244"/>
      <c r="H21" s="1244"/>
      <c r="I21" s="1244"/>
      <c r="J21" s="1245"/>
    </row>
    <row r="22" spans="1:10" ht="20.100000000000001" customHeight="1">
      <c r="A22" s="1226"/>
      <c r="B22" s="1223" t="s">
        <v>374</v>
      </c>
      <c r="C22" s="1223"/>
      <c r="D22" s="1224"/>
      <c r="E22" s="1243"/>
      <c r="F22" s="1244"/>
      <c r="G22" s="1244"/>
      <c r="H22" s="1244"/>
      <c r="I22" s="1244"/>
      <c r="J22" s="1245"/>
    </row>
    <row r="23" spans="1:10" ht="20.100000000000001" customHeight="1">
      <c r="A23" s="1226">
        <v>2</v>
      </c>
      <c r="B23" s="1227" t="s">
        <v>375</v>
      </c>
      <c r="C23" s="1227"/>
      <c r="D23" s="1228"/>
      <c r="E23" s="1250"/>
      <c r="F23" s="1251"/>
      <c r="G23" s="1251"/>
      <c r="H23" s="1251"/>
      <c r="I23" s="1251"/>
      <c r="J23" s="1252"/>
    </row>
    <row r="24" spans="1:10" ht="20.100000000000001" customHeight="1">
      <c r="A24" s="1226"/>
      <c r="B24" s="1221" t="s">
        <v>373</v>
      </c>
      <c r="C24" s="1221"/>
      <c r="D24" s="1222"/>
      <c r="E24" s="1243"/>
      <c r="F24" s="1244"/>
      <c r="G24" s="1244"/>
      <c r="H24" s="1244"/>
      <c r="I24" s="1244"/>
      <c r="J24" s="1245"/>
    </row>
    <row r="25" spans="1:10" ht="20.100000000000001" customHeight="1">
      <c r="A25" s="1226"/>
      <c r="B25" s="1223" t="s">
        <v>374</v>
      </c>
      <c r="C25" s="1223"/>
      <c r="D25" s="1224"/>
      <c r="E25" s="1243"/>
      <c r="F25" s="1244"/>
      <c r="G25" s="1244"/>
      <c r="H25" s="1244"/>
      <c r="I25" s="1244"/>
      <c r="J25" s="1245"/>
    </row>
    <row r="26" spans="1:10" ht="20.100000000000001" hidden="1" customHeight="1">
      <c r="A26" s="1226">
        <v>3</v>
      </c>
      <c r="B26" s="1227" t="s">
        <v>376</v>
      </c>
      <c r="C26" s="1227"/>
      <c r="D26" s="1228"/>
      <c r="E26" s="685"/>
      <c r="F26" s="685"/>
      <c r="G26" s="685"/>
      <c r="H26" s="685"/>
      <c r="I26" s="685"/>
      <c r="J26" s="685"/>
    </row>
    <row r="27" spans="1:10" ht="20.100000000000001" hidden="1" customHeight="1">
      <c r="A27" s="1226"/>
      <c r="B27" s="1221" t="s">
        <v>373</v>
      </c>
      <c r="C27" s="1221"/>
      <c r="D27" s="1222"/>
      <c r="E27" s="686"/>
      <c r="F27" s="686"/>
      <c r="G27" s="686"/>
      <c r="H27" s="686"/>
      <c r="I27" s="686"/>
      <c r="J27" s="686"/>
    </row>
    <row r="28" spans="1:10" ht="20.100000000000001" hidden="1" customHeight="1">
      <c r="A28" s="1226"/>
      <c r="B28" s="1223" t="s">
        <v>374</v>
      </c>
      <c r="C28" s="1223"/>
      <c r="D28" s="1224"/>
      <c r="E28" s="686"/>
      <c r="F28" s="686"/>
      <c r="G28" s="686"/>
      <c r="H28" s="686"/>
      <c r="I28" s="686"/>
      <c r="J28" s="686"/>
    </row>
    <row r="29" spans="1:10" ht="20.100000000000001" customHeight="1">
      <c r="A29" s="1226">
        <v>3</v>
      </c>
      <c r="B29" s="1227" t="s">
        <v>377</v>
      </c>
      <c r="C29" s="1227"/>
      <c r="D29" s="1228"/>
      <c r="E29" s="1250"/>
      <c r="F29" s="1251"/>
      <c r="G29" s="1251"/>
      <c r="H29" s="1251"/>
      <c r="I29" s="1251"/>
      <c r="J29" s="1252"/>
    </row>
    <row r="30" spans="1:10" ht="20.100000000000001" customHeight="1">
      <c r="A30" s="1226"/>
      <c r="B30" s="1221" t="s">
        <v>373</v>
      </c>
      <c r="C30" s="1221"/>
      <c r="D30" s="1222"/>
      <c r="E30" s="1243"/>
      <c r="F30" s="1244"/>
      <c r="G30" s="1244"/>
      <c r="H30" s="1244"/>
      <c r="I30" s="1244"/>
      <c r="J30" s="1245"/>
    </row>
    <row r="31" spans="1:10" ht="20.100000000000001" customHeight="1">
      <c r="A31" s="1226"/>
      <c r="B31" s="1223" t="s">
        <v>374</v>
      </c>
      <c r="C31" s="1223"/>
      <c r="D31" s="1224"/>
      <c r="E31" s="1243"/>
      <c r="F31" s="1244"/>
      <c r="G31" s="1244"/>
      <c r="H31" s="1244"/>
      <c r="I31" s="1244"/>
      <c r="J31" s="1245"/>
    </row>
    <row r="32" spans="1:10" ht="20.100000000000001" customHeight="1">
      <c r="A32" s="1226">
        <v>4</v>
      </c>
      <c r="B32" s="1227" t="s">
        <v>378</v>
      </c>
      <c r="C32" s="1227"/>
      <c r="D32" s="1228"/>
      <c r="E32" s="1250"/>
      <c r="F32" s="1251"/>
      <c r="G32" s="1251"/>
      <c r="H32" s="1251"/>
      <c r="I32" s="1251"/>
      <c r="J32" s="1252"/>
    </row>
    <row r="33" spans="1:13" ht="20.100000000000001" customHeight="1">
      <c r="A33" s="1226"/>
      <c r="B33" s="1221" t="s">
        <v>373</v>
      </c>
      <c r="C33" s="1221"/>
      <c r="D33" s="1222"/>
      <c r="E33" s="1243"/>
      <c r="F33" s="1244"/>
      <c r="G33" s="1244"/>
      <c r="H33" s="1244"/>
      <c r="I33" s="1244"/>
      <c r="J33" s="1245"/>
    </row>
    <row r="34" spans="1:13" ht="20.100000000000001" customHeight="1">
      <c r="A34" s="1226"/>
      <c r="B34" s="1223" t="s">
        <v>374</v>
      </c>
      <c r="C34" s="1223"/>
      <c r="D34" s="1224"/>
      <c r="E34" s="1243"/>
      <c r="F34" s="1244"/>
      <c r="G34" s="1244"/>
      <c r="H34" s="1244"/>
      <c r="I34" s="1244"/>
      <c r="J34" s="1245"/>
    </row>
    <row r="35" spans="1:13" ht="20.100000000000001" customHeight="1">
      <c r="A35" s="43">
        <v>5</v>
      </c>
      <c r="B35" s="1237" t="s">
        <v>379</v>
      </c>
      <c r="C35" s="1237"/>
      <c r="D35" s="1238"/>
      <c r="E35" s="1243"/>
      <c r="F35" s="1244"/>
      <c r="G35" s="1244"/>
      <c r="H35" s="1244"/>
      <c r="I35" s="1244"/>
      <c r="J35" s="1245"/>
    </row>
    <row r="36" spans="1:13" ht="20.100000000000001" customHeight="1">
      <c r="A36" s="1226">
        <v>6</v>
      </c>
      <c r="B36" s="1227" t="s">
        <v>380</v>
      </c>
      <c r="C36" s="1227"/>
      <c r="D36" s="1228"/>
      <c r="E36" s="1250"/>
      <c r="F36" s="1251"/>
      <c r="G36" s="1251"/>
      <c r="H36" s="1251"/>
      <c r="I36" s="1251"/>
      <c r="J36" s="1252"/>
    </row>
    <row r="37" spans="1:13" ht="20.100000000000001" customHeight="1">
      <c r="A37" s="1226"/>
      <c r="B37" s="1221" t="s">
        <v>373</v>
      </c>
      <c r="C37" s="1221"/>
      <c r="D37" s="1222"/>
      <c r="E37" s="1243"/>
      <c r="F37" s="1244"/>
      <c r="G37" s="1244"/>
      <c r="H37" s="1244"/>
      <c r="I37" s="1244"/>
      <c r="J37" s="1245"/>
    </row>
    <row r="38" spans="1:13" ht="20.100000000000001" customHeight="1">
      <c r="A38" s="1226"/>
      <c r="B38" s="1223" t="s">
        <v>374</v>
      </c>
      <c r="C38" s="1223"/>
      <c r="D38" s="1224"/>
      <c r="E38" s="1243"/>
      <c r="F38" s="1244"/>
      <c r="G38" s="1244"/>
      <c r="H38" s="1244"/>
      <c r="I38" s="1244"/>
      <c r="J38" s="1245"/>
    </row>
    <row r="39" spans="1:13" ht="20.100000000000001" customHeight="1">
      <c r="A39" s="1226">
        <v>7</v>
      </c>
      <c r="B39" s="1227" t="s">
        <v>381</v>
      </c>
      <c r="C39" s="1227"/>
      <c r="D39" s="1228"/>
      <c r="E39" s="1250"/>
      <c r="F39" s="1251"/>
      <c r="G39" s="1251"/>
      <c r="H39" s="1251"/>
      <c r="I39" s="1251"/>
      <c r="J39" s="1252"/>
    </row>
    <row r="40" spans="1:13" ht="20.100000000000001" customHeight="1">
      <c r="A40" s="1226"/>
      <c r="B40" s="1221" t="s">
        <v>373</v>
      </c>
      <c r="C40" s="1221"/>
      <c r="D40" s="1222"/>
      <c r="E40" s="1243"/>
      <c r="F40" s="1244"/>
      <c r="G40" s="1244"/>
      <c r="H40" s="1244"/>
      <c r="I40" s="1244"/>
      <c r="J40" s="1245"/>
    </row>
    <row r="41" spans="1:13" ht="20.100000000000001" customHeight="1">
      <c r="A41" s="1226"/>
      <c r="B41" s="1223" t="s">
        <v>374</v>
      </c>
      <c r="C41" s="1223"/>
      <c r="D41" s="1224"/>
      <c r="E41" s="1243"/>
      <c r="F41" s="1244"/>
      <c r="G41" s="1244"/>
      <c r="H41" s="1244"/>
      <c r="I41" s="1244"/>
      <c r="J41" s="1245"/>
    </row>
    <row r="42" spans="1:13" ht="20.100000000000001" customHeight="1">
      <c r="A42" s="1226">
        <v>8</v>
      </c>
      <c r="B42" s="1229" t="s">
        <v>382</v>
      </c>
      <c r="C42" s="1227"/>
      <c r="D42" s="1228"/>
      <c r="E42" s="1250"/>
      <c r="F42" s="1251"/>
      <c r="G42" s="1251"/>
      <c r="H42" s="1251"/>
      <c r="I42" s="1251"/>
      <c r="J42" s="1252"/>
    </row>
    <row r="43" spans="1:13" ht="20.100000000000001" customHeight="1">
      <c r="A43" s="1226"/>
      <c r="B43" s="1225" t="s">
        <v>373</v>
      </c>
      <c r="C43" s="1221"/>
      <c r="D43" s="1222"/>
      <c r="E43" s="1243"/>
      <c r="F43" s="1244"/>
      <c r="G43" s="1244"/>
      <c r="H43" s="1244"/>
      <c r="I43" s="1244"/>
      <c r="J43" s="1245"/>
    </row>
    <row r="44" spans="1:13" ht="20.100000000000001" customHeight="1">
      <c r="A44" s="1226"/>
      <c r="B44" s="1225" t="s">
        <v>374</v>
      </c>
      <c r="C44" s="1221"/>
      <c r="D44" s="1222"/>
      <c r="E44" s="1243"/>
      <c r="F44" s="1244"/>
      <c r="G44" s="1244"/>
      <c r="H44" s="1244"/>
      <c r="I44" s="1244"/>
      <c r="J44" s="1245"/>
    </row>
    <row r="45" spans="1:13" s="709" customFormat="1" ht="18" customHeight="1">
      <c r="A45" s="706"/>
      <c r="B45" s="707" t="str">
        <f>IF(E44&gt;15,"You are exceeding the work completion schedule of 15 months","")</f>
        <v/>
      </c>
      <c r="C45" s="707"/>
      <c r="D45" s="707"/>
      <c r="E45" s="707"/>
      <c r="F45" s="707"/>
      <c r="G45" s="708"/>
      <c r="H45" s="708"/>
    </row>
    <row r="46" spans="1:13" ht="18" customHeight="1">
      <c r="A46" s="408"/>
      <c r="B46" s="408"/>
      <c r="C46" s="408"/>
      <c r="D46" s="408"/>
    </row>
    <row r="47" spans="1:13" ht="29.25" customHeight="1">
      <c r="A47" s="36" t="s">
        <v>7</v>
      </c>
      <c r="B47" s="63" t="str">
        <f>'Attach 3(JV)'!B24</f>
        <v>--</v>
      </c>
      <c r="D47" s="37"/>
      <c r="E47" s="37" t="s">
        <v>5</v>
      </c>
      <c r="F47" s="39" t="str">
        <f>'Attach 3(JV)'!E24</f>
        <v/>
      </c>
      <c r="J47" s="49" cm="1">
        <f t="array" ref="J47:M47">'Names of Bidder'!D33:G33</f>
        <v>0</v>
      </c>
      <c r="K47" s="25">
        <v>0</v>
      </c>
      <c r="L47" s="25">
        <v>0</v>
      </c>
      <c r="M47" s="25">
        <v>0</v>
      </c>
    </row>
    <row r="48" spans="1:13" ht="22.5" customHeight="1">
      <c r="A48" s="36" t="s">
        <v>8</v>
      </c>
      <c r="B48" s="212">
        <f>'Attach-3 (QR) '!C296</f>
        <v>0</v>
      </c>
      <c r="D48" s="37"/>
      <c r="E48" s="37" t="s">
        <v>6</v>
      </c>
      <c r="F48" s="39" t="str">
        <f>'Attach 3(JV)'!E25</f>
        <v/>
      </c>
      <c r="J48" s="49" cm="1">
        <f t="array" ref="J48:M48">'Names of Bidder'!D34:G34</f>
        <v>0</v>
      </c>
      <c r="K48" s="25">
        <v>0</v>
      </c>
      <c r="L48" s="25">
        <v>0</v>
      </c>
      <c r="M48" s="25">
        <v>0</v>
      </c>
    </row>
    <row r="49" spans="1:10" ht="8.25" customHeight="1">
      <c r="D49" s="37"/>
    </row>
    <row r="50" spans="1:10" ht="12" customHeight="1">
      <c r="A50" s="38"/>
    </row>
    <row r="51" spans="1:10" ht="43.5" customHeight="1">
      <c r="A51" s="45" t="s">
        <v>386</v>
      </c>
      <c r="B51" s="1220" t="s">
        <v>385</v>
      </c>
      <c r="C51" s="1220"/>
      <c r="D51" s="1220"/>
      <c r="E51" s="1220"/>
      <c r="F51" s="1220"/>
      <c r="G51" s="1220"/>
      <c r="H51" s="1220"/>
      <c r="I51" s="1220"/>
      <c r="J51" s="1220"/>
    </row>
    <row r="52" spans="1:10" ht="20.100000000000001" customHeight="1"/>
  </sheetData>
  <sheetProtection algorithmName="SHA-512" hashValue="l53InXvrlUBSFf+WJB/znfqne4lqsTPtynSSxxgKrbLitiH/VtfJncZ4prgDvgF4qnTxislxNffI+bkwb5K/xw==" saltValue="dTn4WWBzaEotbuiHFWBFGw==" spinCount="100000" sheet="1" formatColumns="0" formatRows="0" selectLockedCells="1"/>
  <customSheetViews>
    <customSheetView guid="{BC3C0F45-1B04-484E-941E-D23C8045455D}" showPageBreaks="1" showGridLines="0" fitToPage="1" printArea="1" hiddenRows="1" hiddenColumns="1" view="pageBreakPreview">
      <selection activeCell="E44" sqref="E44:J44"/>
      <pageMargins left="0.45" right="0.38" top="0.57999999999999996" bottom="0.6" header="0.34" footer="0.35"/>
      <pageSetup scale="89" fitToHeight="0" orientation="portrait" r:id="rId1"/>
      <headerFooter alignWithMargins="0">
        <oddFooter>&amp;R&amp;"Book Antiqua,Bold"&amp;8 Page &amp;P of &amp;N</oddFooter>
      </headerFooter>
    </customSheetView>
    <customSheetView guid="{7EA7248B-219A-4033-A934-89513226BF9E}" showPageBreaks="1" showGridLines="0" fitToPage="1" printArea="1" hiddenRows="1" hiddenColumns="1" view="pageBreakPreview" topLeftCell="A7">
      <selection activeCell="E44" sqref="E44:J44"/>
      <pageMargins left="0.45" right="0.38" top="0.57999999999999996" bottom="0.6" header="0.34" footer="0.35"/>
      <pageSetup scale="89" fitToHeight="0" orientation="portrait" r:id="rId2"/>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4"/>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5"/>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6"/>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7"/>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1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9CD72AD0-8BDA-437F-A784-A667464C809C}" showPageBreaks="1" showGridLines="0" fitToPage="1" printArea="1" hiddenRows="1" view="pageBreakPreview" topLeftCell="A35">
      <selection activeCell="E21" sqref="E21:F21"/>
      <pageMargins left="0.45" right="0.38" top="0.57999999999999996" bottom="0.6" header="0.34" footer="0.35"/>
      <pageSetup scale="77" fitToHeight="0" orientation="portrait" r:id="rId39"/>
      <headerFooter alignWithMargins="0">
        <oddFooter>&amp;R&amp;"Book Antiqua,Bold"&amp;8 Page &amp;P of &amp;N</oddFooter>
      </headerFooter>
    </customSheetView>
    <customSheetView guid="{F0C5A243-1ADF-42BF-85A0-B6506A13618B}" showPageBreaks="1" showGridLines="0" fitToPage="1" printArea="1" hiddenRows="1" view="pageBreakPreview" topLeftCell="A30">
      <selection activeCell="E45" sqref="E45"/>
      <pageMargins left="0.45" right="0.38" top="0.57999999999999996" bottom="0.6" header="0.34" footer="0.35"/>
      <pageSetup scale="56" fitToHeight="0" orientation="portrait" r:id="rId40"/>
      <headerFooter alignWithMargins="0">
        <oddFooter>&amp;R&amp;"Book Antiqua,Bold"&amp;8 Page &amp;P of &amp;N</oddFooter>
      </headerFooter>
    </customSheetView>
    <customSheetView guid="{E9D42694-117B-4E0A-B08A-A5A33F5DE995}" showPageBreaks="1" showGridLines="0" fitToPage="1" printArea="1" hiddenRows="1" hiddenColumns="1" view="pageBreakPreview">
      <selection activeCell="E44" sqref="E44:J44"/>
      <pageMargins left="0.45" right="0.38" top="0.57999999999999996" bottom="0.6" header="0.34" footer="0.35"/>
      <pageSetup scale="89" fitToHeight="0" orientation="portrait" r:id="rId41"/>
      <headerFooter alignWithMargins="0">
        <oddFooter>&amp;R&amp;"Book Antiqua,Bold"&amp;8 Page &amp;P of &amp;N</oddFooter>
      </headerFooter>
    </customSheetView>
    <customSheetView guid="{C49319FA-440E-40ED-8D3D-F15B233A2A32}" showPageBreaks="1" showGridLines="0" fitToPage="1" printArea="1" hiddenRows="1" hiddenColumns="1" view="pageBreakPreview" topLeftCell="A29">
      <selection activeCell="E44" sqref="E44:J44"/>
      <pageMargins left="0.45" right="0.38" top="0.57999999999999996" bottom="0.6" header="0.34" footer="0.35"/>
      <pageSetup scale="89" fitToHeight="0" orientation="portrait" r:id="rId42"/>
      <headerFooter alignWithMargins="0">
        <oddFooter>&amp;R&amp;"Book Antiqua,Bold"&amp;8 Page &amp;P of &amp;N</oddFooter>
      </headerFooter>
    </customSheetView>
  </customSheetViews>
  <mergeCells count="74">
    <mergeCell ref="E43:J43"/>
    <mergeCell ref="E44:J44"/>
    <mergeCell ref="E23:J23"/>
    <mergeCell ref="E29:J29"/>
    <mergeCell ref="E32:J32"/>
    <mergeCell ref="E36:J36"/>
    <mergeCell ref="E39:J39"/>
    <mergeCell ref="E42:J42"/>
    <mergeCell ref="E35:J35"/>
    <mergeCell ref="E37:J37"/>
    <mergeCell ref="E38:J38"/>
    <mergeCell ref="E40:J40"/>
    <mergeCell ref="E41:J41"/>
    <mergeCell ref="E25:J25"/>
    <mergeCell ref="E30:J30"/>
    <mergeCell ref="E31:J31"/>
    <mergeCell ref="E33:J33"/>
    <mergeCell ref="E34:J34"/>
    <mergeCell ref="E18:J19"/>
    <mergeCell ref="E20:J20"/>
    <mergeCell ref="E21:J21"/>
    <mergeCell ref="E22:J22"/>
    <mergeCell ref="E24:J24"/>
    <mergeCell ref="A1:D1"/>
    <mergeCell ref="B9:D9"/>
    <mergeCell ref="A8:D8"/>
    <mergeCell ref="B12:D12"/>
    <mergeCell ref="B10:D10"/>
    <mergeCell ref="B11:D11"/>
    <mergeCell ref="A3:J3"/>
    <mergeCell ref="E7:J7"/>
    <mergeCell ref="E8:J8"/>
    <mergeCell ref="E9:J9"/>
    <mergeCell ref="E10:J10"/>
    <mergeCell ref="E11:J11"/>
    <mergeCell ref="A5:J5"/>
    <mergeCell ref="B44:D44"/>
    <mergeCell ref="A39:A41"/>
    <mergeCell ref="B42:D42"/>
    <mergeCell ref="B37:D37"/>
    <mergeCell ref="B18:D19"/>
    <mergeCell ref="B23:D23"/>
    <mergeCell ref="B24:D24"/>
    <mergeCell ref="A23:A25"/>
    <mergeCell ref="B20:D20"/>
    <mergeCell ref="A20:A22"/>
    <mergeCell ref="B22:D22"/>
    <mergeCell ref="A18:A19"/>
    <mergeCell ref="A36:A38"/>
    <mergeCell ref="B34:D34"/>
    <mergeCell ref="B41:D41"/>
    <mergeCell ref="B35:D35"/>
    <mergeCell ref="B31:D31"/>
    <mergeCell ref="B21:D21"/>
    <mergeCell ref="B33:D33"/>
    <mergeCell ref="B36:D36"/>
    <mergeCell ref="B25:D25"/>
    <mergeCell ref="B26:D26"/>
    <mergeCell ref="A16:J16"/>
    <mergeCell ref="F1:J1"/>
    <mergeCell ref="B51:J51"/>
    <mergeCell ref="B27:D27"/>
    <mergeCell ref="B28:D28"/>
    <mergeCell ref="B43:D43"/>
    <mergeCell ref="A42:A44"/>
    <mergeCell ref="A26:A28"/>
    <mergeCell ref="B38:D38"/>
    <mergeCell ref="B40:D40"/>
    <mergeCell ref="B39:D39"/>
    <mergeCell ref="A29:A31"/>
    <mergeCell ref="B32:D32"/>
    <mergeCell ref="A32:A34"/>
    <mergeCell ref="B30:D30"/>
    <mergeCell ref="B29:D29"/>
  </mergeCells>
  <phoneticPr fontId="7" type="noConversion"/>
  <dataValidations count="2">
    <dataValidation type="decimal" allowBlank="1" showInputMessage="1" showErrorMessage="1" error="Enter period in numeric figure only !" sqref="E26:J26 E24:E25 E21:E22 E30:E31 E33:E35 E37:E38 E40:E41 E43:E45" xr:uid="{00000000-0002-0000-0E00-000000000000}">
      <formula1>0</formula1>
      <formula2>100</formula2>
    </dataValidation>
    <dataValidation type="custom" allowBlank="1" showInputMessage="1" showErrorMessage="1" sqref="A45" xr:uid="{00000000-0002-0000-0E00-000001000000}">
      <formula1>"if(E44&gt;15,""You are exceeding the co,mpeltion schedule of 15 months"","""")"</formula1>
    </dataValidation>
  </dataValidations>
  <pageMargins left="0.45" right="0.38" top="0.57999999999999996" bottom="0.6" header="0.34" footer="0.35"/>
  <pageSetup scale="89" fitToHeight="0" orientation="portrait" r:id="rId43"/>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9" zoomScale="115" zoomScaleSheetLayoutView="115" workbookViewId="0">
      <selection activeCell="H14" sqref="H14"/>
    </sheetView>
  </sheetViews>
  <sheetFormatPr defaultRowHeight="14.4"/>
  <cols>
    <col min="1" max="1" width="12.109375" style="4" customWidth="1"/>
    <col min="2" max="2" width="20.5546875" style="4" customWidth="1"/>
    <col min="3" max="3" width="11.44140625" style="4" customWidth="1"/>
    <col min="4" max="4" width="23.88671875" style="4" customWidth="1"/>
    <col min="5" max="5" width="29.44140625" style="4" customWidth="1"/>
    <col min="6" max="6" width="39.5546875" style="1" customWidth="1"/>
    <col min="7" max="8" width="9.109375" style="1" customWidth="1"/>
  </cols>
  <sheetData>
    <row r="1" spans="1:10" s="543" customFormat="1" ht="22.5" customHeight="1">
      <c r="A1" s="1170" t="str">
        <f>'Attach 3(JV)'!A1</f>
        <v>Specification No. :CC/NT/W-RT/DOM/A10/23/01655</v>
      </c>
      <c r="B1" s="1170"/>
      <c r="C1" s="1170"/>
      <c r="D1" s="1170"/>
      <c r="E1" s="541"/>
      <c r="F1" s="540" t="str">
        <f>"Attachment-10 " &amp; 'Attach 3(JV)'!AT1</f>
        <v xml:space="preserve">Attachment-10 </v>
      </c>
      <c r="G1" s="542"/>
      <c r="H1" s="542"/>
    </row>
    <row r="3" spans="1:10" ht="117" customHeight="1">
      <c r="A3" s="1239" t="str">
        <f>'Attach 3(JV)'!A3</f>
        <v xml:space="preserve">765kV Reactor Package RT20 for 7X110MVAR, 765kV, 1-Phase Reactors at Fatehgarh-III PS associated with ”Transmission system for evacuation of power from REZ in Rajasthan (20GW) under Phase-III Part E1”.
</v>
      </c>
      <c r="B3" s="1240"/>
      <c r="C3" s="1240"/>
      <c r="D3" s="1240"/>
      <c r="E3" s="1240"/>
      <c r="F3" s="1240"/>
      <c r="G3" s="9"/>
      <c r="H3" s="3"/>
    </row>
    <row r="4" spans="1:10" ht="20.100000000000001" customHeight="1">
      <c r="A4" s="5"/>
      <c r="H4" s="10"/>
      <c r="I4" s="11"/>
    </row>
    <row r="5" spans="1:10" ht="20.100000000000001" customHeight="1">
      <c r="A5" s="1255" t="s">
        <v>384</v>
      </c>
      <c r="B5" s="1255"/>
      <c r="C5" s="1255"/>
      <c r="D5" s="1255"/>
      <c r="E5" s="1255"/>
      <c r="F5" s="1255"/>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53" t="str">
        <f>'Attach 3(JV)'!A8</f>
        <v/>
      </c>
      <c r="B8" s="1253"/>
      <c r="C8" s="1253"/>
      <c r="D8" s="1253"/>
      <c r="E8" s="12" t="str">
        <f>'Attach 3(JV)'!E8</f>
        <v>Contract Services</v>
      </c>
      <c r="H8" s="10"/>
      <c r="I8" s="11"/>
    </row>
    <row r="9" spans="1:10" ht="20.100000000000001" customHeight="1">
      <c r="A9" s="13" t="s">
        <v>346</v>
      </c>
      <c r="B9" s="840">
        <f>'Attach 3(JV)'!B9</f>
        <v>0</v>
      </c>
      <c r="C9" s="840"/>
      <c r="D9" s="840"/>
      <c r="E9" s="12" t="str">
        <f>'Attach 3(JV)'!E9</f>
        <v>Power Grid Corporation of India Ltd.,</v>
      </c>
      <c r="H9" s="10"/>
      <c r="I9" s="11"/>
    </row>
    <row r="10" spans="1:10" ht="20.100000000000001" customHeight="1">
      <c r="A10" s="13" t="s">
        <v>348</v>
      </c>
      <c r="B10" s="840">
        <f>'Attach 3(JV)'!B10</f>
        <v>0</v>
      </c>
      <c r="C10" s="840"/>
      <c r="D10" s="840"/>
      <c r="E10" s="12" t="str">
        <f>'Attach 3(JV)'!E10</f>
        <v>"Saudamini", Plot No. 2, Sector 29</v>
      </c>
      <c r="H10" s="10"/>
      <c r="I10" s="298"/>
    </row>
    <row r="11" spans="1:10" ht="20.100000000000001" customHeight="1">
      <c r="B11" s="840">
        <f>'Attach 3(JV)'!B11</f>
        <v>0</v>
      </c>
      <c r="C11" s="840"/>
      <c r="D11" s="840"/>
      <c r="E11" s="12" t="str">
        <f>'Attach 3(JV)'!E11</f>
        <v>Gurgaon (Haryana) - 122001</v>
      </c>
    </row>
    <row r="12" spans="1:10" ht="20.100000000000001" customHeight="1">
      <c r="A12" s="6"/>
      <c r="B12" s="840">
        <f>'Attach 3(JV)'!B12</f>
        <v>0</v>
      </c>
      <c r="C12" s="840"/>
      <c r="D12" s="840"/>
      <c r="E12" s="12"/>
    </row>
    <row r="13" spans="1:10" ht="20.100000000000001" customHeight="1">
      <c r="A13" s="6"/>
    </row>
    <row r="14" spans="1:10" ht="250.5" customHeight="1">
      <c r="A14" s="1254" t="s">
        <v>1042</v>
      </c>
      <c r="B14" s="1254"/>
      <c r="C14" s="1254"/>
      <c r="D14" s="1254"/>
      <c r="E14" s="1254"/>
      <c r="F14" s="1254"/>
      <c r="G14" s="2"/>
      <c r="H14" s="2"/>
      <c r="J14" s="553"/>
    </row>
    <row r="15" spans="1:10" ht="20.100000000000001" customHeight="1">
      <c r="A15" s="7"/>
    </row>
    <row r="16" spans="1:10" ht="20.100000000000001" customHeight="1">
      <c r="A16" s="19" t="s">
        <v>30</v>
      </c>
      <c r="B16" s="138" t="str">
        <f>'Attach 3(JV)'!B24</f>
        <v>--</v>
      </c>
      <c r="C16" s="18"/>
      <c r="E16" s="20" t="s">
        <v>5</v>
      </c>
      <c r="F16" s="218" t="str">
        <f>'Attach 3(JV)'!E24</f>
        <v/>
      </c>
    </row>
    <row r="17" spans="1:6" ht="20.100000000000001" customHeight="1">
      <c r="A17" s="19" t="s">
        <v>8</v>
      </c>
      <c r="B17" s="218" t="str">
        <f>'Attach 3(JV)'!B25</f>
        <v/>
      </c>
      <c r="C17" s="18"/>
      <c r="E17" s="20" t="s">
        <v>6</v>
      </c>
      <c r="F17" s="218"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ora2+QPtePU4d1OLS49v6UkL3pMNhHG5chpJsBqT8n7cv9fLwTqc81DSOKybLkkT0QbX9r330VJaGfBuJgXSRg==" saltValue="sD1M2ELszl9Z7nUXFkwXaA==" spinCount="100000" sheet="1" formatColumns="0" formatRows="0" selectLockedCells="1"/>
  <customSheetViews>
    <customSheetView guid="{BC3C0F45-1B04-484E-941E-D23C8045455D}" scale="115" showPageBreaks="1" showGridLines="0" fitToPage="1" printArea="1" view="pageBreakPreview" topLeftCell="A10">
      <selection activeCell="A15" sqref="A15"/>
      <pageMargins left="0.75" right="0.63" top="0.57999999999999996" bottom="0.6" header="0.34" footer="0.35"/>
      <pageSetup scale="74" orientation="portrait" r:id="rId1"/>
      <headerFooter alignWithMargins="0">
        <oddFooter>&amp;R&amp;"Book Antiqua,Bold"&amp;8 Page &amp;P of &amp;N</oddFooter>
      </headerFooter>
    </customSheetView>
    <customSheetView guid="{7EA7248B-219A-4033-A934-89513226BF9E}" scale="115" showPageBreaks="1" showGridLines="0" fitToPage="1" printArea="1" view="pageBreakPreview" topLeftCell="A10">
      <selection activeCell="A15" sqref="A15"/>
      <pageMargins left="0.75" right="0.63" top="0.57999999999999996" bottom="0.6" header="0.34" footer="0.35"/>
      <pageSetup scale="74" orientation="portrait" r:id="rId2"/>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J14" sqref="J14"/>
      <pageMargins left="0.75" right="0.63" top="0.57999999999999996" bottom="0.6" header="0.34" footer="0.35"/>
      <pageSetup scale="74" orientation="portrait" r:id="rId3"/>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4"/>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7"/>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75" right="0.63" top="0.57999999999999996" bottom="0.6" header="0.34" footer="0.35"/>
      <pageSetup scale="74"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13">
      <selection activeCell="F2" sqref="F2"/>
      <pageMargins left="0.75" right="0.63" top="0.57999999999999996" bottom="0.6" header="0.34" footer="0.35"/>
      <pageSetup scale="74" orientation="portrait" r:id="rId39"/>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A3" sqref="A3:F3"/>
      <pageMargins left="0.75" right="0.63" top="0.57999999999999996" bottom="0.6" header="0.34" footer="0.35"/>
      <pageSetup scale="74" orientation="portrait" r:id="rId40"/>
      <headerFooter alignWithMargins="0">
        <oddFooter>&amp;R&amp;"Book Antiqua,Bold"&amp;8 Page &amp;P of &amp;N</oddFooter>
      </headerFooter>
    </customSheetView>
    <customSheetView guid="{E9D42694-117B-4E0A-B08A-A5A33F5DE995}" scale="115" showPageBreaks="1" showGridLines="0" fitToPage="1" printArea="1" view="pageBreakPreview" topLeftCell="A10">
      <selection activeCell="A15" sqref="A15"/>
      <pageMargins left="0.75" right="0.63" top="0.57999999999999996" bottom="0.6" header="0.34" footer="0.35"/>
      <pageSetup scale="74" orientation="portrait" r:id="rId41"/>
      <headerFooter alignWithMargins="0">
        <oddFooter>&amp;R&amp;"Book Antiqua,Bold"&amp;8 Page &amp;P of &amp;N</oddFooter>
      </headerFooter>
    </customSheetView>
    <customSheetView guid="{C49319FA-440E-40ED-8D3D-F15B233A2A32}" scale="115" showPageBreaks="1" showGridLines="0" fitToPage="1" printArea="1" view="pageBreakPreview" topLeftCell="A9">
      <selection activeCell="H14" sqref="H14"/>
      <pageMargins left="0.75" right="0.63" top="0.57999999999999996" bottom="0.6" header="0.34" footer="0.35"/>
      <pageSetup scale="74" orientation="portrait" r:id="rId42"/>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43"/>
  <headerFooter alignWithMargins="0">
    <oddFooter>&amp;R&amp;"Book Antiqua,Bold"&amp;8 Page &amp;P of &amp;N</oddFooter>
  </headerFooter>
  <drawing r:id="rId4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5" zoomScale="115" zoomScaleSheetLayoutView="115" workbookViewId="0">
      <selection activeCell="D21" sqref="D21"/>
    </sheetView>
  </sheetViews>
  <sheetFormatPr defaultColWidth="9.109375" defaultRowHeight="14.4"/>
  <cols>
    <col min="1" max="1" width="12.109375" style="29" customWidth="1"/>
    <col min="2" max="2" width="30.6640625" style="29" customWidth="1"/>
    <col min="3" max="3" width="24.6640625" style="29" customWidth="1"/>
    <col min="4" max="4" width="31.33203125" style="29" customWidth="1"/>
    <col min="5" max="5" width="30.109375" style="29" customWidth="1"/>
    <col min="6" max="8" width="9.109375" style="24"/>
    <col min="9" max="16384" width="9.109375" style="25"/>
  </cols>
  <sheetData>
    <row r="1" spans="1:26" s="78" customFormat="1" ht="23.25" customHeight="1">
      <c r="A1" s="1170" t="str">
        <f>'Attach 3(JV)'!A1</f>
        <v>Specification No. :CC/NT/W-RT/DOM/A10/23/01655</v>
      </c>
      <c r="B1" s="1170"/>
      <c r="C1" s="1170"/>
      <c r="D1" s="1259" t="str">
        <f>"Attachment-11 " &amp; 'Attach 3(JV)'!AT1</f>
        <v xml:space="preserve">Attachment-11 </v>
      </c>
      <c r="E1" s="1259"/>
      <c r="F1" s="79"/>
      <c r="G1" s="79"/>
      <c r="H1" s="79"/>
    </row>
    <row r="2" spans="1:26" ht="13.5" customHeight="1">
      <c r="Z2" s="115">
        <f>'Attach 3(JV)'!Z2</f>
        <v>0</v>
      </c>
    </row>
    <row r="3" spans="1:26" ht="105" customHeight="1">
      <c r="A3" s="1239" t="str">
        <f>'Attach 3(QR)'!A3</f>
        <v xml:space="preserve">765kV Reactor Package RT20 for 7X110MVAR, 765kV, 1-Phase Reactors at Fatehgarh-III PS associated with ”Transmission system for evacuation of power from REZ in Rajasthan (20GW) under Phase-III Part E1”.
</v>
      </c>
      <c r="B3" s="1240"/>
      <c r="C3" s="1240"/>
      <c r="D3" s="1240"/>
      <c r="E3" s="1240"/>
      <c r="F3" s="26"/>
      <c r="G3" s="27"/>
      <c r="H3" s="26"/>
    </row>
    <row r="4" spans="1:26" ht="19.5" customHeight="1">
      <c r="A4" s="28"/>
      <c r="H4" s="30"/>
      <c r="I4" s="11"/>
    </row>
    <row r="5" spans="1:26" ht="21.75" customHeight="1">
      <c r="A5" s="837" t="s">
        <v>387</v>
      </c>
      <c r="B5" s="837"/>
      <c r="C5" s="837"/>
      <c r="D5" s="837"/>
      <c r="E5" s="837"/>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43" t="str">
        <f>'Attach 3(JV)'!A8</f>
        <v/>
      </c>
      <c r="B8" s="843"/>
      <c r="C8" s="843"/>
      <c r="D8" s="12" t="str">
        <f>'Attach 3(JV)'!E8</f>
        <v>Contract Services</v>
      </c>
      <c r="H8" s="30"/>
      <c r="I8" s="11"/>
    </row>
    <row r="9" spans="1:26" ht="19.5" customHeight="1">
      <c r="A9" s="13" t="s">
        <v>346</v>
      </c>
      <c r="B9" s="840">
        <f>'Attach 3(JV)'!B9</f>
        <v>0</v>
      </c>
      <c r="C9" s="840"/>
      <c r="D9" s="12" t="str">
        <f>'Attach 3(JV)'!E9</f>
        <v>Power Grid Corporation of India Ltd.,</v>
      </c>
      <c r="H9" s="30"/>
      <c r="I9" s="11"/>
    </row>
    <row r="10" spans="1:26" ht="19.5" customHeight="1">
      <c r="A10" s="13" t="s">
        <v>348</v>
      </c>
      <c r="B10" s="840">
        <f>'Attach 3(JV)'!B10</f>
        <v>0</v>
      </c>
      <c r="C10" s="840"/>
      <c r="D10" s="12" t="str">
        <f>'Attach 3(JV)'!E10</f>
        <v>"Saudamini", Plot No. 2, Sector 29</v>
      </c>
      <c r="H10" s="30"/>
      <c r="I10" s="11"/>
    </row>
    <row r="11" spans="1:26" ht="19.5" customHeight="1">
      <c r="B11" s="840">
        <f>'Attach 3(JV)'!B11</f>
        <v>0</v>
      </c>
      <c r="C11" s="840"/>
      <c r="D11" s="12" t="str">
        <f>'Attach 3(JV)'!E11</f>
        <v>Gurgaon (Haryana) - 122001</v>
      </c>
    </row>
    <row r="12" spans="1:26" ht="19.5" customHeight="1">
      <c r="A12" s="32"/>
      <c r="B12" s="840">
        <f>'Attach 3(JV)'!B12</f>
        <v>0</v>
      </c>
      <c r="C12" s="840"/>
      <c r="D12" s="12"/>
    </row>
    <row r="13" spans="1:26" ht="19.5" customHeight="1">
      <c r="A13" s="29" t="s">
        <v>341</v>
      </c>
    </row>
    <row r="14" spans="1:26" ht="9.9" customHeight="1">
      <c r="A14" s="32"/>
    </row>
    <row r="15" spans="1:26" ht="184.5" customHeight="1">
      <c r="A15" s="1256" t="s">
        <v>514</v>
      </c>
      <c r="B15" s="1056"/>
      <c r="C15" s="1056"/>
      <c r="D15" s="1056"/>
      <c r="E15" s="1056"/>
      <c r="F15" s="34"/>
      <c r="G15" s="34"/>
      <c r="H15" s="34"/>
    </row>
    <row r="16" spans="1:26" ht="19.5" customHeight="1">
      <c r="A16" s="32"/>
      <c r="B16" s="32"/>
      <c r="C16" s="32"/>
      <c r="D16" s="32"/>
      <c r="E16" s="32"/>
      <c r="F16" s="34"/>
      <c r="G16" s="34"/>
      <c r="H16" s="34"/>
    </row>
    <row r="17" spans="1:8" s="24" customFormat="1" ht="72" customHeight="1">
      <c r="A17" s="46" t="s">
        <v>344</v>
      </c>
      <c r="B17" s="1213" t="s">
        <v>114</v>
      </c>
      <c r="C17" s="1213"/>
      <c r="D17" s="46" t="s">
        <v>115</v>
      </c>
      <c r="E17" s="46" t="s">
        <v>515</v>
      </c>
      <c r="G17" s="34"/>
      <c r="H17" s="34"/>
    </row>
    <row r="18" spans="1:8" ht="26.1" customHeight="1">
      <c r="A18" s="82">
        <v>1</v>
      </c>
      <c r="B18" s="1260"/>
      <c r="C18" s="1260"/>
      <c r="D18" s="222"/>
      <c r="E18" s="222"/>
      <c r="F18" s="34"/>
      <c r="G18" s="34"/>
      <c r="H18" s="34"/>
    </row>
    <row r="19" spans="1:8" ht="26.1" customHeight="1">
      <c r="A19" s="82">
        <v>2</v>
      </c>
      <c r="B19" s="1260"/>
      <c r="C19" s="1260"/>
      <c r="D19" s="222"/>
      <c r="E19" s="222"/>
      <c r="F19" s="34"/>
      <c r="G19" s="34"/>
      <c r="H19" s="34"/>
    </row>
    <row r="20" spans="1:8" ht="26.1" customHeight="1">
      <c r="A20" s="82">
        <v>3</v>
      </c>
      <c r="B20" s="1260"/>
      <c r="C20" s="1260"/>
      <c r="D20" s="222"/>
      <c r="E20" s="222"/>
      <c r="F20" s="34"/>
      <c r="G20" s="34"/>
      <c r="H20" s="34"/>
    </row>
    <row r="21" spans="1:8" ht="26.1" customHeight="1">
      <c r="A21" s="82">
        <v>4</v>
      </c>
      <c r="B21" s="1260"/>
      <c r="C21" s="1260"/>
      <c r="D21" s="222"/>
      <c r="E21" s="222"/>
      <c r="F21" s="34"/>
      <c r="G21" s="34"/>
      <c r="H21" s="34"/>
    </row>
    <row r="22" spans="1:8" ht="26.1" customHeight="1">
      <c r="A22" s="82">
        <v>5</v>
      </c>
      <c r="B22" s="1260"/>
      <c r="C22" s="1260"/>
      <c r="D22" s="222"/>
      <c r="E22" s="222"/>
      <c r="F22" s="34"/>
      <c r="G22" s="34"/>
      <c r="H22" s="34"/>
    </row>
    <row r="23" spans="1:8" ht="26.1" customHeight="1">
      <c r="A23" s="82">
        <v>6</v>
      </c>
      <c r="B23" s="1260"/>
      <c r="C23" s="1260"/>
      <c r="D23" s="222"/>
      <c r="E23" s="222"/>
      <c r="F23" s="34"/>
      <c r="G23" s="34"/>
      <c r="H23" s="34"/>
    </row>
    <row r="24" spans="1:8" ht="26.1" customHeight="1">
      <c r="A24" s="32"/>
      <c r="B24" s="32"/>
      <c r="C24" s="32"/>
      <c r="D24" s="32"/>
      <c r="E24" s="32"/>
      <c r="F24" s="34"/>
      <c r="G24" s="34"/>
      <c r="H24" s="34"/>
    </row>
    <row r="25" spans="1:8" ht="84.75" customHeight="1">
      <c r="A25" s="1256" t="s">
        <v>516</v>
      </c>
      <c r="B25" s="1056"/>
      <c r="C25" s="1056"/>
      <c r="D25" s="1056"/>
      <c r="E25" s="1056"/>
    </row>
    <row r="26" spans="1:8" ht="149.25" customHeight="1">
      <c r="A26" s="1256" t="s">
        <v>517</v>
      </c>
      <c r="B26" s="1056"/>
      <c r="C26" s="1056"/>
      <c r="D26" s="1056"/>
      <c r="E26" s="1056"/>
    </row>
    <row r="27" spans="1:8" ht="26.1" customHeight="1">
      <c r="A27" s="36" t="s">
        <v>7</v>
      </c>
      <c r="B27" s="63" t="str">
        <f>'Attach 3(JV)'!B24</f>
        <v>--</v>
      </c>
      <c r="D27" s="37" t="s">
        <v>5</v>
      </c>
      <c r="E27" s="212" t="str">
        <f>'Attach 3(JV)'!E24</f>
        <v/>
      </c>
    </row>
    <row r="28" spans="1:8" ht="26.1" customHeight="1">
      <c r="A28" s="36" t="s">
        <v>8</v>
      </c>
      <c r="B28" s="212" t="str">
        <f>'Attach 3(JV)'!B25</f>
        <v/>
      </c>
      <c r="D28" s="37" t="s">
        <v>6</v>
      </c>
      <c r="E28" s="212" t="str">
        <f>'Attach 3(JV)'!E25</f>
        <v/>
      </c>
    </row>
    <row r="29" spans="1:8" ht="230.25" customHeight="1">
      <c r="A29" s="838" t="s">
        <v>518</v>
      </c>
      <c r="B29" s="838"/>
      <c r="C29" s="838"/>
      <c r="D29" s="838"/>
      <c r="E29" s="838"/>
    </row>
    <row r="30" spans="1:8" ht="20.100000000000001" customHeight="1">
      <c r="A30" s="21" t="str">
        <f>A1</f>
        <v>Specification No. :CC/NT/W-RT/DOM/A10/23/01655</v>
      </c>
      <c r="B30" s="22"/>
      <c r="C30" s="22"/>
      <c r="D30" s="22"/>
      <c r="E30" s="23" t="str">
        <f>D1</f>
        <v xml:space="preserve">Attachment-11 </v>
      </c>
    </row>
    <row r="31" spans="1:8" ht="19.5" customHeight="1"/>
    <row r="32" spans="1:8" ht="48" customHeight="1">
      <c r="A32" s="1258" t="str">
        <f>A3</f>
        <v xml:space="preserve">765kV Reactor Package RT20 for 7X110MVAR, 765kV, 1-Phase Reactors at Fatehgarh-III PS associated with ”Transmission system for evacuation of power from REZ in Rajasthan (20GW) under Phase-III Part E1”.
</v>
      </c>
      <c r="B32" s="1258"/>
      <c r="C32" s="1258"/>
      <c r="D32" s="1258"/>
      <c r="E32" s="1258"/>
    </row>
    <row r="33" spans="1:5" ht="19.5" customHeight="1">
      <c r="A33" s="28"/>
    </row>
    <row r="34" spans="1:5" ht="19.5" customHeight="1">
      <c r="A34" s="1215" t="s">
        <v>387</v>
      </c>
      <c r="B34" s="1215"/>
      <c r="C34" s="1215"/>
      <c r="D34" s="1215"/>
      <c r="E34" s="1215"/>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346</v>
      </c>
      <c r="B38" s="840" t="str">
        <f>'Attach 3(JV)'!B17:D17</f>
        <v>Ram Lal</v>
      </c>
      <c r="C38" s="840"/>
      <c r="D38" s="12" t="str">
        <f>D9</f>
        <v>Power Grid Corporation of India Ltd.,</v>
      </c>
    </row>
    <row r="39" spans="1:5" ht="19.5" customHeight="1">
      <c r="A39" s="13" t="s">
        <v>348</v>
      </c>
      <c r="B39" s="840" t="str">
        <f>'Attach 3(JV)'!B18:D18</f>
        <v>G5</v>
      </c>
      <c r="C39" s="840"/>
      <c r="D39" s="12" t="str">
        <f>D10</f>
        <v>"Saudamini", Plot No. 2, Sector 29</v>
      </c>
    </row>
    <row r="40" spans="1:5" ht="19.5" customHeight="1">
      <c r="B40" s="840" t="str">
        <f>'Attach 3(JV)'!B19:D19</f>
        <v>Gurgaon</v>
      </c>
      <c r="C40" s="840"/>
      <c r="D40" s="12" t="str">
        <f>D11</f>
        <v>Gurgaon (Haryana) - 122001</v>
      </c>
    </row>
    <row r="41" spans="1:5" ht="19.5" customHeight="1">
      <c r="A41" s="32"/>
      <c r="B41" s="840" t="str">
        <f>'Attach 3(JV)'!B20:D20</f>
        <v/>
      </c>
      <c r="C41" s="840"/>
      <c r="D41" s="12"/>
    </row>
    <row r="42" spans="1:5" ht="19.5" customHeight="1">
      <c r="A42" s="29" t="s">
        <v>341</v>
      </c>
    </row>
    <row r="43" spans="1:5" ht="19.5" customHeight="1">
      <c r="A43" s="32"/>
    </row>
    <row r="44" spans="1:5" ht="33.75" customHeight="1">
      <c r="A44" s="1056" t="s">
        <v>388</v>
      </c>
      <c r="B44" s="1056"/>
      <c r="C44" s="1056"/>
      <c r="D44" s="1056"/>
      <c r="E44" s="1056"/>
    </row>
    <row r="45" spans="1:5" ht="19.5" customHeight="1">
      <c r="A45" s="32"/>
      <c r="B45" s="32"/>
      <c r="C45" s="32"/>
      <c r="D45" s="32"/>
      <c r="E45" s="32"/>
    </row>
    <row r="46" spans="1:5" ht="72" customHeight="1">
      <c r="A46" s="46" t="s">
        <v>344</v>
      </c>
      <c r="B46" s="1213" t="s">
        <v>114</v>
      </c>
      <c r="C46" s="1213"/>
      <c r="D46" s="46" t="s">
        <v>115</v>
      </c>
      <c r="E46" s="46" t="s">
        <v>116</v>
      </c>
    </row>
    <row r="47" spans="1:5" ht="25.5" customHeight="1">
      <c r="A47" s="82">
        <v>1</v>
      </c>
      <c r="B47" s="1257"/>
      <c r="C47" s="1257"/>
      <c r="D47" s="226"/>
      <c r="E47" s="226"/>
    </row>
    <row r="48" spans="1:5" ht="25.5" customHeight="1">
      <c r="A48" s="82">
        <v>2</v>
      </c>
      <c r="B48" s="1257"/>
      <c r="C48" s="1257"/>
      <c r="D48" s="226"/>
      <c r="E48" s="226"/>
    </row>
    <row r="49" spans="1:5" ht="25.5" customHeight="1">
      <c r="A49" s="82">
        <v>3</v>
      </c>
      <c r="B49" s="1257"/>
      <c r="C49" s="1257"/>
      <c r="D49" s="226"/>
      <c r="E49" s="226"/>
    </row>
    <row r="50" spans="1:5" ht="25.5" customHeight="1">
      <c r="A50" s="82">
        <v>4</v>
      </c>
      <c r="B50" s="1257"/>
      <c r="C50" s="1257"/>
      <c r="D50" s="226"/>
      <c r="E50" s="226"/>
    </row>
    <row r="51" spans="1:5" ht="25.5" customHeight="1">
      <c r="A51" s="82">
        <v>5</v>
      </c>
      <c r="B51" s="1257"/>
      <c r="C51" s="1257"/>
      <c r="D51" s="226"/>
      <c r="E51" s="226"/>
    </row>
    <row r="52" spans="1:5" ht="25.5" customHeight="1">
      <c r="A52" s="82">
        <v>6</v>
      </c>
      <c r="B52" s="1257"/>
      <c r="C52" s="1257"/>
      <c r="D52" s="226"/>
      <c r="E52" s="226"/>
    </row>
    <row r="53" spans="1:5" ht="27.9" customHeight="1">
      <c r="A53" s="32"/>
      <c r="B53" s="32"/>
      <c r="C53" s="32"/>
      <c r="D53" s="32"/>
      <c r="E53" s="32"/>
    </row>
    <row r="54" spans="1:5" ht="27.9" customHeight="1">
      <c r="A54" s="153"/>
      <c r="B54" s="153"/>
      <c r="C54" s="153"/>
      <c r="D54" s="153"/>
      <c r="E54" s="153"/>
    </row>
    <row r="55" spans="1:5" ht="27.9" customHeight="1">
      <c r="A55" s="153" t="s">
        <v>7</v>
      </c>
      <c r="B55" s="63" t="str">
        <f>B27</f>
        <v>--</v>
      </c>
      <c r="C55" s="153" t="s">
        <v>5</v>
      </c>
      <c r="D55" s="153" t="str">
        <f>E27</f>
        <v/>
      </c>
      <c r="E55" s="153"/>
    </row>
    <row r="56" spans="1:5" ht="27.9" customHeight="1">
      <c r="A56" s="153" t="s">
        <v>8</v>
      </c>
      <c r="B56" s="153" t="str">
        <f>B28</f>
        <v/>
      </c>
      <c r="C56" s="153" t="s">
        <v>6</v>
      </c>
      <c r="D56" s="153" t="str">
        <f>E28</f>
        <v/>
      </c>
      <c r="E56" s="153"/>
    </row>
    <row r="57" spans="1:5" ht="27.9" customHeight="1">
      <c r="A57" s="153"/>
      <c r="B57" s="153"/>
      <c r="C57" s="153"/>
      <c r="D57" s="153"/>
      <c r="E57" s="153"/>
    </row>
    <row r="58" spans="1:5" ht="19.5" customHeight="1">
      <c r="A58" s="21" t="str">
        <f>A30</f>
        <v>Specification No. :CC/NT/W-RT/DOM/A10/23/01655</v>
      </c>
      <c r="B58" s="22"/>
      <c r="C58" s="22"/>
      <c r="D58" s="22"/>
      <c r="E58" s="23" t="str">
        <f>E30</f>
        <v xml:space="preserve">Attachment-11 </v>
      </c>
    </row>
    <row r="59" spans="1:5" ht="19.5" customHeight="1"/>
    <row r="60" spans="1:5" ht="48" customHeight="1">
      <c r="A60" s="1258" t="str">
        <f>A32</f>
        <v xml:space="preserve">765kV Reactor Package RT20 for 7X110MVAR, 765kV, 1-Phase Reactors at Fatehgarh-III PS associated with ”Transmission system for evacuation of power from REZ in Rajasthan (20GW) under Phase-III Part E1”.
</v>
      </c>
      <c r="B60" s="1258"/>
      <c r="C60" s="1258"/>
      <c r="D60" s="1258"/>
      <c r="E60" s="1258"/>
    </row>
    <row r="61" spans="1:5" ht="19.5" customHeight="1">
      <c r="A61" s="28"/>
    </row>
    <row r="62" spans="1:5" ht="19.5" customHeight="1">
      <c r="A62" s="1215" t="s">
        <v>387</v>
      </c>
      <c r="B62" s="1215"/>
      <c r="C62" s="1215"/>
      <c r="D62" s="1215"/>
      <c r="E62" s="1215"/>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346</v>
      </c>
      <c r="B66" s="840" t="str">
        <f>'Attach 3(JV)'!E17</f>
        <v/>
      </c>
      <c r="C66" s="840"/>
      <c r="D66" s="12" t="str">
        <f>D9</f>
        <v>Power Grid Corporation of India Ltd.,</v>
      </c>
    </row>
    <row r="67" spans="1:5" ht="19.5" customHeight="1">
      <c r="A67" s="13" t="s">
        <v>348</v>
      </c>
      <c r="B67" s="840" t="str">
        <f>'Attach 3(JV)'!E18</f>
        <v/>
      </c>
      <c r="C67" s="840"/>
      <c r="D67" s="12" t="str">
        <f>D10</f>
        <v>"Saudamini", Plot No. 2, Sector 29</v>
      </c>
    </row>
    <row r="68" spans="1:5" ht="19.5" customHeight="1">
      <c r="B68" s="840" t="str">
        <f>'Attach 3(JV)'!E19</f>
        <v/>
      </c>
      <c r="C68" s="840"/>
      <c r="D68" s="12" t="str">
        <f>D11</f>
        <v>Gurgaon (Haryana) - 122001</v>
      </c>
    </row>
    <row r="69" spans="1:5" ht="19.5" customHeight="1">
      <c r="A69" s="32"/>
      <c r="B69" s="840" t="str">
        <f>'Attach 3(JV)'!E20</f>
        <v/>
      </c>
      <c r="C69" s="840"/>
      <c r="D69" s="12"/>
    </row>
    <row r="70" spans="1:5" ht="19.5" customHeight="1">
      <c r="A70" s="29" t="s">
        <v>341</v>
      </c>
    </row>
    <row r="71" spans="1:5" ht="19.5" customHeight="1">
      <c r="A71" s="32"/>
    </row>
    <row r="72" spans="1:5" ht="33.75" customHeight="1">
      <c r="A72" s="1056" t="s">
        <v>388</v>
      </c>
      <c r="B72" s="1056"/>
      <c r="C72" s="1056"/>
      <c r="D72" s="1056"/>
      <c r="E72" s="1056"/>
    </row>
    <row r="73" spans="1:5" ht="19.5" customHeight="1">
      <c r="A73" s="32"/>
      <c r="B73" s="32"/>
      <c r="C73" s="32"/>
      <c r="D73" s="32"/>
      <c r="E73" s="32"/>
    </row>
    <row r="74" spans="1:5" ht="72" customHeight="1">
      <c r="A74" s="46" t="s">
        <v>344</v>
      </c>
      <c r="B74" s="1213" t="s">
        <v>114</v>
      </c>
      <c r="C74" s="1213"/>
      <c r="D74" s="46" t="s">
        <v>115</v>
      </c>
      <c r="E74" s="46" t="s">
        <v>116</v>
      </c>
    </row>
    <row r="75" spans="1:5" ht="25.5" customHeight="1">
      <c r="A75" s="82">
        <v>1</v>
      </c>
      <c r="B75" s="1257"/>
      <c r="C75" s="1257"/>
      <c r="D75" s="226"/>
      <c r="E75" s="226"/>
    </row>
    <row r="76" spans="1:5" ht="25.5" customHeight="1">
      <c r="A76" s="82">
        <v>2</v>
      </c>
      <c r="B76" s="1257"/>
      <c r="C76" s="1257"/>
      <c r="D76" s="226"/>
      <c r="E76" s="226"/>
    </row>
    <row r="77" spans="1:5" ht="25.5" customHeight="1">
      <c r="A77" s="82">
        <v>3</v>
      </c>
      <c r="B77" s="1257"/>
      <c r="C77" s="1257"/>
      <c r="D77" s="226"/>
      <c r="E77" s="226"/>
    </row>
    <row r="78" spans="1:5" ht="25.5" customHeight="1">
      <c r="A78" s="82">
        <v>4</v>
      </c>
      <c r="B78" s="1257"/>
      <c r="C78" s="1257"/>
      <c r="D78" s="226"/>
      <c r="E78" s="226"/>
    </row>
    <row r="79" spans="1:5" ht="25.5" customHeight="1">
      <c r="A79" s="82">
        <v>5</v>
      </c>
      <c r="B79" s="1257"/>
      <c r="C79" s="1257"/>
      <c r="D79" s="226"/>
      <c r="E79" s="226"/>
    </row>
    <row r="80" spans="1:5" ht="25.5" customHeight="1">
      <c r="A80" s="82">
        <v>6</v>
      </c>
      <c r="B80" s="1257"/>
      <c r="C80" s="1257"/>
      <c r="D80" s="226"/>
      <c r="E80" s="226"/>
    </row>
    <row r="81" spans="1:5" ht="19.5" customHeight="1">
      <c r="A81" s="32"/>
      <c r="B81" s="32"/>
      <c r="C81" s="32"/>
      <c r="D81" s="32"/>
      <c r="E81" s="32"/>
    </row>
    <row r="82" spans="1:5" ht="24.75" customHeight="1">
      <c r="A82" s="153"/>
      <c r="B82" s="153"/>
      <c r="C82" s="153"/>
      <c r="D82" s="153"/>
      <c r="E82" s="153"/>
    </row>
    <row r="83" spans="1:5" ht="24.75" customHeight="1">
      <c r="A83" s="153" t="s">
        <v>7</v>
      </c>
      <c r="B83" s="63" t="str">
        <f>B55</f>
        <v>--</v>
      </c>
      <c r="C83" s="153" t="s">
        <v>5</v>
      </c>
      <c r="D83" s="153" t="str">
        <f>D55</f>
        <v/>
      </c>
      <c r="E83" s="153"/>
    </row>
    <row r="84" spans="1:5" ht="24.75" customHeight="1">
      <c r="A84" s="153" t="s">
        <v>8</v>
      </c>
      <c r="B84" s="153" t="str">
        <f>B56</f>
        <v/>
      </c>
      <c r="C84" s="153" t="s">
        <v>6</v>
      </c>
      <c r="D84" s="153" t="str">
        <f>D56</f>
        <v/>
      </c>
      <c r="E84" s="153"/>
    </row>
    <row r="85" spans="1:5" ht="24.75" customHeight="1">
      <c r="A85" s="153"/>
      <c r="B85" s="153"/>
      <c r="C85" s="153"/>
      <c r="D85" s="153"/>
      <c r="E85" s="153"/>
    </row>
    <row r="86" spans="1:5" ht="37.5" customHeight="1">
      <c r="A86" s="59"/>
      <c r="B86" s="59"/>
      <c r="C86" s="59"/>
      <c r="D86" s="59"/>
      <c r="E86" s="59"/>
    </row>
  </sheetData>
  <sheetProtection algorithmName="SHA-512" hashValue="nyRD6pYWKiNKJJeaBRcdNlZKb9jvFOJMk44PJaJOu98NyS0GVfKo5v+gasYpMqgq8rJyHDReFjFVSmgBGtBhsw==" saltValue="3b3oaLoZKL4wopalCQzwaA==" spinCount="100000" sheet="1" objects="1" scenarios="1" formatColumns="0" formatRows="0" selectLockedCells="1"/>
  <customSheetViews>
    <customSheetView guid="{BC3C0F45-1B04-484E-941E-D23C8045455D}" scale="115" showPageBreaks="1" showGridLines="0" fitToPage="1" printArea="1" view="pageBreakPreview" topLeftCell="A22">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EA7248B-219A-4033-A934-89513226BF9E}" scale="115" showPageBreaks="1" showGridLines="0" fitToPage="1" printArea="1" view="pageBreakPreview" topLeftCell="A22">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7"/>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28">
      <selection activeCell="B18" sqref="B18:C18"/>
      <pageMargins left="0.75" right="0.63" top="0.57999999999999996" bottom="0.6" header="0.34" footer="0.35"/>
      <pageSetup scale="79" fitToHeight="0" orientation="portrait" r:id="rId39"/>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E9D42694-117B-4E0A-B08A-A5A33F5DE995}" scale="115" showPageBreaks="1" showGridLines="0" fitToPage="1" printArea="1" view="pageBreakPreview" topLeftCell="A22">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C49319FA-440E-40ED-8D3D-F15B233A2A32}" scale="115" showPageBreaks="1" showGridLines="0" fitToPage="1" printArea="1" view="pageBreakPreview" topLeftCell="A15">
      <selection activeCell="D21" sqref="D21"/>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78" fitToHeight="0" orientation="portrait" r:id="rId43"/>
  <headerFooter alignWithMargins="0">
    <oddFooter>&amp;R&amp;"Book Antiqua,Bold"&amp;8 Page &amp;P of &amp;N</oddFooter>
  </headerFooter>
  <drawing r:id="rId4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topLeftCell="A15" zoomScale="90" zoomScaleNormal="100" zoomScaleSheetLayoutView="90" workbookViewId="0">
      <selection activeCell="C23" sqref="C23"/>
    </sheetView>
  </sheetViews>
  <sheetFormatPr defaultColWidth="9.109375" defaultRowHeight="14.4"/>
  <cols>
    <col min="1" max="1" width="15.33203125" style="251" customWidth="1"/>
    <col min="2" max="2" width="26.5546875" style="251" customWidth="1"/>
    <col min="3" max="3" width="35.109375" style="251" customWidth="1"/>
    <col min="4" max="4" width="33.5546875" style="251" customWidth="1"/>
    <col min="5" max="5" width="20" style="251" customWidth="1"/>
    <col min="6" max="6" width="14.6640625" style="251" hidden="1" customWidth="1"/>
    <col min="7" max="8" width="0" style="383" hidden="1" customWidth="1"/>
    <col min="9" max="16384" width="9.109375" style="383"/>
  </cols>
  <sheetData>
    <row r="1" spans="1:7" s="250" customFormat="1" ht="20.25" customHeight="1">
      <c r="A1" s="547" t="str">
        <f>'Attach 3(JV)'!A1</f>
        <v>Specification No. :CC/NT/W-RT/DOM/A10/23/01655</v>
      </c>
      <c r="B1" s="548"/>
      <c r="C1" s="548"/>
      <c r="D1" s="548"/>
      <c r="E1" s="549" t="s">
        <v>542</v>
      </c>
      <c r="F1" s="249"/>
    </row>
    <row r="3" spans="1:7" ht="101.25" customHeight="1">
      <c r="A3" s="1239" t="str">
        <f>'Attach 3(JV)'!A3</f>
        <v xml:space="preserve">765kV Reactor Package RT20 for 7X110MVAR, 765kV, 1-Phase Reactors at Fatehgarh-III PS associated with ”Transmission system for evacuation of power from REZ in Rajasthan (20GW) under Phase-III Part E1”.
</v>
      </c>
      <c r="B3" s="1240"/>
      <c r="C3" s="1240"/>
      <c r="D3" s="1240"/>
      <c r="E3" s="1240"/>
      <c r="F3" s="384"/>
    </row>
    <row r="4" spans="1:7" ht="14.25" customHeight="1">
      <c r="A4" s="255"/>
      <c r="F4" s="30"/>
      <c r="G4" s="11"/>
    </row>
    <row r="5" spans="1:7" ht="20.100000000000001" customHeight="1">
      <c r="A5" s="1261" t="s">
        <v>389</v>
      </c>
      <c r="B5" s="1261"/>
      <c r="C5" s="1261"/>
      <c r="D5" s="1261"/>
      <c r="E5" s="1261"/>
      <c r="F5" s="30"/>
      <c r="G5" s="11"/>
    </row>
    <row r="6" spans="1:7" ht="20.100000000000001" customHeight="1">
      <c r="A6" s="257"/>
      <c r="F6" s="30"/>
      <c r="G6" s="11"/>
    </row>
    <row r="7" spans="1:7" ht="20.100000000000001" customHeight="1">
      <c r="A7" s="273" t="str">
        <f>'[18]Attach 3 (JV)'!A5</f>
        <v>Bidder’s Name and Address (Sole Bidder) :</v>
      </c>
      <c r="D7" s="385" t="str">
        <f>'[18]Attach 3 (JV)'!F5</f>
        <v>To:</v>
      </c>
      <c r="F7" s="30"/>
      <c r="G7" s="11"/>
    </row>
    <row r="8" spans="1:7" ht="36" customHeight="1">
      <c r="A8" s="1262" t="str">
        <f>'Attach 3(JV)'!A8</f>
        <v/>
      </c>
      <c r="B8" s="1262"/>
      <c r="C8" s="1262"/>
      <c r="D8" s="386" t="str">
        <f>'[18]Attach 3 (JV)'!F6</f>
        <v>Contract Services</v>
      </c>
      <c r="F8" s="30"/>
      <c r="G8" s="11"/>
    </row>
    <row r="9" spans="1:7">
      <c r="A9" s="13" t="s">
        <v>346</v>
      </c>
      <c r="B9" s="839">
        <f>'Attach 3(JV)'!B9</f>
        <v>0</v>
      </c>
      <c r="C9" s="839"/>
      <c r="D9" s="386" t="str">
        <f>'[18]Attach 3 (JV)'!F7</f>
        <v>Power Grid Corporation of India Ltd.,</v>
      </c>
      <c r="F9" s="30"/>
      <c r="G9" s="11"/>
    </row>
    <row r="10" spans="1:7">
      <c r="A10" s="13" t="s">
        <v>348</v>
      </c>
      <c r="B10" s="840">
        <f>'Attach 3(JV)'!B10</f>
        <v>0</v>
      </c>
      <c r="C10" s="840"/>
      <c r="D10" s="386" t="str">
        <f>'[18]Attach 3 (JV)'!F8</f>
        <v>"Saudamini", Plot No.-2</v>
      </c>
      <c r="F10" s="30"/>
      <c r="G10" s="11"/>
    </row>
    <row r="11" spans="1:7">
      <c r="B11" s="840">
        <f>'Attach 3(JV)'!B11</f>
        <v>0</v>
      </c>
      <c r="C11" s="840"/>
      <c r="D11" s="386" t="str">
        <f>'[18]Attach 3 (JV)'!F9</f>
        <v xml:space="preserve">Sector-29, </v>
      </c>
    </row>
    <row r="12" spans="1:7">
      <c r="A12" s="257"/>
      <c r="B12" s="840">
        <f>'Attach 3(JV)'!B12</f>
        <v>0</v>
      </c>
      <c r="C12" s="840"/>
      <c r="D12" s="387" t="str">
        <f>'[18]Attach 3 (JV)'!F10</f>
        <v>Gurgaon (Haryana) - 122001</v>
      </c>
    </row>
    <row r="13" spans="1:7" ht="9.9" customHeight="1">
      <c r="A13" s="257"/>
      <c r="B13" s="103"/>
      <c r="C13" s="103"/>
    </row>
    <row r="14" spans="1:7" ht="20.100000000000001" customHeight="1">
      <c r="A14" s="251" t="s">
        <v>341</v>
      </c>
    </row>
    <row r="15" spans="1:7" ht="45.75" customHeight="1">
      <c r="A15" s="1266" t="s">
        <v>1045</v>
      </c>
      <c r="B15" s="1266"/>
      <c r="C15" s="1266"/>
      <c r="D15" s="1266"/>
      <c r="E15" s="1266"/>
    </row>
    <row r="16" spans="1:7" ht="80.25" customHeight="1">
      <c r="A16" s="381" t="s">
        <v>344</v>
      </c>
      <c r="B16" s="381" t="s">
        <v>543</v>
      </c>
      <c r="C16" s="381" t="s">
        <v>390</v>
      </c>
      <c r="D16" s="381" t="s">
        <v>391</v>
      </c>
      <c r="E16" s="381" t="s">
        <v>957</v>
      </c>
    </row>
    <row r="17" spans="1:6" ht="13.5" customHeight="1">
      <c r="A17" s="396">
        <v>1</v>
      </c>
      <c r="B17" s="396">
        <v>2</v>
      </c>
      <c r="C17" s="396">
        <v>3</v>
      </c>
      <c r="D17" s="396">
        <v>4</v>
      </c>
      <c r="E17" s="396">
        <v>5</v>
      </c>
    </row>
    <row r="18" spans="1:6" ht="32.25" customHeight="1">
      <c r="A18" s="251" t="s">
        <v>544</v>
      </c>
    </row>
    <row r="19" spans="1:6" s="389" customFormat="1" ht="32.25" customHeight="1">
      <c r="A19" s="1267" t="s">
        <v>572</v>
      </c>
      <c r="B19" s="1268"/>
      <c r="C19" s="1268"/>
      <c r="D19" s="1269"/>
      <c r="E19" s="382"/>
      <c r="F19" s="388"/>
    </row>
    <row r="20" spans="1:6" s="391" customFormat="1" ht="37.5" customHeight="1">
      <c r="A20" s="409" t="s">
        <v>955</v>
      </c>
      <c r="B20" s="1263" t="s">
        <v>1040</v>
      </c>
      <c r="C20" s="1263"/>
      <c r="D20" s="1263"/>
      <c r="E20" s="1263"/>
      <c r="F20" s="390"/>
    </row>
    <row r="21" spans="1:6" ht="59.25" customHeight="1">
      <c r="A21" s="392" t="s">
        <v>392</v>
      </c>
      <c r="B21" s="392" t="s">
        <v>547</v>
      </c>
      <c r="C21" s="552"/>
      <c r="D21" s="262" t="s">
        <v>847</v>
      </c>
      <c r="E21" s="398"/>
    </row>
    <row r="22" spans="1:6" ht="43.2">
      <c r="A22" s="392" t="s">
        <v>393</v>
      </c>
      <c r="B22" s="392" t="s">
        <v>548</v>
      </c>
      <c r="C22" s="552"/>
      <c r="D22" s="262" t="s">
        <v>1043</v>
      </c>
      <c r="E22" s="398"/>
    </row>
    <row r="23" spans="1:6" ht="52.5" customHeight="1">
      <c r="A23" s="392" t="s">
        <v>545</v>
      </c>
      <c r="B23" s="392" t="s">
        <v>549</v>
      </c>
      <c r="C23" s="552"/>
      <c r="D23" s="262" t="s">
        <v>848</v>
      </c>
      <c r="E23" s="398"/>
    </row>
    <row r="24" spans="1:6" ht="45.75" customHeight="1">
      <c r="A24" s="392" t="s">
        <v>546</v>
      </c>
      <c r="B24" s="392" t="s">
        <v>550</v>
      </c>
      <c r="C24" s="552"/>
      <c r="D24" s="262" t="s">
        <v>551</v>
      </c>
      <c r="E24" s="398"/>
    </row>
    <row r="25" spans="1:6" ht="145.5" customHeight="1">
      <c r="A25" s="397" t="s">
        <v>858</v>
      </c>
      <c r="B25" s="397" t="s">
        <v>956</v>
      </c>
      <c r="C25" s="552"/>
      <c r="D25" s="262" t="s">
        <v>872</v>
      </c>
      <c r="E25" s="398"/>
    </row>
    <row r="26" spans="1:6" ht="35.25" customHeight="1">
      <c r="A26" s="1264" t="str">
        <f>IF(OR((SUM(C21:C25)&gt;0.85),SUM(C21:C25)&lt;0.85),"ERROR -Sum of all the coefficients including labour is not equal to 0.85","")</f>
        <v>ERROR -Sum of all the coefficients including labour is not equal to 0.85</v>
      </c>
      <c r="B26" s="1264"/>
      <c r="C26" s="1264"/>
      <c r="D26" s="1264"/>
      <c r="E26" s="1265"/>
    </row>
    <row r="27" spans="1:6" ht="24.75" customHeight="1">
      <c r="A27" s="1273" t="s">
        <v>730</v>
      </c>
      <c r="B27" s="1273"/>
      <c r="C27" s="1273"/>
      <c r="D27" s="1273"/>
      <c r="E27" s="1274"/>
    </row>
    <row r="28" spans="1:6" ht="20.100000000000001" customHeight="1">
      <c r="A28" s="409" t="s">
        <v>860</v>
      </c>
      <c r="B28" s="1263" t="s">
        <v>1041</v>
      </c>
      <c r="C28" s="1263"/>
      <c r="D28" s="1263"/>
      <c r="E28" s="1263"/>
    </row>
    <row r="29" spans="1:6" ht="57.6">
      <c r="A29" s="392" t="s">
        <v>418</v>
      </c>
      <c r="B29" s="392" t="s">
        <v>552</v>
      </c>
      <c r="C29" s="261">
        <v>0.85</v>
      </c>
      <c r="D29" s="262" t="s">
        <v>566</v>
      </c>
      <c r="E29" s="398"/>
    </row>
    <row r="30" spans="1:6" s="389" customFormat="1" ht="20.100000000000001" customHeight="1">
      <c r="A30" s="710" t="s">
        <v>574</v>
      </c>
      <c r="B30" s="1267" t="s">
        <v>573</v>
      </c>
      <c r="C30" s="1268"/>
      <c r="D30" s="1268"/>
      <c r="E30" s="1269"/>
      <c r="F30" s="388"/>
    </row>
    <row r="31" spans="1:6" s="394" customFormat="1" ht="30" customHeight="1">
      <c r="A31" s="711" t="s">
        <v>394</v>
      </c>
      <c r="B31" s="1270" t="s">
        <v>587</v>
      </c>
      <c r="C31" s="1271"/>
      <c r="D31" s="1271"/>
      <c r="E31" s="1272"/>
      <c r="F31" s="393"/>
    </row>
    <row r="32" spans="1:6" ht="129.6">
      <c r="A32" s="392" t="s">
        <v>392</v>
      </c>
      <c r="B32" s="392" t="s">
        <v>956</v>
      </c>
      <c r="C32" s="399">
        <v>0.8</v>
      </c>
      <c r="D32" s="262" t="s">
        <v>872</v>
      </c>
      <c r="E32" s="398"/>
    </row>
    <row r="33" spans="1:7" s="400" customFormat="1" ht="205.5" customHeight="1">
      <c r="A33" s="1049" t="s">
        <v>564</v>
      </c>
      <c r="B33" s="1050"/>
      <c r="C33" s="1050"/>
      <c r="D33" s="1050"/>
      <c r="E33" s="1051"/>
      <c r="F33" s="29"/>
    </row>
    <row r="34" spans="1:7" ht="20.100000000000001" customHeight="1">
      <c r="A34" s="401"/>
      <c r="B34" s="401"/>
      <c r="C34" s="401"/>
    </row>
    <row r="35" spans="1:7" s="251" customFormat="1">
      <c r="A35" s="273" t="s">
        <v>7</v>
      </c>
      <c r="B35" s="395" t="str">
        <f>'Attach 3(JV)'!B24</f>
        <v>--</v>
      </c>
      <c r="D35" s="273" t="s">
        <v>5</v>
      </c>
      <c r="E35" s="273" t="str">
        <f>'Attach 3(JV)'!E24</f>
        <v/>
      </c>
      <c r="G35" s="383"/>
    </row>
    <row r="36" spans="1:7" s="251" customFormat="1">
      <c r="A36" s="273" t="s">
        <v>8</v>
      </c>
      <c r="B36" s="273" t="str">
        <f>'Attach 3(JV)'!B25</f>
        <v/>
      </c>
      <c r="D36" s="273" t="s">
        <v>154</v>
      </c>
      <c r="E36" s="258" t="str">
        <f>'Attach 3(JV)'!E25</f>
        <v/>
      </c>
      <c r="G36" s="383"/>
    </row>
    <row r="37" spans="1:7" s="251" customFormat="1">
      <c r="A37" s="258"/>
      <c r="B37" s="258"/>
      <c r="C37" s="273"/>
      <c r="D37" s="272"/>
      <c r="E37" s="258"/>
      <c r="G37" s="383"/>
    </row>
  </sheetData>
  <sheetProtection algorithmName="SHA-512" hashValue="wsKNGn48dUh8SVg82jshmXnVdJELMYl3fkzQq97heYtf5xyENbkna/IQf0kuq0CGhpEfAWpxWO6v4yusQnirVA==" saltValue="yKv709Q6JIk0HHA7H/8ODg==" spinCount="100000" sheet="1" formatColumns="0" formatRows="0" selectLockedCells="1"/>
  <customSheetViews>
    <customSheetView guid="{BC3C0F45-1B04-484E-941E-D23C8045455D}" scale="115" showPageBreaks="1" showGridLines="0" zeroValues="0" fitToPage="1" printArea="1" hiddenColumns="1" view="pageBreakPreview">
      <selection activeCell="A16" sqref="A16"/>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7EA7248B-219A-4033-A934-89513226BF9E}" scale="115" showPageBreaks="1" showGridLines="0" zeroValues="0" fitToPage="1" printArea="1" hiddenColumns="1" view="pageBreakPreview" topLeftCell="A27">
      <selection activeCell="E32" sqref="E32"/>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F0C5A243-1ADF-42BF-85A0-B6506A13618B}" scale="115" showPageBreaks="1" showGridLines="0" zeroValues="0" fitToPage="1" printArea="1" hiddenColumns="1" view="pageBreakPreview" topLeftCell="A5">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E9D42694-117B-4E0A-B08A-A5A33F5DE995}" scale="115" showPageBreaks="1" showGridLines="0" zeroValues="0" fitToPage="1" printArea="1" hiddenColumns="1" view="pageBreakPreview">
      <selection activeCell="A16" sqref="A16"/>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C49319FA-440E-40ED-8D3D-F15B233A2A32}" scale="90" showPageBreaks="1" showGridLines="0" zeroValues="0" fitToPage="1" printArea="1" hiddenColumns="1" view="pageBreakPreview" topLeftCell="A15">
      <selection activeCell="C23" sqref="C23"/>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s>
  <mergeCells count="16">
    <mergeCell ref="A33:E33"/>
    <mergeCell ref="B30:E30"/>
    <mergeCell ref="B31:E31"/>
    <mergeCell ref="B20:E20"/>
    <mergeCell ref="A27:E27"/>
    <mergeCell ref="B11:C11"/>
    <mergeCell ref="B28:E28"/>
    <mergeCell ref="A26:E26"/>
    <mergeCell ref="B12:C12"/>
    <mergeCell ref="A15:E15"/>
    <mergeCell ref="A19:D19"/>
    <mergeCell ref="A3:E3"/>
    <mergeCell ref="A5:E5"/>
    <mergeCell ref="A8:C8"/>
    <mergeCell ref="B9:C9"/>
    <mergeCell ref="B10:C10"/>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2" fitToHeight="0" orientation="portrait" r:id="rId22"/>
  <headerFooter alignWithMargins="0">
    <oddFooter>&amp;R&amp;"Book Antiqua,Bold"&amp;8 Page &amp;P of &amp;N</oddFooter>
  </headerFooter>
  <drawing r:id="rId2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10" zoomScaleSheetLayoutView="110" workbookViewId="0">
      <selection activeCell="C2" sqref="C2"/>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39.33203125" style="29" customWidth="1"/>
    <col min="6" max="8" width="9.109375" style="24"/>
    <col min="9" max="16384" width="9.109375" style="25"/>
  </cols>
  <sheetData>
    <row r="1" spans="1:9" s="78" customFormat="1" ht="13.8">
      <c r="A1" s="550" t="str">
        <f>'Attach 3(JV)'!A1</f>
        <v>Specification No. :CC/NT/W-RT/DOM/A10/23/01655</v>
      </c>
      <c r="B1" s="539"/>
      <c r="C1" s="539"/>
      <c r="D1" s="539"/>
      <c r="E1" s="551" t="str">
        <f>"Attachment-13 " &amp; 'Attach 3(JV)'!AT1</f>
        <v xml:space="preserve">Attachment-13 </v>
      </c>
      <c r="F1" s="79"/>
      <c r="G1" s="79"/>
      <c r="H1" s="79"/>
    </row>
    <row r="3" spans="1:9" ht="113.25" customHeight="1">
      <c r="A3" s="1239" t="str">
        <f>'Attach 3(JV)'!A3</f>
        <v xml:space="preserve">765kV Reactor Package RT20 for 7X110MVAR, 765kV, 1-Phase Reactors at Fatehgarh-III PS associated with ”Transmission system for evacuation of power from REZ in Rajasthan (20GW) under Phase-III Part E1”.
</v>
      </c>
      <c r="B3" s="1240"/>
      <c r="C3" s="1240"/>
      <c r="D3" s="1240"/>
      <c r="E3" s="1240"/>
      <c r="F3" s="26"/>
      <c r="G3" s="27"/>
      <c r="H3" s="26"/>
    </row>
    <row r="4" spans="1:9" ht="20.100000000000001" customHeight="1">
      <c r="A4" s="28"/>
      <c r="H4" s="30"/>
      <c r="I4" s="11"/>
    </row>
    <row r="5" spans="1:9" ht="20.100000000000001" customHeight="1">
      <c r="A5" s="837" t="s">
        <v>1</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2" t="str">
        <f>'Attach 3(JV)'!E8</f>
        <v>Contract Services</v>
      </c>
      <c r="H8" s="30"/>
      <c r="I8" s="11"/>
    </row>
    <row r="9" spans="1:9" ht="20.100000000000001" customHeight="1">
      <c r="A9" s="13" t="s">
        <v>346</v>
      </c>
      <c r="B9" s="840">
        <f>'Attach 3(JV)'!B9</f>
        <v>0</v>
      </c>
      <c r="C9" s="840"/>
      <c r="D9" s="840"/>
      <c r="E9" s="12" t="str">
        <f>'Attach 3(JV)'!E9</f>
        <v>Power Grid Corporation of India Ltd.,</v>
      </c>
      <c r="H9" s="30"/>
      <c r="I9" s="11"/>
    </row>
    <row r="10" spans="1:9" ht="20.100000000000001" customHeight="1">
      <c r="A10" s="13" t="s">
        <v>348</v>
      </c>
      <c r="B10" s="840">
        <f>'Attach 3(JV)'!B10</f>
        <v>0</v>
      </c>
      <c r="C10" s="840"/>
      <c r="D10" s="840"/>
      <c r="E10" s="12" t="str">
        <f>'Attach 3(JV)'!E10</f>
        <v>"Saudamini", Plot No. 2, Sector 29</v>
      </c>
      <c r="H10" s="30"/>
      <c r="I10" s="11"/>
    </row>
    <row r="11" spans="1:9" ht="20.100000000000001" customHeight="1">
      <c r="B11" s="840">
        <f>'Attach 3(JV)'!B11</f>
        <v>0</v>
      </c>
      <c r="C11" s="840"/>
      <c r="D11" s="840"/>
      <c r="E11" s="12" t="str">
        <f>'Attach 3(JV)'!E11</f>
        <v>Gurgaon (Haryana) - 122001</v>
      </c>
      <c r="G11" s="53" t="s">
        <v>473</v>
      </c>
    </row>
    <row r="12" spans="1:9" ht="20.100000000000001" customHeight="1">
      <c r="A12" s="32"/>
      <c r="B12" s="840">
        <f>'Attach 3(JV)'!B12</f>
        <v>0</v>
      </c>
      <c r="C12" s="840"/>
      <c r="D12" s="840"/>
      <c r="E12" s="12"/>
    </row>
    <row r="13" spans="1:9" ht="20.100000000000001" customHeight="1">
      <c r="A13" s="32"/>
      <c r="B13" s="103"/>
      <c r="C13" s="103"/>
      <c r="D13" s="103"/>
      <c r="E13" s="25"/>
    </row>
    <row r="14" spans="1:9" ht="20.100000000000001" customHeight="1">
      <c r="A14" s="29" t="s">
        <v>341</v>
      </c>
    </row>
    <row r="15" spans="1:9" ht="20.100000000000001" customHeight="1">
      <c r="A15" s="32"/>
    </row>
    <row r="16" spans="1:9" ht="45" customHeight="1">
      <c r="A16" s="1056" t="s">
        <v>2</v>
      </c>
      <c r="B16" s="1056"/>
      <c r="C16" s="1056"/>
      <c r="D16" s="1056"/>
      <c r="E16" s="1056"/>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7</v>
      </c>
      <c r="B24" s="63" t="str">
        <f>'Attach 3(JV)'!B24</f>
        <v>--</v>
      </c>
      <c r="C24" s="40"/>
      <c r="D24" s="37" t="s">
        <v>5</v>
      </c>
      <c r="E24" s="212" t="str">
        <f>'Attach 3(JV)'!E24</f>
        <v/>
      </c>
    </row>
    <row r="25" spans="1:5" ht="33" customHeight="1">
      <c r="A25" s="36" t="s">
        <v>8</v>
      </c>
      <c r="B25" s="212" t="str">
        <f>'Attach 3(JV)'!B25</f>
        <v/>
      </c>
      <c r="C25" s="40"/>
      <c r="D25" s="37" t="s">
        <v>6</v>
      </c>
      <c r="E25" s="212"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T7dC6v9kobjMIQvZ6/5GAnpJ+UzTB0OYD9WgWXLVxZa19/0Zbc5Jrsgth+Dj2JnPRlBOYZXb7Z7FqM1PbCguTA==" saltValue="LuJPhqoys5+Hqie2iC0zFg==" spinCount="100000" sheet="1" objects="1" scenarios="1" formatColumns="0" formatRows="0" selectLockedCells="1"/>
  <customSheetViews>
    <customSheetView guid="{BC3C0F45-1B04-484E-941E-D23C8045455D}" scale="13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7EA7248B-219A-4033-A934-89513226BF9E}"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F0C5A243-1ADF-42BF-85A0-B6506A13618B}" scale="130" showPageBreaks="1" showGridLines="0" fitToPage="1" printArea="1" view="pageBreakPreview" topLeftCell="A4">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E9D42694-117B-4E0A-B08A-A5A33F5DE995}" scale="13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C49319FA-440E-40ED-8D3D-F15B233A2A32}" scale="110" showPageBreaks="1" showGridLines="0" fitToPage="1" printArea="1" view="pageBreakPreview" topLeftCell="A14">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3"/>
  <headerFooter alignWithMargins="0">
    <oddFooter>&amp;R&amp;"Book Antiqua,Bold"&amp;8 Page &amp;P of &amp;N</oddFooter>
  </headerFooter>
  <drawing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Normal="100" zoomScaleSheetLayoutView="100" workbookViewId="0">
      <selection activeCell="C12" sqref="C12:E12"/>
    </sheetView>
  </sheetViews>
  <sheetFormatPr defaultColWidth="9.109375" defaultRowHeight="13.8"/>
  <cols>
    <col min="1" max="1" width="9.88671875" style="92" customWidth="1"/>
    <col min="2" max="2" width="12.6640625" style="92" customWidth="1"/>
    <col min="3" max="3" width="44.109375" style="92" customWidth="1"/>
    <col min="4" max="4" width="60.5546875" style="92" customWidth="1"/>
    <col min="5" max="5" width="12.88671875" style="92" customWidth="1"/>
    <col min="6" max="6" width="9.88671875" style="90" customWidth="1"/>
    <col min="7" max="9" width="9.109375" style="90"/>
    <col min="10" max="16384" width="9.109375" style="87"/>
  </cols>
  <sheetData>
    <row r="1" spans="1:12" ht="18" customHeight="1">
      <c r="A1" s="799" t="s">
        <v>10</v>
      </c>
      <c r="B1" s="810" t="s">
        <v>129</v>
      </c>
      <c r="C1" s="810"/>
      <c r="D1" s="810"/>
      <c r="E1" s="810"/>
      <c r="F1" s="799" t="str">
        <f>": Reactor Package -" &amp; Basic!B2 &amp; " :"</f>
        <v>: Reactor Package -RT20 :</v>
      </c>
      <c r="G1" s="85"/>
      <c r="H1" s="85"/>
      <c r="I1" s="85"/>
      <c r="J1" s="86"/>
      <c r="L1" s="87" t="s">
        <v>473</v>
      </c>
    </row>
    <row r="2" spans="1:12" ht="56.25" customHeight="1">
      <c r="A2" s="800"/>
      <c r="B2" s="811" t="str">
        <f>Basic!B1</f>
        <v xml:space="preserve">765kV Reactor Package RT20 for 7X110MVAR, 765kV, 1-Phase Reactors at Fatehgarh-III PS associated with ”Transmission system for evacuation of power from REZ in Rajasthan (20GW) under Phase-III Part E1”.
</v>
      </c>
      <c r="C2" s="812"/>
      <c r="D2" s="812"/>
      <c r="E2" s="813"/>
      <c r="F2" s="800"/>
      <c r="G2" s="85"/>
      <c r="H2" s="85"/>
      <c r="I2" s="85"/>
      <c r="J2" s="86"/>
    </row>
    <row r="3" spans="1:12" ht="21" customHeight="1">
      <c r="A3" s="800"/>
      <c r="B3" s="806" t="str">
        <f>"Specification No.: " &amp; Basic!B3</f>
        <v>Specification No.: CC/NT/W-RT/DOM/A10/23/01655</v>
      </c>
      <c r="C3" s="806"/>
      <c r="D3" s="806"/>
      <c r="E3" s="806"/>
      <c r="F3" s="800"/>
      <c r="G3" s="85"/>
      <c r="H3" s="85"/>
      <c r="I3" s="85"/>
      <c r="J3" s="86"/>
    </row>
    <row r="4" spans="1:12" s="97" customFormat="1" ht="18" customHeight="1">
      <c r="A4" s="800"/>
      <c r="B4" s="232">
        <v>1</v>
      </c>
      <c r="C4" s="803" t="s">
        <v>130</v>
      </c>
      <c r="D4" s="803"/>
      <c r="E4" s="803"/>
      <c r="F4" s="800"/>
      <c r="G4" s="95"/>
      <c r="H4" s="95"/>
      <c r="I4" s="94"/>
      <c r="J4" s="96"/>
    </row>
    <row r="5" spans="1:12" s="97" customFormat="1" ht="31.5" customHeight="1">
      <c r="A5" s="800"/>
      <c r="B5" s="233">
        <v>2</v>
      </c>
      <c r="C5" s="803" t="s">
        <v>511</v>
      </c>
      <c r="D5" s="803"/>
      <c r="E5" s="803"/>
      <c r="F5" s="800"/>
      <c r="G5" s="94"/>
      <c r="H5" s="94"/>
      <c r="I5" s="94"/>
      <c r="J5" s="96"/>
    </row>
    <row r="6" spans="1:12" s="97" customFormat="1" ht="23.25" customHeight="1">
      <c r="A6" s="800"/>
      <c r="B6" s="233">
        <v>3</v>
      </c>
      <c r="C6" s="805" t="s">
        <v>1049</v>
      </c>
      <c r="D6" s="805"/>
      <c r="E6" s="805"/>
      <c r="F6" s="800"/>
      <c r="G6" s="94"/>
      <c r="H6" s="94"/>
      <c r="I6" s="94"/>
      <c r="J6" s="96"/>
    </row>
    <row r="7" spans="1:12" s="97" customFormat="1" ht="33" customHeight="1">
      <c r="A7" s="800"/>
      <c r="B7" s="233">
        <v>4</v>
      </c>
      <c r="C7" s="803" t="s">
        <v>161</v>
      </c>
      <c r="D7" s="803"/>
      <c r="E7" s="803"/>
      <c r="F7" s="800"/>
      <c r="G7" s="94"/>
      <c r="H7" s="94"/>
      <c r="I7" s="94"/>
      <c r="J7" s="96"/>
    </row>
    <row r="8" spans="1:12" s="97" customFormat="1" ht="37.5" customHeight="1">
      <c r="A8" s="800"/>
      <c r="B8" s="233">
        <v>5</v>
      </c>
      <c r="C8" s="803" t="s">
        <v>481</v>
      </c>
      <c r="D8" s="803"/>
      <c r="E8" s="803"/>
      <c r="F8" s="800"/>
      <c r="G8" s="94"/>
      <c r="H8" s="94"/>
      <c r="I8" s="94"/>
      <c r="J8" s="96"/>
    </row>
    <row r="9" spans="1:12" s="97" customFormat="1" ht="22.5" customHeight="1">
      <c r="A9" s="800"/>
      <c r="B9" s="234">
        <v>6</v>
      </c>
      <c r="C9" s="804" t="s">
        <v>1050</v>
      </c>
      <c r="D9" s="804"/>
      <c r="E9" s="804"/>
      <c r="F9" s="800"/>
      <c r="G9" s="94"/>
      <c r="H9" s="94"/>
      <c r="I9" s="94"/>
      <c r="J9" s="96"/>
    </row>
    <row r="10" spans="1:12" s="97" customFormat="1" ht="29.25" customHeight="1">
      <c r="A10" s="800"/>
      <c r="B10" s="234">
        <v>7</v>
      </c>
      <c r="C10" s="804" t="s">
        <v>1051</v>
      </c>
      <c r="D10" s="804"/>
      <c r="E10" s="804"/>
      <c r="F10" s="800"/>
      <c r="G10" s="94"/>
      <c r="H10" s="94"/>
      <c r="I10" s="94"/>
      <c r="J10" s="231"/>
    </row>
    <row r="11" spans="1:12" s="97" customFormat="1" ht="33" customHeight="1">
      <c r="A11" s="800"/>
      <c r="B11" s="525">
        <v>8</v>
      </c>
      <c r="C11" s="804" t="s">
        <v>704</v>
      </c>
      <c r="D11" s="804"/>
      <c r="E11" s="804"/>
      <c r="F11" s="800"/>
      <c r="G11" s="94"/>
      <c r="H11" s="94"/>
      <c r="I11" s="94"/>
      <c r="J11" s="231"/>
    </row>
    <row r="12" spans="1:12" s="97" customFormat="1" ht="35.25" customHeight="1">
      <c r="A12" s="800"/>
      <c r="B12" s="525">
        <v>9</v>
      </c>
      <c r="C12" s="805" t="s">
        <v>705</v>
      </c>
      <c r="D12" s="805"/>
      <c r="E12" s="809"/>
      <c r="F12" s="800"/>
      <c r="G12" s="94"/>
      <c r="H12" s="94"/>
      <c r="I12" s="94"/>
      <c r="J12" s="231"/>
    </row>
    <row r="13" spans="1:12" s="97" customFormat="1" ht="54" customHeight="1">
      <c r="A13" s="800"/>
      <c r="B13" s="525">
        <v>10</v>
      </c>
      <c r="C13" s="805" t="s">
        <v>706</v>
      </c>
      <c r="D13" s="805"/>
      <c r="E13" s="809"/>
      <c r="F13" s="800"/>
      <c r="G13" s="94"/>
      <c r="H13" s="94"/>
      <c r="I13" s="94"/>
      <c r="J13" s="231"/>
    </row>
    <row r="14" spans="1:12" s="97" customFormat="1" ht="33.75" customHeight="1">
      <c r="A14" s="800"/>
      <c r="B14" s="525">
        <v>11</v>
      </c>
      <c r="C14" s="805" t="s">
        <v>865</v>
      </c>
      <c r="D14" s="805"/>
      <c r="E14" s="809"/>
      <c r="F14" s="800"/>
      <c r="G14" s="94"/>
      <c r="H14" s="94"/>
      <c r="I14" s="94"/>
      <c r="J14" s="231"/>
    </row>
    <row r="15" spans="1:12" s="97" customFormat="1" ht="21" customHeight="1">
      <c r="A15" s="800"/>
      <c r="B15" s="525">
        <v>12</v>
      </c>
      <c r="C15" s="805" t="s">
        <v>866</v>
      </c>
      <c r="D15" s="805"/>
      <c r="E15" s="809"/>
      <c r="F15" s="800"/>
      <c r="G15" s="94"/>
      <c r="H15" s="94"/>
      <c r="I15" s="94"/>
      <c r="J15" s="231"/>
    </row>
    <row r="16" spans="1:12" s="97" customFormat="1" ht="33" customHeight="1">
      <c r="A16" s="800"/>
      <c r="B16" s="525">
        <v>13</v>
      </c>
      <c r="C16" s="805" t="s">
        <v>864</v>
      </c>
      <c r="D16" s="805"/>
      <c r="E16" s="809"/>
      <c r="F16" s="800"/>
      <c r="G16" s="94"/>
      <c r="H16" s="94"/>
      <c r="I16" s="94"/>
      <c r="J16" s="231"/>
    </row>
    <row r="17" spans="1:10" s="97" customFormat="1" ht="20.25" customHeight="1">
      <c r="A17" s="800"/>
      <c r="B17" s="525">
        <v>14</v>
      </c>
      <c r="C17" s="805" t="s">
        <v>867</v>
      </c>
      <c r="D17" s="805"/>
      <c r="E17" s="809"/>
      <c r="F17" s="800"/>
      <c r="G17" s="94"/>
      <c r="H17" s="94"/>
      <c r="I17" s="94"/>
      <c r="J17" s="231"/>
    </row>
    <row r="18" spans="1:10" s="97" customFormat="1" ht="20.25" customHeight="1">
      <c r="A18" s="800"/>
      <c r="B18" s="525">
        <v>15</v>
      </c>
      <c r="C18" s="805" t="s">
        <v>873</v>
      </c>
      <c r="D18" s="805"/>
      <c r="E18" s="809"/>
      <c r="F18" s="800"/>
      <c r="G18" s="94"/>
      <c r="H18" s="94"/>
      <c r="I18" s="94"/>
      <c r="J18" s="231"/>
    </row>
    <row r="19" spans="1:10" s="97" customFormat="1" ht="25.2" customHeight="1">
      <c r="A19" s="800"/>
      <c r="B19" s="525">
        <v>16</v>
      </c>
      <c r="C19" s="805" t="s">
        <v>874</v>
      </c>
      <c r="D19" s="805"/>
      <c r="E19" s="809"/>
      <c r="F19" s="800"/>
      <c r="G19" s="94"/>
      <c r="H19" s="94"/>
      <c r="I19" s="94"/>
      <c r="J19" s="231"/>
    </row>
    <row r="20" spans="1:10" s="97" customFormat="1" ht="28.8" customHeight="1">
      <c r="A20" s="800"/>
      <c r="B20" s="525"/>
      <c r="C20" s="805"/>
      <c r="D20" s="805"/>
      <c r="E20" s="809"/>
      <c r="F20" s="800"/>
      <c r="G20" s="94"/>
      <c r="H20" s="94"/>
      <c r="I20" s="94"/>
      <c r="J20" s="231"/>
    </row>
    <row r="21" spans="1:10" s="97" customFormat="1" ht="37.5" customHeight="1">
      <c r="A21" s="800"/>
      <c r="B21" s="235" t="s">
        <v>386</v>
      </c>
      <c r="C21" s="807" t="s">
        <v>868</v>
      </c>
      <c r="D21" s="807"/>
      <c r="E21" s="808"/>
      <c r="F21" s="800"/>
      <c r="G21" s="94"/>
      <c r="H21" s="94"/>
      <c r="I21" s="94"/>
      <c r="J21" s="96"/>
    </row>
    <row r="22" spans="1:10" ht="17.25" customHeight="1">
      <c r="A22" s="800"/>
      <c r="B22" s="236"/>
      <c r="C22" s="236"/>
      <c r="D22" s="236"/>
      <c r="E22" s="236"/>
      <c r="F22" s="800"/>
      <c r="G22" s="85"/>
      <c r="H22" s="85"/>
      <c r="I22" s="85"/>
      <c r="J22" s="86"/>
    </row>
    <row r="23" spans="1:10" ht="30" customHeight="1">
      <c r="A23" s="800"/>
      <c r="B23" s="802"/>
      <c r="C23" s="802"/>
      <c r="D23" s="802"/>
      <c r="E23" s="802"/>
      <c r="F23" s="800"/>
      <c r="G23" s="85"/>
      <c r="H23" s="85"/>
      <c r="I23" s="85"/>
      <c r="J23" s="86"/>
    </row>
    <row r="24" spans="1:10" ht="21.75" customHeight="1">
      <c r="A24" s="800"/>
      <c r="B24" s="89"/>
      <c r="C24" s="89"/>
      <c r="D24" s="89"/>
      <c r="E24" s="89"/>
      <c r="F24" s="800"/>
      <c r="G24" s="85"/>
      <c r="H24" s="85"/>
      <c r="I24" s="85"/>
      <c r="J24" s="86"/>
    </row>
    <row r="25" spans="1:10" ht="24" customHeight="1">
      <c r="A25" s="800"/>
      <c r="B25" s="814"/>
      <c r="C25" s="815"/>
      <c r="D25" s="815"/>
      <c r="E25" s="816"/>
      <c r="F25" s="800"/>
    </row>
    <row r="26" spans="1:10" ht="15.9" customHeight="1">
      <c r="A26" s="800"/>
      <c r="B26" s="817"/>
      <c r="C26" s="818"/>
      <c r="D26" s="818"/>
      <c r="E26" s="819"/>
      <c r="F26" s="800"/>
      <c r="G26" s="85"/>
      <c r="H26" s="85"/>
      <c r="I26" s="85"/>
      <c r="J26" s="86"/>
    </row>
    <row r="27" spans="1:10" ht="17.25" customHeight="1">
      <c r="A27" s="800"/>
      <c r="B27" s="817"/>
      <c r="C27" s="818"/>
      <c r="D27" s="818"/>
      <c r="E27" s="819"/>
      <c r="F27" s="800"/>
      <c r="G27" s="91"/>
      <c r="H27" s="91"/>
      <c r="I27" s="91"/>
      <c r="J27" s="91"/>
    </row>
    <row r="28" spans="1:10" ht="24" customHeight="1">
      <c r="A28" s="801"/>
      <c r="B28" s="820"/>
      <c r="C28" s="821"/>
      <c r="D28" s="821"/>
      <c r="E28" s="822"/>
      <c r="F28" s="801"/>
      <c r="G28" s="91"/>
      <c r="H28" s="91"/>
      <c r="I28" s="91"/>
      <c r="J28" s="91"/>
    </row>
    <row r="29" spans="1:10" ht="15.6">
      <c r="A29" s="88"/>
      <c r="B29" s="88"/>
      <c r="C29" s="88"/>
      <c r="D29" s="88"/>
      <c r="E29" s="88"/>
      <c r="F29" s="85"/>
      <c r="G29" s="85"/>
      <c r="H29" s="85"/>
      <c r="I29" s="85"/>
      <c r="J29" s="86"/>
    </row>
    <row r="30" spans="1:10" ht="15.6">
      <c r="A30" s="88"/>
      <c r="B30" s="88"/>
      <c r="C30" s="88"/>
      <c r="D30" s="88"/>
      <c r="E30" s="88"/>
      <c r="F30" s="85"/>
      <c r="G30" s="85"/>
      <c r="H30" s="85"/>
      <c r="I30" s="85"/>
      <c r="J30" s="86"/>
    </row>
  </sheetData>
  <sheetProtection algorithmName="SHA-512" hashValue="B00AcXGJxJpcsyAtpOLy94VBub0RaU2dlmSNG4/eCRsBCMjYMkrQWHJR/9nQg11ldy+4wd1P5EzDsqaWtU+ddg==" saltValue="iTaaYhb7S+gVeP9wJ958CQ==" spinCount="100000" sheet="1" formatColumns="0" formatRows="0" selectLockedCells="1"/>
  <customSheetViews>
    <customSheetView guid="{BC3C0F45-1B04-484E-941E-D23C8045455D}" showPageBreaks="1" showGridLines="0" printArea="1" hiddenRows="1" view="pageBreakPreview">
      <selection activeCell="C22" sqref="C22"/>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7EA7248B-219A-4033-A934-89513226BF9E}" showPageBreaks="1" showGridLines="0" printArea="1" hiddenRows="1" view="pageBreakPreview">
      <selection activeCell="C22" sqref="C22"/>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F0C5A243-1ADF-42BF-85A0-B6506A13618B}" showPageBreaks="1" showGridLines="0" printArea="1" hiddenRows="1" view="pageBreakPreview" topLeftCell="A7">
      <selection activeCell="C13" sqref="C13:E13"/>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E9D42694-117B-4E0A-B08A-A5A33F5DE995}" showPageBreaks="1" showGridLines="0" printArea="1" hiddenRows="1" view="pageBreakPreview">
      <selection activeCell="C22" sqref="C22"/>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C49319FA-440E-40ED-8D3D-F15B233A2A32}" showPageBreaks="1" showGridLines="0" printArea="1" view="pageBreakPreview">
      <selection activeCell="C12" sqref="C12:E12"/>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s>
  <mergeCells count="25">
    <mergeCell ref="A1:A28"/>
    <mergeCell ref="B1:E1"/>
    <mergeCell ref="B2:E2"/>
    <mergeCell ref="C11:E11"/>
    <mergeCell ref="C12:E12"/>
    <mergeCell ref="C13:E13"/>
    <mergeCell ref="C16:E16"/>
    <mergeCell ref="C15:E15"/>
    <mergeCell ref="C20:E20"/>
    <mergeCell ref="B25:E28"/>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3"/>
  <headerFooter alignWithMargins="0"/>
  <drawing r:id="rId4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0" zoomScale="130" zoomScaleSheetLayoutView="130" workbookViewId="0">
      <selection activeCell="J17" sqref="J17"/>
    </sheetView>
  </sheetViews>
  <sheetFormatPr defaultColWidth="9.109375" defaultRowHeight="14.4"/>
  <cols>
    <col min="1" max="1" width="12.109375" style="29" customWidth="1"/>
    <col min="2" max="2" width="20.5546875" style="29" customWidth="1"/>
    <col min="3" max="3" width="11.44140625" style="29" customWidth="1"/>
    <col min="4" max="4" width="32.5546875" style="29" customWidth="1"/>
    <col min="5" max="5" width="39.33203125" style="29" customWidth="1"/>
    <col min="6" max="8" width="9.109375" style="24"/>
    <col min="9" max="16384" width="9.109375" style="25"/>
  </cols>
  <sheetData>
    <row r="1" spans="1:9" s="78" customFormat="1" ht="13.8">
      <c r="A1" s="1170" t="str">
        <f>'Attach 3(JV)'!A1</f>
        <v>Specification No. :CC/NT/W-RT/DOM/A10/23/01655</v>
      </c>
      <c r="B1" s="1170"/>
      <c r="C1" s="1170"/>
      <c r="D1" s="1170"/>
      <c r="E1" s="538" t="str">
        <f>"Attachment-14 " &amp; 'Attach 3(JV)'!AT1</f>
        <v xml:space="preserve">Attachment-14 </v>
      </c>
      <c r="F1" s="79"/>
      <c r="G1" s="79"/>
      <c r="H1" s="79"/>
    </row>
    <row r="3" spans="1:9" ht="123" customHeight="1">
      <c r="A3" s="1239" t="str">
        <f>'Attach 3(JV)'!A3</f>
        <v xml:space="preserve">765kV Reactor Package RT20 for 7X110MVAR, 765kV, 1-Phase Reactors at Fatehgarh-III PS associated with ”Transmission system for evacuation of power from REZ in Rajasthan (20GW) under Phase-III Part E1”.
</v>
      </c>
      <c r="B3" s="1240"/>
      <c r="C3" s="1240"/>
      <c r="D3" s="1240"/>
      <c r="E3" s="1240"/>
      <c r="F3" s="26"/>
      <c r="G3" s="27"/>
      <c r="H3" s="26"/>
    </row>
    <row r="4" spans="1:9" ht="20.100000000000001" customHeight="1">
      <c r="A4" s="28"/>
      <c r="H4" s="30"/>
      <c r="I4" s="11"/>
    </row>
    <row r="5" spans="1:9" ht="20.100000000000001" customHeight="1">
      <c r="A5" s="837" t="s">
        <v>412</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2" t="str">
        <f>'Attach 3(JV)'!E8</f>
        <v>Contract Services</v>
      </c>
      <c r="H8" s="30"/>
      <c r="I8" s="11"/>
    </row>
    <row r="9" spans="1:9" ht="20.100000000000001" customHeight="1">
      <c r="A9" s="13" t="s">
        <v>346</v>
      </c>
      <c r="B9" s="840">
        <f>'Attach 3(JV)'!B9</f>
        <v>0</v>
      </c>
      <c r="C9" s="840"/>
      <c r="D9" s="840"/>
      <c r="E9" s="12" t="str">
        <f>'Attach 3(JV)'!E9</f>
        <v>Power Grid Corporation of India Ltd.,</v>
      </c>
      <c r="H9" s="30"/>
      <c r="I9" s="11"/>
    </row>
    <row r="10" spans="1:9" ht="20.100000000000001" customHeight="1">
      <c r="A10" s="13" t="s">
        <v>348</v>
      </c>
      <c r="B10" s="840">
        <f>'Attach 3(JV)'!B10</f>
        <v>0</v>
      </c>
      <c r="C10" s="840"/>
      <c r="D10" s="840"/>
      <c r="E10" s="12" t="str">
        <f>'Attach 3(JV)'!E10</f>
        <v>"Saudamini", Plot No. 2, Sector 29</v>
      </c>
      <c r="H10" s="30"/>
      <c r="I10" s="11"/>
    </row>
    <row r="11" spans="1:9" ht="20.100000000000001" customHeight="1">
      <c r="B11" s="840">
        <f>'Attach 3(JV)'!B11</f>
        <v>0</v>
      </c>
      <c r="C11" s="840"/>
      <c r="D11" s="840"/>
      <c r="E11" s="12" t="str">
        <f>'Attach 3(JV)'!E11</f>
        <v>Gurgaon (Haryana) - 122001</v>
      </c>
    </row>
    <row r="12" spans="1:9" ht="20.100000000000001" customHeight="1">
      <c r="A12" s="32"/>
      <c r="B12" s="840">
        <f>'Attach 3(JV)'!B12</f>
        <v>0</v>
      </c>
      <c r="C12" s="840"/>
      <c r="D12" s="840"/>
      <c r="E12" s="12"/>
    </row>
    <row r="13" spans="1:9" ht="20.100000000000001" customHeight="1">
      <c r="A13" s="32"/>
      <c r="B13" s="103"/>
      <c r="C13" s="103"/>
      <c r="D13" s="103"/>
      <c r="E13" s="25"/>
    </row>
    <row r="14" spans="1:9" ht="20.100000000000001" customHeight="1">
      <c r="A14" s="29" t="s">
        <v>341</v>
      </c>
    </row>
    <row r="15" spans="1:9" ht="20.100000000000001" customHeight="1">
      <c r="A15" s="32"/>
    </row>
    <row r="16" spans="1:9" ht="45" customHeight="1">
      <c r="A16" s="1275" t="s">
        <v>472</v>
      </c>
      <c r="B16" s="1275"/>
      <c r="C16" s="1275"/>
      <c r="D16" s="1275"/>
      <c r="E16" s="1275"/>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7</v>
      </c>
      <c r="B24" s="63" t="str">
        <f>'Attach 3(JV)'!B24</f>
        <v>--</v>
      </c>
      <c r="C24" s="40"/>
      <c r="D24" s="37" t="s">
        <v>5</v>
      </c>
      <c r="E24" s="212" t="str">
        <f>'Attach 3(JV)'!E24</f>
        <v/>
      </c>
    </row>
    <row r="25" spans="1:5" ht="33" customHeight="1">
      <c r="A25" s="36" t="s">
        <v>8</v>
      </c>
      <c r="B25" s="212" t="str">
        <f>'Attach 3(JV)'!B25</f>
        <v/>
      </c>
      <c r="C25" s="40"/>
      <c r="D25" s="37" t="s">
        <v>6</v>
      </c>
      <c r="E25" s="212"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MQmeI6OWA9ypW/kQcDSyZD6f/6aDZXJW/zpgotpFzJ1qoyHfe7kZZ+NrLWLEH7utlZmYXom1r0MPx4EQCBt+sQ==" saltValue="MwRMvMLDeFWPIB8qVI/svA==" spinCount="100000" sheet="1" objects="1" scenarios="1" formatColumns="0" formatRows="0" selectLockedCells="1"/>
  <customSheetViews>
    <customSheetView guid="{BC3C0F45-1B04-484E-941E-D23C8045455D}" scale="130"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7EA7248B-219A-4033-A934-89513226BF9E}" scale="130" showPageBreaks="1" showGridLines="0" fitToPage="1" printArea="1" view="pageBreakPreview" topLeftCell="A4">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5"/>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J17" sqref="J17"/>
      <pageMargins left="0.75" right="0.63" top="0.57999999999999996" bottom="0.6" header="0.34" footer="0.35"/>
      <pageSetup scale="86" orientation="portrait" r:id="rId34"/>
      <headerFooter alignWithMargins="0">
        <oddFooter>&amp;R&amp;"Book Antiqua,Bold"&amp;8 Page &amp;P of &amp;N</oddFooter>
      </headerFooter>
    </customSheetView>
    <customSheetView guid="{F0C5A243-1ADF-42BF-85A0-B6506A13618B}" scale="130" showPageBreaks="1" showGridLines="0" fitToPage="1" printArea="1" view="pageBreakPreview" topLeftCell="A4">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E9D42694-117B-4E0A-B08A-A5A33F5DE995}" scale="130"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C49319FA-440E-40ED-8D3D-F15B233A2A32}" scale="130" showPageBreaks="1" showGridLines="0" fitToPage="1" printArea="1" view="pageBreakPreview" topLeftCell="A10">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8"/>
  <headerFooter alignWithMargins="0">
    <oddFooter>&amp;R&amp;"Book Antiqua,Bold"&amp;8 Page &amp;P of &amp;N</oddFooter>
  </headerFooter>
  <drawing r:id="rId3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1" zoomScale="115" zoomScaleNormal="100" zoomScaleSheetLayoutView="115" workbookViewId="0">
      <selection activeCell="R54" sqref="R54"/>
    </sheetView>
  </sheetViews>
  <sheetFormatPr defaultColWidth="9.109375" defaultRowHeight="13.8"/>
  <cols>
    <col min="1" max="1" width="10" style="25" customWidth="1"/>
    <col min="2" max="2" width="10.6640625" style="25" customWidth="1"/>
    <col min="3" max="3" width="10.88671875" style="25" customWidth="1"/>
    <col min="4" max="4" width="16.88671875" style="25" customWidth="1"/>
    <col min="5" max="5" width="20" style="25" customWidth="1"/>
    <col min="6" max="8" width="10.6640625" style="25" customWidth="1"/>
    <col min="9" max="9" width="8.109375" style="25" customWidth="1"/>
    <col min="10" max="16384" width="9.109375" style="25"/>
  </cols>
  <sheetData>
    <row r="1" spans="1:9" s="240" customFormat="1" ht="32.1" customHeight="1">
      <c r="A1" s="1286" t="s">
        <v>483</v>
      </c>
      <c r="B1" s="1287"/>
      <c r="C1" s="1287"/>
      <c r="D1" s="1287"/>
      <c r="E1" s="1287"/>
      <c r="F1" s="1287"/>
      <c r="G1" s="1287"/>
      <c r="H1" s="1287"/>
      <c r="I1" s="1288"/>
    </row>
    <row r="2" spans="1:9" s="240" customFormat="1" ht="32.1" customHeight="1">
      <c r="A2" s="237" t="s">
        <v>484</v>
      </c>
      <c r="B2" s="1289" t="s">
        <v>485</v>
      </c>
      <c r="C2" s="1289"/>
      <c r="D2" s="1289"/>
      <c r="E2" s="1289"/>
      <c r="F2" s="1289"/>
      <c r="G2" s="1289"/>
      <c r="H2" s="1289"/>
      <c r="I2" s="1290"/>
    </row>
    <row r="3" spans="1:9" s="240" customFormat="1" ht="32.1" customHeight="1">
      <c r="A3" s="237" t="s">
        <v>486</v>
      </c>
      <c r="B3" s="1289" t="s">
        <v>487</v>
      </c>
      <c r="C3" s="1289"/>
      <c r="D3" s="1289"/>
      <c r="E3" s="1289"/>
      <c r="F3" s="1289"/>
      <c r="G3" s="1289"/>
      <c r="H3" s="1289"/>
      <c r="I3" s="1290"/>
    </row>
    <row r="4" spans="1:9" s="240" customFormat="1" ht="32.1" customHeight="1">
      <c r="A4" s="237" t="s">
        <v>488</v>
      </c>
      <c r="B4" s="1289" t="s">
        <v>489</v>
      </c>
      <c r="C4" s="1289"/>
      <c r="D4" s="1289"/>
      <c r="E4" s="1289"/>
      <c r="F4" s="1289"/>
      <c r="G4" s="1289"/>
      <c r="H4" s="1289"/>
      <c r="I4" s="1290"/>
    </row>
    <row r="5" spans="1:9" s="240" customFormat="1" ht="32.1" customHeight="1">
      <c r="A5" s="237" t="s">
        <v>490</v>
      </c>
      <c r="B5" s="1289" t="s">
        <v>491</v>
      </c>
      <c r="C5" s="1289"/>
      <c r="D5" s="1289"/>
      <c r="E5" s="1289"/>
      <c r="F5" s="1289"/>
      <c r="G5" s="1289"/>
      <c r="H5" s="1289"/>
      <c r="I5" s="1290"/>
    </row>
    <row r="6" spans="1:9" s="240" customFormat="1" ht="32.1" customHeight="1">
      <c r="A6" s="238" t="s">
        <v>492</v>
      </c>
      <c r="B6" s="1291" t="s">
        <v>553</v>
      </c>
      <c r="C6" s="1291"/>
      <c r="D6" s="1291"/>
      <c r="E6" s="1291"/>
      <c r="F6" s="1291"/>
      <c r="G6" s="1291"/>
      <c r="H6" s="1291"/>
      <c r="I6" s="1292"/>
    </row>
    <row r="7" spans="1:9" s="240" customFormat="1" ht="32.1" customHeight="1">
      <c r="A7" s="239"/>
      <c r="C7" s="239"/>
      <c r="D7" s="239"/>
      <c r="E7" s="239"/>
      <c r="F7" s="239"/>
      <c r="G7" s="239"/>
      <c r="H7" s="239"/>
      <c r="I7" s="239"/>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
      <c r="A31" s="1297" t="s">
        <v>401</v>
      </c>
      <c r="B31" s="1297"/>
      <c r="C31" s="1297"/>
      <c r="D31" s="1297"/>
      <c r="E31" s="1297"/>
      <c r="F31" s="1297"/>
      <c r="G31" s="1297"/>
      <c r="H31" s="1297"/>
      <c r="I31" s="1297"/>
      <c r="J31" s="60"/>
    </row>
    <row r="32" spans="1:10" ht="15.6">
      <c r="A32" s="1296" t="s">
        <v>402</v>
      </c>
      <c r="B32" s="1296"/>
      <c r="C32" s="1296"/>
      <c r="D32" s="1296"/>
      <c r="E32" s="1296"/>
      <c r="F32" s="1296"/>
      <c r="G32" s="1296"/>
      <c r="H32" s="1296"/>
      <c r="I32" s="1296"/>
      <c r="J32" s="60"/>
    </row>
    <row r="33" spans="1:10" ht="18">
      <c r="A33" s="1293" t="s">
        <v>403</v>
      </c>
      <c r="B33" s="1293"/>
      <c r="C33" s="1293"/>
      <c r="D33" s="1293"/>
      <c r="E33" s="1293"/>
      <c r="F33" s="1293"/>
      <c r="G33" s="1293"/>
      <c r="H33" s="1293"/>
      <c r="I33" s="1293"/>
      <c r="J33" s="60"/>
    </row>
    <row r="34" spans="1:10" ht="36" customHeight="1">
      <c r="A34" s="1220" t="s">
        <v>569</v>
      </c>
      <c r="B34" s="1220"/>
      <c r="C34" s="1220"/>
      <c r="D34" s="1220"/>
      <c r="E34" s="1220"/>
      <c r="F34" s="1220"/>
      <c r="G34" s="1220"/>
      <c r="H34" s="1220"/>
      <c r="I34" s="1220"/>
      <c r="J34" s="60"/>
    </row>
    <row r="35" spans="1:10" ht="18">
      <c r="A35" s="1293" t="s">
        <v>404</v>
      </c>
      <c r="B35" s="1293"/>
      <c r="C35" s="1293"/>
      <c r="D35" s="1293"/>
      <c r="E35" s="1293"/>
      <c r="F35" s="1293"/>
      <c r="G35" s="1293"/>
      <c r="H35" s="1293"/>
      <c r="I35" s="1293"/>
      <c r="J35" s="60"/>
    </row>
    <row r="36" spans="1:10" ht="15.6">
      <c r="A36" s="1296" t="s">
        <v>405</v>
      </c>
      <c r="B36" s="1296"/>
      <c r="C36" s="1296"/>
      <c r="D36" s="1296"/>
      <c r="E36" s="1296"/>
      <c r="F36" s="1296"/>
      <c r="G36" s="1296"/>
      <c r="H36" s="1296"/>
      <c r="I36" s="1296"/>
      <c r="J36" s="60"/>
    </row>
    <row r="37" spans="1:10" ht="15.6">
      <c r="A37" s="1296">
        <f>'Attach 3(JV)'!B9</f>
        <v>0</v>
      </c>
      <c r="B37" s="1296"/>
      <c r="C37" s="1296"/>
      <c r="D37" s="1296"/>
      <c r="E37" s="1296"/>
      <c r="F37" s="1296"/>
      <c r="G37" s="1296"/>
      <c r="H37" s="1296"/>
      <c r="I37" s="1296"/>
      <c r="J37" s="60"/>
    </row>
    <row r="38" spans="1:10" ht="58.5" customHeight="1">
      <c r="A38" s="1295" t="str">
        <f>" having its Registered Office at " &amp; 'Attach 3(JV)'!B10 &amp; " " &amp;'Attach 3(JV)'!B11 &amp; " " &amp;'Attach 3(JV)'!B12</f>
        <v xml:space="preserve"> having its Registered Office at 0 0 0</v>
      </c>
      <c r="B38" s="1295"/>
      <c r="C38" s="1295"/>
      <c r="D38" s="1295"/>
      <c r="E38" s="1295"/>
      <c r="F38" s="1295"/>
      <c r="G38" s="1295"/>
      <c r="H38" s="1295"/>
      <c r="I38" s="1295"/>
      <c r="J38" s="60"/>
    </row>
    <row r="39" spans="1:10" ht="15.6">
      <c r="A39" s="1296" t="str">
        <f>IF('Names of Bidder'!D6 = "Sole Bidder", " ", " and ")</f>
        <v xml:space="preserve"> </v>
      </c>
      <c r="B39" s="1296"/>
      <c r="C39" s="1296"/>
      <c r="D39" s="1296"/>
      <c r="E39" s="1296"/>
      <c r="F39" s="1296"/>
      <c r="G39" s="1296"/>
      <c r="H39" s="1296"/>
      <c r="I39" s="1296"/>
      <c r="J39" s="60"/>
    </row>
    <row r="40" spans="1:10" ht="17.25" customHeight="1">
      <c r="A40" s="1295" t="str">
        <f>IF('Names of Bidder'!D6= "Sole Bidder", "", IF('Names of Bidder'!D7=1,'Names of Bidder'!D23,IF('Names of Bidder'!D7="2 or More",'Names of Bidder'!D23&amp;" &amp; "&amp;'Names of Bidder'!D28,"")))</f>
        <v/>
      </c>
      <c r="B40" s="1295"/>
      <c r="C40" s="1295"/>
      <c r="D40" s="1295"/>
      <c r="E40" s="1295"/>
      <c r="F40" s="1295"/>
      <c r="G40" s="1295"/>
      <c r="H40" s="1295"/>
      <c r="I40" s="1295"/>
      <c r="J40" s="60"/>
    </row>
    <row r="41" spans="1:10" ht="39" customHeight="1">
      <c r="A41" s="1295"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95"/>
      <c r="C41" s="1295"/>
      <c r="D41" s="1295"/>
      <c r="E41" s="1295"/>
      <c r="F41" s="1295"/>
      <c r="G41" s="1295"/>
      <c r="H41" s="1295"/>
      <c r="I41" s="1295"/>
      <c r="J41" s="60"/>
    </row>
    <row r="42" spans="1:10" ht="15.6">
      <c r="A42" s="1296" t="s">
        <v>406</v>
      </c>
      <c r="B42" s="1296"/>
      <c r="C42" s="1296"/>
      <c r="D42" s="1296"/>
      <c r="E42" s="1296"/>
      <c r="F42" s="1296"/>
      <c r="G42" s="1296"/>
      <c r="H42" s="1296"/>
      <c r="I42" s="1296"/>
      <c r="J42" s="60"/>
    </row>
    <row r="43" spans="1:10" ht="18">
      <c r="A43" s="1293" t="s">
        <v>407</v>
      </c>
      <c r="B43" s="1293"/>
      <c r="C43" s="1293"/>
      <c r="D43" s="1293"/>
      <c r="E43" s="1293"/>
      <c r="F43" s="1293"/>
      <c r="G43" s="1293"/>
      <c r="H43" s="1293"/>
      <c r="I43" s="1293"/>
      <c r="J43" s="60"/>
    </row>
    <row r="44" spans="1:10" ht="18">
      <c r="A44" s="1293" t="s">
        <v>408</v>
      </c>
      <c r="B44" s="1293"/>
      <c r="C44" s="1293"/>
      <c r="D44" s="1293"/>
      <c r="E44" s="1293"/>
      <c r="F44" s="1293"/>
      <c r="G44" s="1293"/>
      <c r="H44" s="1293"/>
      <c r="I44" s="1293"/>
      <c r="J44" s="60"/>
    </row>
    <row r="45" spans="1:10" ht="102" customHeight="1">
      <c r="A45" s="1294" t="str">
        <f>"POWERGRID intends to award, under laid-down organisational procedures, contract(s) for " &amp; Basic!B1</f>
        <v xml:space="preserve">POWERGRID intends to award, under laid-down organisational procedures, contract(s) for 765kV Reactor Package RT20 for 7X110MVAR, 765kV, 1-Phase Reactors at Fatehgarh-III PS associated with ”Transmission system for evacuation of power from REZ in Rajasthan (20GW) under Phase-III Part E1”.
</v>
      </c>
      <c r="B45" s="1294"/>
      <c r="C45" s="1294"/>
      <c r="D45" s="1294"/>
      <c r="E45" s="1294"/>
      <c r="F45" s="1294"/>
      <c r="G45" s="1294"/>
      <c r="H45" s="1294"/>
      <c r="I45" s="1294"/>
      <c r="J45" s="60"/>
    </row>
    <row r="46" spans="1:10" ht="16.5" customHeight="1">
      <c r="A46" s="197"/>
      <c r="B46" s="199"/>
      <c r="C46" s="199"/>
      <c r="D46" s="199"/>
      <c r="E46" s="199"/>
      <c r="F46" s="197"/>
      <c r="G46" s="199"/>
      <c r="H46" s="199"/>
      <c r="I46" s="199"/>
      <c r="J46" s="60"/>
    </row>
    <row r="47" spans="1:10" ht="21" customHeight="1">
      <c r="A47" s="1172" t="s">
        <v>409</v>
      </c>
      <c r="B47" s="1172"/>
      <c r="C47" s="1172"/>
      <c r="D47" s="1172"/>
      <c r="E47" s="1280" t="s">
        <v>409</v>
      </c>
      <c r="F47" s="1280"/>
      <c r="G47" s="1280"/>
      <c r="H47" s="1280"/>
      <c r="I47" s="1280"/>
      <c r="J47" s="60"/>
    </row>
    <row r="48" spans="1:10" ht="32.25" customHeight="1">
      <c r="A48" s="1281" t="s">
        <v>493</v>
      </c>
      <c r="B48" s="1281"/>
      <c r="C48" s="1281"/>
      <c r="D48" s="1281"/>
      <c r="E48" s="1282" t="s">
        <v>411</v>
      </c>
      <c r="F48" s="1282"/>
      <c r="G48" s="1282"/>
      <c r="H48" s="1282"/>
      <c r="I48" s="1282"/>
      <c r="J48" s="60"/>
    </row>
    <row r="49" spans="1:10" ht="18.75" customHeight="1">
      <c r="A49" s="200" t="s">
        <v>412</v>
      </c>
      <c r="B49" s="200"/>
      <c r="C49" s="200"/>
      <c r="D49" s="200"/>
      <c r="E49" s="200"/>
      <c r="F49" s="200"/>
      <c r="G49" s="200"/>
      <c r="H49" s="200"/>
      <c r="I49" s="201" t="s">
        <v>413</v>
      </c>
      <c r="J49" s="60"/>
    </row>
    <row r="50" spans="1:10" ht="165" customHeight="1">
      <c r="A50" s="1276" t="str">
        <f>Basic!B1&amp;" and Specification Number " &amp;  Basic!B3 &amp; ". POWERGRID values full compliance with all relevant laws of the land, rules, regulations, economic use of resources, and of fairness/transparency in its relations with its Bidders/ Contractors."</f>
        <v>765kV Reactor Package RT20 for 7X110MVAR, 765kV, 1-Phase Reactors at Fatehgarh-III PS associated with ”Transmission system for evacuation of power from REZ in Rajasthan (20GW) under Phase-III Part E1”.
 and Specification Number CC/NT/W-RT/DOM/A10/23/01655. POWERGRID values full compliance with all relevant laws of the land, rules, regulations, economic use of resources, and of fairness/transparency in its relations with its Bidders/ Contractors.</v>
      </c>
      <c r="B50" s="1276"/>
      <c r="C50" s="1276"/>
      <c r="D50" s="1276"/>
      <c r="E50" s="1276"/>
      <c r="F50" s="1276"/>
      <c r="G50" s="1276"/>
      <c r="H50" s="1276"/>
      <c r="I50" s="1276"/>
    </row>
    <row r="51" spans="1:10" ht="8.1" customHeight="1">
      <c r="A51" s="202"/>
      <c r="B51" s="127"/>
      <c r="C51" s="127"/>
      <c r="D51" s="127"/>
      <c r="E51" s="127"/>
      <c r="F51" s="127"/>
      <c r="G51" s="127"/>
      <c r="H51" s="127"/>
      <c r="I51" s="127"/>
    </row>
    <row r="52" spans="1:10" ht="35.25" customHeight="1">
      <c r="A52" s="1276" t="s">
        <v>414</v>
      </c>
      <c r="B52" s="1276"/>
      <c r="C52" s="1276"/>
      <c r="D52" s="1276"/>
      <c r="E52" s="1276"/>
      <c r="F52" s="1276"/>
      <c r="G52" s="1276"/>
      <c r="H52" s="1276"/>
      <c r="I52" s="1276"/>
    </row>
    <row r="53" spans="1:10" ht="8.1" customHeight="1">
      <c r="A53" s="203"/>
      <c r="B53" s="127"/>
      <c r="C53" s="127"/>
      <c r="D53" s="127"/>
      <c r="E53" s="127"/>
      <c r="F53" s="127"/>
      <c r="G53" s="127"/>
      <c r="H53" s="127"/>
      <c r="I53" s="127"/>
    </row>
    <row r="54" spans="1:10" ht="15.6">
      <c r="A54" s="1298" t="s">
        <v>539</v>
      </c>
      <c r="B54" s="1298"/>
      <c r="C54" s="1298"/>
      <c r="D54" s="1298"/>
      <c r="E54" s="1298"/>
      <c r="F54" s="1298"/>
      <c r="G54" s="1298"/>
      <c r="H54" s="1298"/>
      <c r="I54" s="1298"/>
    </row>
    <row r="55" spans="1:10" ht="8.1" customHeight="1">
      <c r="A55" s="203"/>
      <c r="B55" s="127"/>
      <c r="C55" s="127"/>
      <c r="D55" s="127"/>
      <c r="E55" s="127"/>
      <c r="F55" s="127"/>
      <c r="G55" s="127"/>
      <c r="H55" s="127"/>
      <c r="I55" s="127"/>
    </row>
    <row r="56" spans="1:10" ht="15.6">
      <c r="A56" s="1285" t="s">
        <v>415</v>
      </c>
      <c r="B56" s="1285"/>
      <c r="C56" s="1285"/>
      <c r="D56" s="1285"/>
      <c r="E56" s="1285"/>
      <c r="F56" s="1285"/>
      <c r="G56" s="1285"/>
      <c r="H56" s="1285"/>
      <c r="I56" s="1285"/>
    </row>
    <row r="57" spans="1:10" ht="8.1" customHeight="1">
      <c r="A57" s="204"/>
      <c r="B57" s="127"/>
      <c r="C57" s="127"/>
      <c r="D57" s="127"/>
      <c r="E57" s="127"/>
      <c r="F57" s="127"/>
      <c r="G57" s="127"/>
      <c r="H57" s="127"/>
      <c r="I57" s="127"/>
    </row>
    <row r="58" spans="1:10" ht="37.5" customHeight="1">
      <c r="A58" s="205" t="s">
        <v>416</v>
      </c>
      <c r="B58" s="1172" t="s">
        <v>417</v>
      </c>
      <c r="C58" s="1172"/>
      <c r="D58" s="1172"/>
      <c r="E58" s="1172"/>
      <c r="F58" s="1172"/>
      <c r="G58" s="1172"/>
      <c r="H58" s="1172"/>
      <c r="I58" s="1172"/>
    </row>
    <row r="59" spans="1:10" ht="8.1" customHeight="1">
      <c r="A59" s="203"/>
      <c r="B59" s="127"/>
      <c r="C59" s="127"/>
      <c r="D59" s="127"/>
      <c r="E59" s="127"/>
      <c r="F59" s="127"/>
      <c r="G59" s="127"/>
      <c r="H59" s="127"/>
      <c r="I59" s="127"/>
    </row>
    <row r="60" spans="1:10" ht="67.5" customHeight="1">
      <c r="A60" s="127"/>
      <c r="B60" s="205" t="s">
        <v>418</v>
      </c>
      <c r="C60" s="1172" t="s">
        <v>419</v>
      </c>
      <c r="D60" s="1172"/>
      <c r="E60" s="1172"/>
      <c r="F60" s="1172"/>
      <c r="G60" s="1172"/>
      <c r="H60" s="1172"/>
      <c r="I60" s="1172"/>
    </row>
    <row r="61" spans="1:10" ht="8.1" customHeight="1">
      <c r="A61" s="127"/>
      <c r="B61" s="205"/>
      <c r="C61" s="197"/>
      <c r="D61" s="197"/>
      <c r="E61" s="197"/>
      <c r="F61" s="197"/>
      <c r="G61" s="197"/>
      <c r="H61" s="197"/>
      <c r="I61" s="197"/>
    </row>
    <row r="62" spans="1:10" ht="83.25" customHeight="1">
      <c r="A62" s="127"/>
      <c r="B62" s="205" t="s">
        <v>420</v>
      </c>
      <c r="C62" s="1172" t="s">
        <v>812</v>
      </c>
      <c r="D62" s="1172"/>
      <c r="E62" s="1172"/>
      <c r="F62" s="1172"/>
      <c r="G62" s="1172"/>
      <c r="H62" s="1172"/>
      <c r="I62" s="1172"/>
    </row>
    <row r="63" spans="1:10" ht="8.1" customHeight="1">
      <c r="A63" s="127"/>
      <c r="B63" s="205"/>
      <c r="C63" s="197"/>
      <c r="D63" s="197"/>
      <c r="E63" s="197"/>
      <c r="F63" s="197"/>
      <c r="G63" s="197"/>
      <c r="H63" s="197"/>
      <c r="I63" s="197"/>
    </row>
    <row r="64" spans="1:10" ht="50.25" customHeight="1">
      <c r="A64" s="127"/>
      <c r="B64" s="205" t="s">
        <v>421</v>
      </c>
      <c r="C64" s="1172" t="s">
        <v>813</v>
      </c>
      <c r="D64" s="1172"/>
      <c r="E64" s="1172"/>
      <c r="F64" s="1172"/>
      <c r="G64" s="1172"/>
      <c r="H64" s="1172"/>
      <c r="I64" s="1172"/>
    </row>
    <row r="65" spans="1:10" ht="8.1" customHeight="1">
      <c r="A65" s="127"/>
      <c r="B65" s="205"/>
      <c r="C65" s="197"/>
      <c r="D65" s="197"/>
      <c r="E65" s="197"/>
      <c r="F65" s="197"/>
      <c r="G65" s="197"/>
      <c r="H65" s="197"/>
      <c r="I65" s="197"/>
    </row>
    <row r="66" spans="1:10" ht="69" customHeight="1">
      <c r="A66" s="205" t="s">
        <v>422</v>
      </c>
      <c r="B66" s="1172" t="s">
        <v>814</v>
      </c>
      <c r="C66" s="1172"/>
      <c r="D66" s="1172"/>
      <c r="E66" s="1172"/>
      <c r="F66" s="1172"/>
      <c r="G66" s="1172"/>
      <c r="H66" s="1172"/>
      <c r="I66" s="1172"/>
    </row>
    <row r="67" spans="1:10" ht="8.1" customHeight="1">
      <c r="A67" s="127"/>
      <c r="B67" s="205"/>
      <c r="C67" s="197"/>
      <c r="D67" s="197"/>
      <c r="E67" s="197"/>
      <c r="F67" s="197"/>
      <c r="G67" s="197"/>
      <c r="H67" s="197"/>
      <c r="I67" s="197"/>
    </row>
    <row r="68" spans="1:10" ht="15.6">
      <c r="A68" s="1285" t="s">
        <v>423</v>
      </c>
      <c r="B68" s="1285"/>
      <c r="C68" s="1285"/>
      <c r="D68" s="1285"/>
      <c r="E68" s="1285"/>
      <c r="F68" s="1285"/>
      <c r="G68" s="1285"/>
      <c r="H68" s="1285"/>
      <c r="I68" s="1285"/>
    </row>
    <row r="69" spans="1:10" ht="8.1" customHeight="1">
      <c r="A69" s="127"/>
      <c r="B69" s="205"/>
      <c r="C69" s="197"/>
      <c r="D69" s="197"/>
      <c r="E69" s="197"/>
      <c r="F69" s="197"/>
      <c r="G69" s="197"/>
      <c r="H69" s="197"/>
      <c r="I69" s="197"/>
    </row>
    <row r="70" spans="1:10" ht="49.5" customHeight="1">
      <c r="A70" s="205" t="s">
        <v>416</v>
      </c>
      <c r="B70" s="1172" t="s">
        <v>815</v>
      </c>
      <c r="C70" s="1172"/>
      <c r="D70" s="1172"/>
      <c r="E70" s="1172"/>
      <c r="F70" s="1172"/>
      <c r="G70" s="1172"/>
      <c r="H70" s="1172"/>
      <c r="I70" s="1172"/>
    </row>
    <row r="71" spans="1:10" ht="24" customHeight="1">
      <c r="A71" s="197"/>
      <c r="B71" s="200"/>
      <c r="C71" s="200"/>
      <c r="D71" s="200"/>
      <c r="E71" s="200"/>
      <c r="F71" s="197"/>
      <c r="G71" s="200"/>
      <c r="H71" s="200"/>
      <c r="I71" s="200"/>
      <c r="J71" s="60"/>
    </row>
    <row r="72" spans="1:10" ht="21" customHeight="1">
      <c r="A72" s="1172" t="s">
        <v>409</v>
      </c>
      <c r="B72" s="1172"/>
      <c r="C72" s="1172"/>
      <c r="D72" s="1172"/>
      <c r="E72" s="1280" t="s">
        <v>409</v>
      </c>
      <c r="F72" s="1280"/>
      <c r="G72" s="1280"/>
      <c r="H72" s="1280"/>
      <c r="I72" s="1280"/>
      <c r="J72" s="60"/>
    </row>
    <row r="73" spans="1:10" ht="33" customHeight="1">
      <c r="A73" s="1281" t="s">
        <v>410</v>
      </c>
      <c r="B73" s="1281"/>
      <c r="C73" s="1281"/>
      <c r="D73" s="1281"/>
      <c r="E73" s="1282" t="s">
        <v>411</v>
      </c>
      <c r="F73" s="1282"/>
      <c r="G73" s="1282"/>
      <c r="H73" s="1282"/>
      <c r="I73" s="1282"/>
      <c r="J73" s="60"/>
    </row>
    <row r="74" spans="1:10" ht="15.6">
      <c r="A74" s="200" t="s">
        <v>412</v>
      </c>
      <c r="B74" s="200"/>
      <c r="C74" s="200"/>
      <c r="D74" s="200"/>
      <c r="E74" s="200"/>
      <c r="F74" s="200"/>
      <c r="G74" s="200"/>
      <c r="H74" s="200"/>
      <c r="I74" s="201" t="s">
        <v>424</v>
      </c>
      <c r="J74" s="60"/>
    </row>
    <row r="75" spans="1:10" ht="96.75" customHeight="1">
      <c r="A75" s="127"/>
      <c r="B75" s="205" t="s">
        <v>425</v>
      </c>
      <c r="C75" s="1172" t="s">
        <v>816</v>
      </c>
      <c r="D75" s="1172"/>
      <c r="E75" s="1172"/>
      <c r="F75" s="1172"/>
      <c r="G75" s="1172"/>
      <c r="H75" s="1172"/>
      <c r="I75" s="1172"/>
    </row>
    <row r="76" spans="1:10" ht="9.9" customHeight="1">
      <c r="A76" s="127"/>
      <c r="B76" s="104"/>
      <c r="C76" s="203"/>
      <c r="D76" s="203"/>
      <c r="E76" s="203"/>
      <c r="F76" s="203"/>
      <c r="G76" s="203"/>
      <c r="H76" s="203"/>
      <c r="I76" s="203"/>
    </row>
    <row r="77" spans="1:10" ht="99" customHeight="1">
      <c r="A77" s="127"/>
      <c r="B77" s="205" t="s">
        <v>420</v>
      </c>
      <c r="C77" s="1172" t="s">
        <v>817</v>
      </c>
      <c r="D77" s="1172"/>
      <c r="E77" s="1172"/>
      <c r="F77" s="1172"/>
      <c r="G77" s="1172"/>
      <c r="H77" s="1172"/>
      <c r="I77" s="1172"/>
    </row>
    <row r="78" spans="1:10" ht="9.9" customHeight="1">
      <c r="A78" s="127"/>
      <c r="B78" s="205"/>
      <c r="C78" s="206"/>
      <c r="D78" s="206"/>
      <c r="E78" s="206"/>
      <c r="F78" s="206"/>
      <c r="G78" s="206"/>
      <c r="H78" s="206"/>
      <c r="I78" s="206"/>
    </row>
    <row r="79" spans="1:10" ht="53.25" customHeight="1">
      <c r="A79" s="127"/>
      <c r="B79" s="205" t="s">
        <v>421</v>
      </c>
      <c r="C79" s="1172" t="s">
        <v>818</v>
      </c>
      <c r="D79" s="1172"/>
      <c r="E79" s="1172"/>
      <c r="F79" s="1172"/>
      <c r="G79" s="1172"/>
      <c r="H79" s="1172"/>
      <c r="I79" s="1172"/>
    </row>
    <row r="80" spans="1:10" ht="9.9" customHeight="1">
      <c r="A80" s="127"/>
      <c r="B80" s="205"/>
      <c r="C80" s="206"/>
      <c r="D80" s="206"/>
      <c r="E80" s="206"/>
      <c r="F80" s="206"/>
      <c r="G80" s="206"/>
      <c r="H80" s="206"/>
      <c r="I80" s="206"/>
    </row>
    <row r="81" spans="1:10" ht="9.9" customHeight="1">
      <c r="A81" s="127"/>
      <c r="B81" s="205"/>
      <c r="C81" s="206"/>
      <c r="D81" s="206"/>
      <c r="E81" s="206"/>
      <c r="F81" s="206"/>
      <c r="G81" s="206"/>
      <c r="H81" s="206"/>
      <c r="I81" s="206"/>
    </row>
    <row r="82" spans="1:10" ht="85.5" customHeight="1">
      <c r="A82" s="127"/>
      <c r="B82" s="205" t="s">
        <v>426</v>
      </c>
      <c r="C82" s="1172" t="s">
        <v>427</v>
      </c>
      <c r="D82" s="1172"/>
      <c r="E82" s="1172"/>
      <c r="F82" s="1172"/>
      <c r="G82" s="1172"/>
      <c r="H82" s="1172"/>
      <c r="I82" s="1172"/>
    </row>
    <row r="83" spans="1:10" ht="9.9" customHeight="1">
      <c r="A83" s="127"/>
      <c r="B83" s="205"/>
      <c r="C83" s="206"/>
      <c r="D83" s="206"/>
      <c r="E83" s="206"/>
      <c r="F83" s="206"/>
      <c r="G83" s="206"/>
      <c r="H83" s="206"/>
      <c r="I83" s="206"/>
    </row>
    <row r="84" spans="1:10" ht="66" customHeight="1">
      <c r="A84" s="127"/>
      <c r="B84" s="205" t="s">
        <v>428</v>
      </c>
      <c r="C84" s="1172" t="s">
        <v>819</v>
      </c>
      <c r="D84" s="1172"/>
      <c r="E84" s="1172"/>
      <c r="F84" s="1172"/>
      <c r="G84" s="1172"/>
      <c r="H84" s="1172"/>
      <c r="I84" s="1172"/>
    </row>
    <row r="85" spans="1:10" ht="9.9" customHeight="1">
      <c r="A85" s="127"/>
      <c r="B85" s="205"/>
      <c r="C85" s="206"/>
      <c r="D85" s="206"/>
      <c r="E85" s="206"/>
      <c r="F85" s="206"/>
      <c r="G85" s="206"/>
      <c r="H85" s="206"/>
      <c r="I85" s="206"/>
    </row>
    <row r="86" spans="1:10" ht="63.75" customHeight="1">
      <c r="A86" s="127"/>
      <c r="B86" s="205" t="s">
        <v>429</v>
      </c>
      <c r="C86" s="1172" t="s">
        <v>430</v>
      </c>
      <c r="D86" s="1172"/>
      <c r="E86" s="1172"/>
      <c r="F86" s="1172"/>
      <c r="G86" s="1172"/>
      <c r="H86" s="1172"/>
      <c r="I86" s="1172"/>
    </row>
    <row r="87" spans="1:10" ht="8.1" customHeight="1">
      <c r="A87" s="127"/>
      <c r="B87" s="206"/>
      <c r="C87" s="206"/>
      <c r="D87" s="206"/>
      <c r="E87" s="206"/>
      <c r="F87" s="206"/>
      <c r="G87" s="206"/>
      <c r="H87" s="206"/>
      <c r="I87" s="206"/>
    </row>
    <row r="88" spans="1:10" ht="51" customHeight="1">
      <c r="A88" s="127"/>
      <c r="B88" s="205" t="s">
        <v>839</v>
      </c>
      <c r="C88" s="1172" t="s">
        <v>820</v>
      </c>
      <c r="D88" s="1172"/>
      <c r="E88" s="1172"/>
      <c r="F88" s="1172"/>
      <c r="G88" s="1172"/>
      <c r="H88" s="1172"/>
      <c r="I88" s="1172"/>
    </row>
    <row r="89" spans="1:10" ht="8.1" customHeight="1">
      <c r="A89" s="127"/>
      <c r="B89" s="206"/>
      <c r="C89" s="206"/>
      <c r="D89" s="206"/>
      <c r="E89" s="206"/>
      <c r="F89" s="206"/>
      <c r="G89" s="206"/>
      <c r="H89" s="206"/>
      <c r="I89" s="206"/>
    </row>
    <row r="90" spans="1:10" ht="37.5" customHeight="1">
      <c r="A90" s="205" t="s">
        <v>422</v>
      </c>
      <c r="B90" s="1172" t="s">
        <v>431</v>
      </c>
      <c r="C90" s="1172"/>
      <c r="D90" s="1172"/>
      <c r="E90" s="1172"/>
      <c r="F90" s="1172"/>
      <c r="G90" s="1172"/>
      <c r="H90" s="1172"/>
      <c r="I90" s="1172"/>
    </row>
    <row r="91" spans="1:10" ht="39.75" customHeight="1">
      <c r="A91" s="197"/>
      <c r="B91" s="200"/>
      <c r="C91" s="200"/>
      <c r="D91" s="200"/>
      <c r="E91" s="200"/>
      <c r="F91" s="197"/>
      <c r="G91" s="200"/>
      <c r="H91" s="200"/>
      <c r="I91" s="200"/>
      <c r="J91" s="60"/>
    </row>
    <row r="92" spans="1:10" ht="21" customHeight="1">
      <c r="A92" s="1172" t="s">
        <v>409</v>
      </c>
      <c r="B92" s="1172"/>
      <c r="C92" s="1172"/>
      <c r="D92" s="1172"/>
      <c r="E92" s="1280" t="s">
        <v>409</v>
      </c>
      <c r="F92" s="1280"/>
      <c r="G92" s="1280"/>
      <c r="H92" s="1280"/>
      <c r="I92" s="1280"/>
      <c r="J92" s="60"/>
    </row>
    <row r="93" spans="1:10" ht="33" customHeight="1">
      <c r="A93" s="1281" t="s">
        <v>410</v>
      </c>
      <c r="B93" s="1281"/>
      <c r="C93" s="1281"/>
      <c r="D93" s="1281"/>
      <c r="E93" s="1282" t="s">
        <v>411</v>
      </c>
      <c r="F93" s="1282"/>
      <c r="G93" s="1282"/>
      <c r="H93" s="1282"/>
      <c r="I93" s="1282"/>
      <c r="J93" s="60"/>
    </row>
    <row r="94" spans="1:10" ht="15.6">
      <c r="A94" s="200" t="s">
        <v>412</v>
      </c>
      <c r="B94" s="200"/>
      <c r="C94" s="200"/>
      <c r="D94" s="200"/>
      <c r="E94" s="200"/>
      <c r="F94" s="200"/>
      <c r="G94" s="200"/>
      <c r="H94" s="200"/>
      <c r="I94" s="201" t="s">
        <v>432</v>
      </c>
      <c r="J94" s="60"/>
    </row>
    <row r="95" spans="1:10" ht="15.6">
      <c r="A95" s="200"/>
      <c r="B95" s="200"/>
      <c r="C95" s="200"/>
      <c r="D95" s="200"/>
      <c r="E95" s="200"/>
      <c r="F95" s="200"/>
      <c r="G95" s="200"/>
      <c r="H95" s="200"/>
      <c r="I95" s="201"/>
      <c r="J95" s="60"/>
    </row>
    <row r="96" spans="1:10" ht="15.6">
      <c r="A96" s="1285" t="s">
        <v>433</v>
      </c>
      <c r="B96" s="1285"/>
      <c r="C96" s="1285"/>
      <c r="D96" s="1285"/>
      <c r="E96" s="1285"/>
      <c r="F96" s="1285"/>
      <c r="G96" s="1285"/>
      <c r="H96" s="1285"/>
      <c r="I96" s="1285"/>
    </row>
    <row r="97" spans="1:9" ht="10.5" customHeight="1">
      <c r="A97" s="127"/>
      <c r="B97" s="206"/>
      <c r="C97" s="206"/>
      <c r="D97" s="206"/>
      <c r="E97" s="206"/>
      <c r="F97" s="206"/>
      <c r="G97" s="206"/>
      <c r="H97" s="206"/>
      <c r="I97" s="206"/>
    </row>
    <row r="98" spans="1:9" ht="80.25" customHeight="1">
      <c r="A98" s="205" t="s">
        <v>416</v>
      </c>
      <c r="B98" s="1172" t="s">
        <v>821</v>
      </c>
      <c r="C98" s="1172"/>
      <c r="D98" s="1172"/>
      <c r="E98" s="1172"/>
      <c r="F98" s="1172"/>
      <c r="G98" s="1172"/>
      <c r="H98" s="1172"/>
      <c r="I98" s="1172"/>
    </row>
    <row r="99" spans="1:9" ht="8.1" customHeight="1">
      <c r="A99" s="127"/>
      <c r="B99" s="206"/>
      <c r="C99" s="206"/>
      <c r="D99" s="206"/>
      <c r="E99" s="206"/>
      <c r="F99" s="206"/>
      <c r="G99" s="206"/>
      <c r="H99" s="206"/>
      <c r="I99" s="206"/>
    </row>
    <row r="100" spans="1:9" ht="141.75" customHeight="1">
      <c r="A100" s="205" t="s">
        <v>422</v>
      </c>
      <c r="B100" s="1172" t="s">
        <v>822</v>
      </c>
      <c r="C100" s="1172"/>
      <c r="D100" s="1172"/>
      <c r="E100" s="1172"/>
      <c r="F100" s="1172"/>
      <c r="G100" s="1172"/>
      <c r="H100" s="1172"/>
      <c r="I100" s="1172"/>
    </row>
    <row r="101" spans="1:9" ht="8.1" customHeight="1">
      <c r="A101" s="127"/>
      <c r="B101" s="206"/>
      <c r="C101" s="206"/>
      <c r="D101" s="206"/>
      <c r="E101" s="206"/>
      <c r="F101" s="206"/>
      <c r="G101" s="206"/>
      <c r="H101" s="206"/>
      <c r="I101" s="206"/>
    </row>
    <row r="102" spans="1:9" ht="51.75" customHeight="1">
      <c r="A102" s="205" t="s">
        <v>434</v>
      </c>
      <c r="B102" s="1172" t="s">
        <v>823</v>
      </c>
      <c r="C102" s="1172"/>
      <c r="D102" s="1172"/>
      <c r="E102" s="1172"/>
      <c r="F102" s="1172"/>
      <c r="G102" s="1172"/>
      <c r="H102" s="1172"/>
      <c r="I102" s="1172"/>
    </row>
    <row r="103" spans="1:9" ht="15" customHeight="1">
      <c r="A103" s="203"/>
      <c r="B103" s="127"/>
      <c r="C103" s="127"/>
      <c r="D103" s="127"/>
      <c r="E103" s="127"/>
      <c r="F103" s="127"/>
      <c r="G103" s="127"/>
      <c r="H103" s="127"/>
      <c r="I103" s="127"/>
    </row>
    <row r="104" spans="1:9" ht="15.6">
      <c r="A104" s="1285" t="s">
        <v>435</v>
      </c>
      <c r="B104" s="1285"/>
      <c r="C104" s="1285"/>
      <c r="D104" s="1285"/>
      <c r="E104" s="1285"/>
      <c r="F104" s="1285"/>
      <c r="G104" s="1285"/>
      <c r="H104" s="1285"/>
      <c r="I104" s="1285"/>
    </row>
    <row r="105" spans="1:9" ht="8.1" customHeight="1">
      <c r="A105" s="127"/>
      <c r="B105" s="206"/>
      <c r="C105" s="206"/>
      <c r="D105" s="206"/>
      <c r="E105" s="206"/>
      <c r="F105" s="206"/>
      <c r="G105" s="206"/>
      <c r="H105" s="206"/>
      <c r="I105" s="206"/>
    </row>
    <row r="106" spans="1:9" ht="42.75" customHeight="1">
      <c r="A106" s="205" t="s">
        <v>416</v>
      </c>
      <c r="B106" s="1276" t="s">
        <v>824</v>
      </c>
      <c r="C106" s="1276"/>
      <c r="D106" s="1276"/>
      <c r="E106" s="1276"/>
      <c r="F106" s="1276"/>
      <c r="G106" s="1276"/>
      <c r="H106" s="1276"/>
      <c r="I106" s="1276"/>
    </row>
    <row r="107" spans="1:9" ht="8.1" customHeight="1">
      <c r="A107" s="127"/>
      <c r="B107" s="206"/>
      <c r="C107" s="206"/>
      <c r="D107" s="206"/>
      <c r="E107" s="206"/>
      <c r="F107" s="206"/>
      <c r="G107" s="206"/>
      <c r="H107" s="206"/>
      <c r="I107" s="206"/>
    </row>
    <row r="108" spans="1:9" ht="70.5" customHeight="1">
      <c r="A108" s="205" t="s">
        <v>422</v>
      </c>
      <c r="B108" s="1276" t="s">
        <v>825</v>
      </c>
      <c r="C108" s="1276"/>
      <c r="D108" s="1276"/>
      <c r="E108" s="1276"/>
      <c r="F108" s="1276"/>
      <c r="G108" s="1276"/>
      <c r="H108" s="1276"/>
      <c r="I108" s="1276"/>
    </row>
    <row r="109" spans="1:9" ht="8.1" customHeight="1">
      <c r="A109" s="127"/>
      <c r="B109" s="206"/>
      <c r="C109" s="206"/>
      <c r="D109" s="206"/>
      <c r="E109" s="206"/>
      <c r="F109" s="206"/>
      <c r="G109" s="206"/>
      <c r="H109" s="206"/>
      <c r="I109" s="206"/>
    </row>
    <row r="110" spans="1:9" ht="15.6">
      <c r="A110" s="1285" t="s">
        <v>436</v>
      </c>
      <c r="B110" s="1285"/>
      <c r="C110" s="1285"/>
      <c r="D110" s="1285"/>
      <c r="E110" s="1285"/>
      <c r="F110" s="1285"/>
      <c r="G110" s="1285"/>
      <c r="H110" s="1285"/>
      <c r="I110" s="1285"/>
    </row>
    <row r="111" spans="1:9" ht="15" customHeight="1">
      <c r="A111" s="204"/>
      <c r="B111" s="127"/>
      <c r="C111" s="127"/>
      <c r="D111" s="127"/>
      <c r="E111" s="127"/>
      <c r="F111" s="127"/>
      <c r="G111" s="127"/>
      <c r="H111" s="127"/>
      <c r="I111" s="127"/>
    </row>
    <row r="112" spans="1:9" ht="58.5" customHeight="1">
      <c r="A112" s="205" t="s">
        <v>416</v>
      </c>
      <c r="B112" s="1276" t="s">
        <v>826</v>
      </c>
      <c r="C112" s="1276"/>
      <c r="D112" s="1276"/>
      <c r="E112" s="1276"/>
      <c r="F112" s="1276"/>
      <c r="G112" s="1276"/>
      <c r="H112" s="1276"/>
      <c r="I112" s="1276"/>
    </row>
    <row r="113" spans="1:10" ht="43.5" customHeight="1">
      <c r="A113" s="205"/>
      <c r="B113" s="198"/>
      <c r="C113" s="198"/>
      <c r="D113" s="198"/>
      <c r="E113" s="198"/>
      <c r="F113" s="198"/>
      <c r="G113" s="198"/>
      <c r="H113" s="198"/>
      <c r="I113" s="198"/>
    </row>
    <row r="114" spans="1:10" ht="26.25" customHeight="1">
      <c r="A114" s="127"/>
      <c r="B114" s="127"/>
      <c r="C114" s="127"/>
      <c r="D114" s="127"/>
      <c r="E114" s="127"/>
      <c r="F114" s="127"/>
      <c r="G114" s="127"/>
      <c r="H114" s="127"/>
      <c r="I114" s="127"/>
      <c r="J114" s="60"/>
    </row>
    <row r="115" spans="1:10" ht="21" customHeight="1">
      <c r="A115" s="1172" t="s">
        <v>409</v>
      </c>
      <c r="B115" s="1172"/>
      <c r="C115" s="1172"/>
      <c r="D115" s="1172"/>
      <c r="E115" s="1280" t="s">
        <v>409</v>
      </c>
      <c r="F115" s="1280"/>
      <c r="G115" s="1280"/>
      <c r="H115" s="1280"/>
      <c r="I115" s="1280"/>
      <c r="J115" s="60"/>
    </row>
    <row r="116" spans="1:10" ht="33" customHeight="1">
      <c r="A116" s="1281" t="s">
        <v>410</v>
      </c>
      <c r="B116" s="1281"/>
      <c r="C116" s="1281"/>
      <c r="D116" s="1281"/>
      <c r="E116" s="1282" t="s">
        <v>411</v>
      </c>
      <c r="F116" s="1282"/>
      <c r="G116" s="1282"/>
      <c r="H116" s="1282"/>
      <c r="I116" s="1282"/>
      <c r="J116" s="60"/>
    </row>
    <row r="117" spans="1:10" ht="15.6">
      <c r="A117" s="200" t="s">
        <v>412</v>
      </c>
      <c r="B117" s="200"/>
      <c r="C117" s="200"/>
      <c r="D117" s="200"/>
      <c r="E117" s="200"/>
      <c r="F117" s="200"/>
      <c r="G117" s="200"/>
      <c r="H117" s="200"/>
      <c r="I117" s="201" t="s">
        <v>437</v>
      </c>
      <c r="J117" s="60"/>
    </row>
    <row r="118" spans="1:10" ht="15.9" customHeight="1">
      <c r="A118" s="203"/>
      <c r="B118" s="127"/>
      <c r="C118" s="127"/>
      <c r="D118" s="127"/>
      <c r="E118" s="127"/>
      <c r="F118" s="127"/>
      <c r="G118" s="127"/>
      <c r="H118" s="127"/>
      <c r="I118" s="127"/>
    </row>
    <row r="119" spans="1:10" ht="50.25" customHeight="1">
      <c r="A119" s="205" t="s">
        <v>422</v>
      </c>
      <c r="B119" s="1276" t="s">
        <v>827</v>
      </c>
      <c r="C119" s="1276"/>
      <c r="D119" s="1276"/>
      <c r="E119" s="1276"/>
      <c r="F119" s="1276"/>
      <c r="G119" s="1276"/>
      <c r="H119" s="1276"/>
      <c r="I119" s="1276"/>
    </row>
    <row r="120" spans="1:10" ht="12" customHeight="1">
      <c r="A120" s="203"/>
      <c r="B120" s="127"/>
      <c r="C120" s="127"/>
      <c r="D120" s="127"/>
      <c r="E120" s="127"/>
      <c r="F120" s="127"/>
      <c r="G120" s="127"/>
      <c r="H120" s="127"/>
      <c r="I120" s="127"/>
    </row>
    <row r="121" spans="1:10" ht="15.6">
      <c r="A121" s="1285" t="s">
        <v>438</v>
      </c>
      <c r="B121" s="1285"/>
      <c r="C121" s="1285"/>
      <c r="D121" s="1285"/>
      <c r="E121" s="1285"/>
      <c r="F121" s="1285"/>
      <c r="G121" s="1285"/>
      <c r="H121" s="1285"/>
      <c r="I121" s="1285"/>
    </row>
    <row r="122" spans="1:10" ht="15.9" customHeight="1">
      <c r="A122" s="203"/>
      <c r="B122" s="127"/>
      <c r="C122" s="127"/>
      <c r="D122" s="127"/>
      <c r="E122" s="127"/>
      <c r="F122" s="127"/>
      <c r="G122" s="127"/>
      <c r="H122" s="127"/>
      <c r="I122" s="127"/>
    </row>
    <row r="123" spans="1:10" ht="31.5" customHeight="1">
      <c r="A123" s="205" t="s">
        <v>416</v>
      </c>
      <c r="B123" s="1276" t="s">
        <v>439</v>
      </c>
      <c r="C123" s="1276"/>
      <c r="D123" s="1276"/>
      <c r="E123" s="1276"/>
      <c r="F123" s="1276"/>
      <c r="G123" s="1276"/>
      <c r="H123" s="1276"/>
      <c r="I123" s="1276"/>
    </row>
    <row r="124" spans="1:10" ht="8.1" customHeight="1">
      <c r="A124" s="127"/>
      <c r="B124" s="206"/>
      <c r="C124" s="206"/>
      <c r="D124" s="206"/>
      <c r="E124" s="206"/>
      <c r="F124" s="206"/>
      <c r="G124" s="206"/>
      <c r="H124" s="206"/>
      <c r="I124" s="206"/>
    </row>
    <row r="125" spans="1:10" ht="39" customHeight="1">
      <c r="A125" s="205" t="s">
        <v>422</v>
      </c>
      <c r="B125" s="1276" t="s">
        <v>440</v>
      </c>
      <c r="C125" s="1276"/>
      <c r="D125" s="1276"/>
      <c r="E125" s="1276"/>
      <c r="F125" s="1276"/>
      <c r="G125" s="1276"/>
      <c r="H125" s="1276"/>
      <c r="I125" s="1276"/>
    </row>
    <row r="126" spans="1:10" ht="12" customHeight="1">
      <c r="A126" s="203"/>
      <c r="B126" s="127"/>
      <c r="C126" s="127"/>
      <c r="D126" s="127"/>
      <c r="E126" s="127"/>
      <c r="F126" s="127"/>
      <c r="G126" s="127"/>
      <c r="H126" s="127"/>
      <c r="I126" s="127"/>
    </row>
    <row r="127" spans="1:10" ht="15.6">
      <c r="A127" s="1285" t="s">
        <v>441</v>
      </c>
      <c r="B127" s="1285"/>
      <c r="C127" s="1285"/>
      <c r="D127" s="1285"/>
      <c r="E127" s="1285"/>
      <c r="F127" s="1285"/>
      <c r="G127" s="1285"/>
      <c r="H127" s="1285"/>
      <c r="I127" s="1285"/>
    </row>
    <row r="128" spans="1:10" ht="15.9" customHeight="1">
      <c r="A128" s="203"/>
      <c r="B128" s="127"/>
      <c r="C128" s="127"/>
      <c r="D128" s="127"/>
      <c r="E128" s="127"/>
      <c r="F128" s="127"/>
      <c r="G128" s="127"/>
      <c r="H128" s="127"/>
      <c r="I128" s="127"/>
    </row>
    <row r="129" spans="1:10" ht="75" customHeight="1">
      <c r="A129" s="1276" t="s">
        <v>828</v>
      </c>
      <c r="B129" s="1276"/>
      <c r="C129" s="1276"/>
      <c r="D129" s="1276"/>
      <c r="E129" s="1276"/>
      <c r="F129" s="1276"/>
      <c r="G129" s="1276"/>
      <c r="H129" s="1276"/>
      <c r="I129" s="1276"/>
    </row>
    <row r="130" spans="1:10" ht="12" customHeight="1">
      <c r="A130" s="203"/>
      <c r="B130" s="127"/>
      <c r="C130" s="127"/>
      <c r="D130" s="127"/>
      <c r="E130" s="127"/>
      <c r="F130" s="127"/>
      <c r="G130" s="127"/>
      <c r="H130" s="127"/>
      <c r="I130" s="127"/>
    </row>
    <row r="131" spans="1:10" ht="21.75" customHeight="1">
      <c r="A131" s="1285" t="s">
        <v>442</v>
      </c>
      <c r="B131" s="1285"/>
      <c r="C131" s="1285"/>
      <c r="D131" s="1285"/>
      <c r="E131" s="1285"/>
      <c r="F131" s="1285"/>
      <c r="G131" s="1285"/>
      <c r="H131" s="1285"/>
      <c r="I131" s="1285"/>
    </row>
    <row r="132" spans="1:10" ht="15.9" customHeight="1">
      <c r="A132" s="204"/>
      <c r="B132" s="127"/>
      <c r="C132" s="127"/>
      <c r="D132" s="127"/>
      <c r="E132" s="127"/>
      <c r="F132" s="127"/>
      <c r="G132" s="127"/>
      <c r="H132" s="127"/>
      <c r="I132" s="127"/>
    </row>
    <row r="133" spans="1:10" ht="57.75" customHeight="1">
      <c r="A133" s="205" t="s">
        <v>416</v>
      </c>
      <c r="B133" s="1276" t="s">
        <v>829</v>
      </c>
      <c r="C133" s="1276"/>
      <c r="D133" s="1276"/>
      <c r="E133" s="1276"/>
      <c r="F133" s="1276"/>
      <c r="G133" s="1276"/>
      <c r="H133" s="1276"/>
      <c r="I133" s="1276"/>
    </row>
    <row r="134" spans="1:10" ht="8.1" customHeight="1">
      <c r="A134" s="127"/>
      <c r="B134" s="206"/>
      <c r="C134" s="206"/>
      <c r="D134" s="206"/>
      <c r="E134" s="206"/>
      <c r="F134" s="206"/>
      <c r="G134" s="206"/>
      <c r="H134" s="206"/>
      <c r="I134" s="206"/>
    </row>
    <row r="135" spans="1:10" ht="114" customHeight="1">
      <c r="A135" s="205" t="s">
        <v>422</v>
      </c>
      <c r="B135" s="1276" t="s">
        <v>830</v>
      </c>
      <c r="C135" s="1276"/>
      <c r="D135" s="1276"/>
      <c r="E135" s="1276"/>
      <c r="F135" s="1276"/>
      <c r="G135" s="1276"/>
      <c r="H135" s="1276"/>
      <c r="I135" s="1276"/>
    </row>
    <row r="136" spans="1:10" ht="28.5" customHeight="1">
      <c r="A136" s="205"/>
      <c r="B136" s="198"/>
      <c r="C136" s="198"/>
      <c r="D136" s="198"/>
      <c r="E136" s="198"/>
      <c r="F136" s="198"/>
      <c r="G136" s="198"/>
      <c r="H136" s="198"/>
      <c r="I136" s="198"/>
    </row>
    <row r="137" spans="1:10" ht="24.9" customHeight="1">
      <c r="A137" s="205"/>
      <c r="B137" s="198"/>
      <c r="C137" s="198"/>
      <c r="D137" s="198"/>
      <c r="E137" s="198"/>
      <c r="F137" s="198"/>
      <c r="G137" s="198"/>
      <c r="H137" s="198"/>
      <c r="I137" s="198"/>
    </row>
    <row r="138" spans="1:10" ht="21" customHeight="1">
      <c r="A138" s="1172" t="s">
        <v>409</v>
      </c>
      <c r="B138" s="1172"/>
      <c r="C138" s="1172"/>
      <c r="D138" s="1172"/>
      <c r="E138" s="1280" t="s">
        <v>409</v>
      </c>
      <c r="F138" s="1280"/>
      <c r="G138" s="1280"/>
      <c r="H138" s="1280"/>
      <c r="I138" s="1280"/>
      <c r="J138" s="60"/>
    </row>
    <row r="139" spans="1:10" ht="33" customHeight="1">
      <c r="A139" s="1281" t="s">
        <v>410</v>
      </c>
      <c r="B139" s="1281"/>
      <c r="C139" s="1281"/>
      <c r="D139" s="1281"/>
      <c r="E139" s="1282" t="s">
        <v>411</v>
      </c>
      <c r="F139" s="1282"/>
      <c r="G139" s="1282"/>
      <c r="H139" s="1282"/>
      <c r="I139" s="1282"/>
      <c r="J139" s="60"/>
    </row>
    <row r="140" spans="1:10" ht="15.6">
      <c r="A140" s="200" t="s">
        <v>412</v>
      </c>
      <c r="B140" s="200"/>
      <c r="C140" s="200"/>
      <c r="D140" s="200"/>
      <c r="E140" s="200"/>
      <c r="F140" s="200"/>
      <c r="G140" s="200"/>
      <c r="H140" s="200"/>
      <c r="I140" s="201" t="s">
        <v>443</v>
      </c>
      <c r="J140" s="60"/>
    </row>
    <row r="141" spans="1:10" ht="15.6">
      <c r="A141" s="200"/>
      <c r="B141" s="200"/>
      <c r="C141" s="200"/>
      <c r="D141" s="200"/>
      <c r="E141" s="200"/>
      <c r="F141" s="200"/>
      <c r="G141" s="200"/>
      <c r="H141" s="200"/>
      <c r="I141" s="201"/>
      <c r="J141" s="60"/>
    </row>
    <row r="142" spans="1:10" ht="8.25" customHeight="1">
      <c r="A142" s="200"/>
      <c r="B142" s="200"/>
      <c r="C142" s="200"/>
      <c r="D142" s="200"/>
      <c r="E142" s="200"/>
      <c r="F142" s="200"/>
      <c r="G142" s="200"/>
      <c r="H142" s="200"/>
      <c r="I142" s="201"/>
      <c r="J142" s="60"/>
    </row>
    <row r="143" spans="1:10" ht="54" customHeight="1">
      <c r="A143" s="205" t="s">
        <v>434</v>
      </c>
      <c r="B143" s="1276" t="s">
        <v>840</v>
      </c>
      <c r="C143" s="1276"/>
      <c r="D143" s="1276"/>
      <c r="E143" s="1276"/>
      <c r="F143" s="1276"/>
      <c r="G143" s="1276"/>
      <c r="H143" s="1276"/>
      <c r="I143" s="1276"/>
    </row>
    <row r="144" spans="1:10" ht="12" customHeight="1">
      <c r="A144" s="205"/>
      <c r="B144" s="1276"/>
      <c r="C144" s="1276"/>
      <c r="D144" s="1276"/>
      <c r="E144" s="1276"/>
      <c r="F144" s="1276"/>
      <c r="G144" s="1276"/>
      <c r="H144" s="1276"/>
      <c r="I144" s="1276"/>
    </row>
    <row r="145" spans="1:10" ht="124.5" customHeight="1">
      <c r="A145" s="205" t="s">
        <v>444</v>
      </c>
      <c r="B145" s="1276" t="s">
        <v>831</v>
      </c>
      <c r="C145" s="1276"/>
      <c r="D145" s="1276"/>
      <c r="E145" s="1276"/>
      <c r="F145" s="1276"/>
      <c r="G145" s="1276"/>
      <c r="H145" s="1276"/>
      <c r="I145" s="1276"/>
    </row>
    <row r="146" spans="1:10" ht="12" customHeight="1">
      <c r="A146" s="205"/>
      <c r="B146" s="1276"/>
      <c r="C146" s="1276"/>
      <c r="D146" s="1276"/>
      <c r="E146" s="1276"/>
      <c r="F146" s="1276"/>
      <c r="G146" s="1276"/>
      <c r="H146" s="1276"/>
      <c r="I146" s="1276"/>
    </row>
    <row r="147" spans="1:10" ht="98.25" customHeight="1">
      <c r="A147" s="205" t="s">
        <v>445</v>
      </c>
      <c r="B147" s="1276" t="s">
        <v>832</v>
      </c>
      <c r="C147" s="1276"/>
      <c r="D147" s="1276"/>
      <c r="E147" s="1276"/>
      <c r="F147" s="1276"/>
      <c r="G147" s="1276"/>
      <c r="H147" s="1276"/>
      <c r="I147" s="1276"/>
    </row>
    <row r="148" spans="1:10" ht="12" customHeight="1">
      <c r="A148" s="205"/>
      <c r="B148" s="1276"/>
      <c r="C148" s="1276"/>
      <c r="D148" s="1276"/>
      <c r="E148" s="1276"/>
      <c r="F148" s="1276"/>
      <c r="G148" s="1276"/>
      <c r="H148" s="1276"/>
      <c r="I148" s="1276"/>
    </row>
    <row r="149" spans="1:10" ht="136.5" customHeight="1">
      <c r="A149" s="205" t="s">
        <v>446</v>
      </c>
      <c r="B149" s="1276" t="s">
        <v>833</v>
      </c>
      <c r="C149" s="1276"/>
      <c r="D149" s="1276"/>
      <c r="E149" s="1276"/>
      <c r="F149" s="1276"/>
      <c r="G149" s="1276"/>
      <c r="H149" s="1276"/>
      <c r="I149" s="1276"/>
    </row>
    <row r="150" spans="1:10" ht="12" customHeight="1">
      <c r="A150" s="205"/>
      <c r="B150" s="1276"/>
      <c r="C150" s="1276"/>
      <c r="D150" s="1276"/>
      <c r="E150" s="1276"/>
      <c r="F150" s="1276"/>
      <c r="G150" s="1276"/>
      <c r="H150" s="1276"/>
      <c r="I150" s="1276"/>
    </row>
    <row r="151" spans="1:10" ht="70.5" customHeight="1">
      <c r="A151" s="205" t="s">
        <v>447</v>
      </c>
      <c r="B151" s="1276" t="s">
        <v>448</v>
      </c>
      <c r="C151" s="1276"/>
      <c r="D151" s="1276"/>
      <c r="E151" s="1276"/>
      <c r="F151" s="1276"/>
      <c r="G151" s="1276"/>
      <c r="H151" s="1276"/>
      <c r="I151" s="1276"/>
    </row>
    <row r="152" spans="1:10" ht="12" customHeight="1">
      <c r="A152" s="205"/>
      <c r="B152" s="1276"/>
      <c r="C152" s="1276"/>
      <c r="D152" s="1276"/>
      <c r="E152" s="1276"/>
      <c r="F152" s="1276"/>
      <c r="G152" s="1276"/>
      <c r="H152" s="1276"/>
      <c r="I152" s="1276"/>
    </row>
    <row r="153" spans="1:10" ht="88.5" customHeight="1">
      <c r="A153" s="205" t="s">
        <v>449</v>
      </c>
      <c r="B153" s="1276" t="s">
        <v>834</v>
      </c>
      <c r="C153" s="1276"/>
      <c r="D153" s="1276"/>
      <c r="E153" s="1276"/>
      <c r="F153" s="1276"/>
      <c r="G153" s="1276"/>
      <c r="H153" s="1276"/>
      <c r="I153" s="1276"/>
    </row>
    <row r="154" spans="1:10" ht="51" customHeight="1">
      <c r="A154" s="205"/>
      <c r="B154" s="198"/>
      <c r="C154" s="198"/>
      <c r="D154" s="198"/>
      <c r="E154" s="198"/>
      <c r="F154" s="198"/>
      <c r="G154" s="198"/>
      <c r="H154" s="198"/>
      <c r="I154" s="198"/>
    </row>
    <row r="155" spans="1:10" ht="24.9" customHeight="1">
      <c r="A155" s="205"/>
      <c r="B155" s="198"/>
      <c r="C155" s="198"/>
      <c r="D155" s="198"/>
      <c r="E155" s="198"/>
      <c r="F155" s="198"/>
      <c r="G155" s="198"/>
      <c r="H155" s="198"/>
      <c r="I155" s="198"/>
    </row>
    <row r="156" spans="1:10" ht="21" customHeight="1">
      <c r="A156" s="1172" t="s">
        <v>409</v>
      </c>
      <c r="B156" s="1172"/>
      <c r="C156" s="1172"/>
      <c r="D156" s="1172"/>
      <c r="E156" s="1280" t="s">
        <v>409</v>
      </c>
      <c r="F156" s="1280"/>
      <c r="G156" s="1280"/>
      <c r="H156" s="1280"/>
      <c r="I156" s="1280"/>
      <c r="J156" s="60"/>
    </row>
    <row r="157" spans="1:10" ht="33" customHeight="1">
      <c r="A157" s="1281" t="s">
        <v>410</v>
      </c>
      <c r="B157" s="1281"/>
      <c r="C157" s="1281"/>
      <c r="D157" s="1281"/>
      <c r="E157" s="1282" t="s">
        <v>411</v>
      </c>
      <c r="F157" s="1282"/>
      <c r="G157" s="1282"/>
      <c r="H157" s="1282"/>
      <c r="I157" s="1282"/>
      <c r="J157" s="60"/>
    </row>
    <row r="158" spans="1:10" ht="15.6">
      <c r="A158" s="200" t="s">
        <v>412</v>
      </c>
      <c r="B158" s="200"/>
      <c r="C158" s="200"/>
      <c r="D158" s="200"/>
      <c r="E158" s="200"/>
      <c r="F158" s="200"/>
      <c r="G158" s="200"/>
      <c r="H158" s="200"/>
      <c r="I158" s="201" t="s">
        <v>450</v>
      </c>
      <c r="J158" s="60"/>
    </row>
    <row r="159" spans="1:10" ht="15.6">
      <c r="A159" s="200"/>
      <c r="B159" s="200"/>
      <c r="C159" s="200"/>
      <c r="D159" s="200"/>
      <c r="E159" s="200"/>
      <c r="F159" s="200"/>
      <c r="G159" s="200"/>
      <c r="H159" s="200"/>
      <c r="I159" s="201"/>
      <c r="J159" s="60"/>
    </row>
    <row r="160" spans="1:10" ht="58.5" customHeight="1">
      <c r="A160" s="205" t="s">
        <v>451</v>
      </c>
      <c r="B160" s="1276" t="s">
        <v>836</v>
      </c>
      <c r="C160" s="1276"/>
      <c r="D160" s="1276"/>
      <c r="E160" s="1276"/>
      <c r="F160" s="1276"/>
      <c r="G160" s="1276"/>
      <c r="H160" s="1276"/>
      <c r="I160" s="1276"/>
    </row>
    <row r="161" spans="1:9" ht="8.1" customHeight="1">
      <c r="A161" s="205"/>
      <c r="B161" s="127"/>
      <c r="C161" s="127"/>
      <c r="D161" s="127"/>
      <c r="E161" s="127"/>
      <c r="F161" s="127"/>
      <c r="G161" s="127"/>
      <c r="H161" s="127"/>
      <c r="I161" s="127"/>
    </row>
    <row r="162" spans="1:9" ht="16.5" customHeight="1">
      <c r="A162" s="205" t="s">
        <v>835</v>
      </c>
      <c r="B162" s="1276" t="s">
        <v>452</v>
      </c>
      <c r="C162" s="1276"/>
      <c r="D162" s="1276"/>
      <c r="E162" s="1276"/>
      <c r="F162" s="1276"/>
      <c r="G162" s="1276"/>
      <c r="H162" s="1276"/>
      <c r="I162" s="1276"/>
    </row>
    <row r="163" spans="1:9" ht="8.1" customHeight="1">
      <c r="A163" s="205"/>
      <c r="B163" s="127"/>
      <c r="C163" s="127"/>
      <c r="D163" s="127"/>
      <c r="E163" s="127"/>
      <c r="F163" s="127"/>
      <c r="G163" s="127"/>
      <c r="H163" s="127"/>
      <c r="I163" s="127"/>
    </row>
    <row r="164" spans="1:9" ht="8.1" customHeight="1">
      <c r="A164" s="205"/>
      <c r="B164" s="127"/>
      <c r="C164" s="127"/>
      <c r="D164" s="127"/>
      <c r="E164" s="127"/>
      <c r="F164" s="127"/>
      <c r="G164" s="127"/>
      <c r="H164" s="127"/>
      <c r="I164" s="127"/>
    </row>
    <row r="165" spans="1:9" ht="68.25" customHeight="1">
      <c r="A165" s="205" t="s">
        <v>453</v>
      </c>
      <c r="B165" s="1284" t="s">
        <v>454</v>
      </c>
      <c r="C165" s="1284"/>
      <c r="D165" s="1284"/>
      <c r="E165" s="1284"/>
      <c r="F165" s="1284"/>
      <c r="G165" s="1284"/>
      <c r="H165" s="1284"/>
      <c r="I165" s="1284"/>
    </row>
    <row r="166" spans="1:9" ht="8.1" customHeight="1">
      <c r="A166" s="203"/>
      <c r="B166" s="127"/>
      <c r="C166" s="127"/>
      <c r="D166" s="127"/>
      <c r="E166" s="127"/>
      <c r="F166" s="127"/>
      <c r="G166" s="127"/>
      <c r="H166" s="127"/>
      <c r="I166" s="127"/>
    </row>
    <row r="167" spans="1:9" ht="15.6">
      <c r="A167" s="1285" t="s">
        <v>455</v>
      </c>
      <c r="B167" s="1285"/>
      <c r="C167" s="1285"/>
      <c r="D167" s="1285"/>
      <c r="E167" s="1285"/>
      <c r="F167" s="1285"/>
      <c r="G167" s="1285"/>
      <c r="H167" s="1285"/>
      <c r="I167" s="1285"/>
    </row>
    <row r="168" spans="1:9" ht="8.1" customHeight="1">
      <c r="A168" s="203"/>
      <c r="B168" s="127"/>
      <c r="C168" s="127"/>
      <c r="D168" s="127"/>
      <c r="E168" s="127"/>
      <c r="F168" s="127"/>
      <c r="G168" s="127"/>
      <c r="H168" s="127"/>
      <c r="I168" s="127"/>
    </row>
    <row r="169" spans="1:9" ht="54.75" customHeight="1">
      <c r="A169" s="1276" t="s">
        <v>456</v>
      </c>
      <c r="B169" s="1276"/>
      <c r="C169" s="1276"/>
      <c r="D169" s="1276"/>
      <c r="E169" s="1276"/>
      <c r="F169" s="1276"/>
      <c r="G169" s="1276"/>
      <c r="H169" s="1276"/>
      <c r="I169" s="1276"/>
    </row>
    <row r="170" spans="1:9" ht="8.1" customHeight="1">
      <c r="A170" s="204"/>
      <c r="B170" s="127"/>
      <c r="C170" s="127"/>
      <c r="D170" s="127"/>
      <c r="E170" s="127"/>
      <c r="F170" s="127"/>
      <c r="G170" s="127"/>
      <c r="H170" s="127"/>
      <c r="I170" s="127"/>
    </row>
    <row r="171" spans="1:9" ht="15.6">
      <c r="A171" s="1285" t="s">
        <v>457</v>
      </c>
      <c r="B171" s="1285"/>
      <c r="C171" s="1285"/>
      <c r="D171" s="1285"/>
      <c r="E171" s="1285"/>
      <c r="F171" s="1285"/>
      <c r="G171" s="1285"/>
      <c r="H171" s="1285"/>
      <c r="I171" s="1285"/>
    </row>
    <row r="172" spans="1:9" ht="8.1" customHeight="1">
      <c r="A172" s="203"/>
      <c r="B172" s="127"/>
      <c r="C172" s="127"/>
      <c r="D172" s="127"/>
      <c r="E172" s="127"/>
      <c r="F172" s="127"/>
      <c r="G172" s="127"/>
      <c r="H172" s="127"/>
      <c r="I172" s="127"/>
    </row>
    <row r="173" spans="1:9" ht="63.75" customHeight="1">
      <c r="A173" s="205" t="s">
        <v>416</v>
      </c>
      <c r="B173" s="1276" t="s">
        <v>458</v>
      </c>
      <c r="C173" s="1276"/>
      <c r="D173" s="1276"/>
      <c r="E173" s="1276"/>
      <c r="F173" s="1276"/>
      <c r="G173" s="1276"/>
      <c r="H173" s="1276"/>
      <c r="I173" s="1276"/>
    </row>
    <row r="174" spans="1:9" ht="8.1" customHeight="1">
      <c r="A174" s="104"/>
      <c r="B174" s="127"/>
      <c r="C174" s="127"/>
      <c r="D174" s="127"/>
      <c r="E174" s="127"/>
      <c r="F174" s="127"/>
      <c r="G174" s="127"/>
      <c r="H174" s="127"/>
      <c r="I174" s="127"/>
    </row>
    <row r="175" spans="1:9" ht="36" customHeight="1">
      <c r="A175" s="205" t="s">
        <v>422</v>
      </c>
      <c r="B175" s="1276" t="s">
        <v>837</v>
      </c>
      <c r="C175" s="1276"/>
      <c r="D175" s="1276"/>
      <c r="E175" s="1276"/>
      <c r="F175" s="1276"/>
      <c r="G175" s="1276"/>
      <c r="H175" s="1276"/>
      <c r="I175" s="1276"/>
    </row>
    <row r="176" spans="1:9" ht="8.1" customHeight="1">
      <c r="A176" s="104"/>
      <c r="B176" s="127"/>
      <c r="C176" s="127"/>
      <c r="D176" s="127"/>
      <c r="E176" s="127"/>
      <c r="F176" s="127"/>
      <c r="G176" s="127"/>
      <c r="H176" s="127"/>
      <c r="I176" s="127"/>
    </row>
    <row r="177" spans="1:10" ht="52.5" customHeight="1">
      <c r="A177" s="205" t="s">
        <v>434</v>
      </c>
      <c r="B177" s="1276" t="s">
        <v>459</v>
      </c>
      <c r="C177" s="1276"/>
      <c r="D177" s="1276"/>
      <c r="E177" s="1276"/>
      <c r="F177" s="1276"/>
      <c r="G177" s="1276"/>
      <c r="H177" s="1276"/>
      <c r="I177" s="1276"/>
    </row>
    <row r="178" spans="1:10" ht="8.1" customHeight="1">
      <c r="A178" s="205"/>
      <c r="B178" s="127"/>
      <c r="C178" s="127"/>
      <c r="D178" s="127"/>
      <c r="E178" s="127"/>
      <c r="F178" s="127"/>
      <c r="G178" s="127"/>
      <c r="H178" s="127"/>
      <c r="I178" s="127"/>
    </row>
    <row r="179" spans="1:10" ht="49.5" customHeight="1">
      <c r="A179" s="205" t="s">
        <v>444</v>
      </c>
      <c r="B179" s="1276" t="s">
        <v>460</v>
      </c>
      <c r="C179" s="1276"/>
      <c r="D179" s="1276"/>
      <c r="E179" s="1276"/>
      <c r="F179" s="1276"/>
      <c r="G179" s="1276"/>
      <c r="H179" s="1276"/>
      <c r="I179" s="1276"/>
    </row>
    <row r="180" spans="1:10" ht="8.1" customHeight="1">
      <c r="A180" s="205"/>
      <c r="B180" s="127"/>
      <c r="C180" s="127"/>
      <c r="D180" s="127"/>
      <c r="E180" s="127"/>
      <c r="F180" s="127"/>
      <c r="G180" s="127"/>
      <c r="H180" s="127"/>
      <c r="I180" s="127"/>
    </row>
    <row r="181" spans="1:10" ht="24.75" customHeight="1">
      <c r="A181" s="205" t="s">
        <v>445</v>
      </c>
      <c r="B181" s="1283" t="s">
        <v>838</v>
      </c>
      <c r="C181" s="1283"/>
      <c r="D181" s="1283"/>
      <c r="E181" s="1283"/>
      <c r="F181" s="1283"/>
      <c r="G181" s="1283"/>
      <c r="H181" s="1283"/>
      <c r="I181" s="1283"/>
    </row>
    <row r="182" spans="1:10" ht="8.1" customHeight="1">
      <c r="A182" s="205"/>
      <c r="B182" s="127"/>
      <c r="C182" s="127"/>
      <c r="D182" s="127"/>
      <c r="E182" s="127"/>
      <c r="F182" s="127"/>
      <c r="G182" s="127"/>
      <c r="H182" s="127"/>
      <c r="I182" s="127"/>
    </row>
    <row r="183" spans="1:10" ht="88.5" customHeight="1">
      <c r="A183" s="205" t="s">
        <v>446</v>
      </c>
      <c r="B183" s="1276" t="s">
        <v>461</v>
      </c>
      <c r="C183" s="1276"/>
      <c r="D183" s="1276"/>
      <c r="E183" s="1276"/>
      <c r="F183" s="1276"/>
      <c r="G183" s="1276"/>
      <c r="H183" s="1276"/>
      <c r="I183" s="1276"/>
    </row>
    <row r="184" spans="1:10" ht="8.1" customHeight="1">
      <c r="A184" s="205"/>
      <c r="B184" s="127"/>
      <c r="C184" s="127"/>
      <c r="D184" s="127"/>
      <c r="E184" s="127"/>
      <c r="F184" s="127"/>
      <c r="G184" s="127"/>
      <c r="H184" s="127"/>
      <c r="I184" s="127"/>
    </row>
    <row r="185" spans="1:10" ht="72" customHeight="1">
      <c r="A185" s="205" t="s">
        <v>462</v>
      </c>
      <c r="B185" s="1276" t="s">
        <v>463</v>
      </c>
      <c r="C185" s="1276"/>
      <c r="D185" s="1276"/>
      <c r="E185" s="1276"/>
      <c r="F185" s="1276"/>
      <c r="G185" s="1276"/>
      <c r="H185" s="1276"/>
      <c r="I185" s="1276"/>
    </row>
    <row r="186" spans="1:10" ht="31.5" customHeight="1">
      <c r="A186" s="205"/>
      <c r="B186" s="198"/>
      <c r="C186" s="198"/>
      <c r="D186" s="198"/>
      <c r="E186" s="198"/>
      <c r="F186" s="198"/>
      <c r="G186" s="198"/>
      <c r="H186" s="198"/>
      <c r="I186" s="198"/>
    </row>
    <row r="187" spans="1:10" ht="31.5" customHeight="1">
      <c r="A187" s="205"/>
      <c r="B187" s="198"/>
      <c r="C187" s="198"/>
      <c r="D187" s="198"/>
      <c r="E187" s="198"/>
      <c r="F187" s="198"/>
      <c r="G187" s="198"/>
      <c r="H187" s="198"/>
      <c r="I187" s="198"/>
    </row>
    <row r="188" spans="1:10" ht="21" customHeight="1">
      <c r="A188" s="1172" t="s">
        <v>409</v>
      </c>
      <c r="B188" s="1172"/>
      <c r="C188" s="1172"/>
      <c r="D188" s="1172"/>
      <c r="E188" s="1280" t="s">
        <v>409</v>
      </c>
      <c r="F188" s="1280"/>
      <c r="G188" s="1280"/>
      <c r="H188" s="1280"/>
      <c r="I188" s="1280"/>
      <c r="J188" s="60"/>
    </row>
    <row r="189" spans="1:10" ht="33" customHeight="1">
      <c r="A189" s="1281" t="s">
        <v>410</v>
      </c>
      <c r="B189" s="1281"/>
      <c r="C189" s="1281"/>
      <c r="D189" s="1281"/>
      <c r="E189" s="1282" t="s">
        <v>411</v>
      </c>
      <c r="F189" s="1282"/>
      <c r="G189" s="1282"/>
      <c r="H189" s="1282"/>
      <c r="I189" s="1282"/>
      <c r="J189" s="60"/>
    </row>
    <row r="190" spans="1:10" ht="15.6">
      <c r="A190" s="200" t="s">
        <v>412</v>
      </c>
      <c r="B190" s="200"/>
      <c r="C190" s="200"/>
      <c r="D190" s="200"/>
      <c r="E190" s="200"/>
      <c r="F190" s="200"/>
      <c r="G190" s="200"/>
      <c r="H190" s="200"/>
      <c r="I190" s="201" t="s">
        <v>464</v>
      </c>
      <c r="J190" s="60"/>
    </row>
    <row r="191" spans="1:10" ht="15.6">
      <c r="A191" s="200"/>
      <c r="B191" s="200"/>
      <c r="C191" s="200"/>
      <c r="D191" s="200"/>
      <c r="E191" s="200"/>
      <c r="F191" s="200"/>
      <c r="G191" s="200"/>
      <c r="H191" s="200"/>
      <c r="I191" s="201"/>
      <c r="J191" s="60"/>
    </row>
    <row r="192" spans="1:10" ht="53.25" customHeight="1">
      <c r="A192" s="205" t="s">
        <v>447</v>
      </c>
      <c r="B192" s="1276" t="s">
        <v>465</v>
      </c>
      <c r="C192" s="1276"/>
      <c r="D192" s="1276"/>
      <c r="E192" s="1276"/>
      <c r="F192" s="1276"/>
      <c r="G192" s="1276"/>
      <c r="H192" s="1276"/>
      <c r="I192" s="1276"/>
    </row>
    <row r="193" spans="1:9" ht="15.6">
      <c r="A193" s="203"/>
      <c r="B193" s="127"/>
      <c r="C193" s="127"/>
      <c r="D193" s="127"/>
      <c r="E193" s="127"/>
      <c r="F193" s="127"/>
      <c r="G193" s="127"/>
      <c r="H193" s="127"/>
      <c r="I193" s="127"/>
    </row>
    <row r="194" spans="1:9" ht="21.9" customHeight="1">
      <c r="A194" s="127"/>
      <c r="B194" s="197"/>
      <c r="C194" s="127"/>
      <c r="D194" s="127"/>
      <c r="E194" s="127"/>
      <c r="F194" s="197"/>
      <c r="G194" s="127"/>
      <c r="H194" s="127"/>
      <c r="I194" s="127"/>
    </row>
    <row r="195" spans="1:9" ht="21.9" customHeight="1">
      <c r="A195" s="127"/>
      <c r="B195" s="207" t="s">
        <v>466</v>
      </c>
      <c r="C195" s="207"/>
      <c r="D195" s="207"/>
      <c r="E195" s="207"/>
      <c r="F195" s="207" t="s">
        <v>466</v>
      </c>
      <c r="G195" s="207"/>
      <c r="H195" s="207"/>
      <c r="I195" s="207"/>
    </row>
    <row r="196" spans="1:9" ht="35.25" customHeight="1">
      <c r="A196" s="127"/>
      <c r="B196" s="1277" t="s">
        <v>410</v>
      </c>
      <c r="C196" s="1277"/>
      <c r="D196" s="1277"/>
      <c r="E196" s="1277"/>
      <c r="F196" s="1277" t="s">
        <v>411</v>
      </c>
      <c r="G196" s="1277"/>
      <c r="H196" s="1277"/>
      <c r="I196" s="1277"/>
    </row>
    <row r="197" spans="1:9" ht="21.9" customHeight="1">
      <c r="A197" s="127"/>
      <c r="B197" s="208"/>
      <c r="C197" s="203"/>
      <c r="D197" s="203"/>
      <c r="E197" s="203"/>
      <c r="F197" s="209"/>
      <c r="G197" s="209"/>
      <c r="H197" s="209"/>
      <c r="I197" s="209"/>
    </row>
    <row r="198" spans="1:9" ht="21.9" customHeight="1">
      <c r="A198" s="127"/>
      <c r="B198" s="1172" t="s">
        <v>467</v>
      </c>
      <c r="C198" s="1172"/>
      <c r="D198" s="1172"/>
      <c r="E198" s="1172"/>
      <c r="F198" s="1172" t="s">
        <v>467</v>
      </c>
      <c r="G198" s="1172"/>
      <c r="H198" s="1172"/>
      <c r="I198" s="1172"/>
    </row>
    <row r="199" spans="1:9" ht="21.9" customHeight="1">
      <c r="A199" s="127"/>
      <c r="B199" s="197"/>
      <c r="C199" s="203"/>
      <c r="D199" s="203"/>
      <c r="E199" s="203"/>
      <c r="F199" s="197"/>
      <c r="G199" s="203"/>
      <c r="H199" s="203"/>
      <c r="I199" s="203"/>
    </row>
    <row r="200" spans="1:9" ht="21.9" customHeight="1">
      <c r="A200" s="127"/>
      <c r="B200" s="197"/>
      <c r="C200" s="203"/>
      <c r="D200" s="203"/>
      <c r="E200" s="203"/>
      <c r="F200" s="197"/>
      <c r="G200" s="203"/>
      <c r="H200" s="203"/>
      <c r="I200" s="203"/>
    </row>
    <row r="201" spans="1:9" ht="24.75" customHeight="1">
      <c r="A201" s="127"/>
      <c r="B201" s="200" t="s">
        <v>468</v>
      </c>
      <c r="C201" s="210"/>
      <c r="D201" s="200"/>
      <c r="E201" s="200"/>
      <c r="F201" s="1278" t="s">
        <v>468</v>
      </c>
      <c r="G201" s="1279"/>
      <c r="H201" s="1279"/>
      <c r="I201" s="1279"/>
    </row>
    <row r="202" spans="1:9" ht="21.9" customHeight="1">
      <c r="A202" s="127"/>
      <c r="B202" s="200" t="s">
        <v>6</v>
      </c>
      <c r="C202" s="210"/>
      <c r="D202" s="200"/>
      <c r="E202" s="200"/>
      <c r="F202" s="1278" t="s">
        <v>6</v>
      </c>
      <c r="G202" s="1279"/>
      <c r="H202" s="1279"/>
      <c r="I202" s="1279"/>
    </row>
    <row r="203" spans="1:9" ht="21.9" customHeight="1">
      <c r="A203" s="127"/>
      <c r="B203" s="207"/>
      <c r="C203" s="203"/>
      <c r="D203" s="203"/>
      <c r="E203" s="203"/>
      <c r="F203" s="207"/>
      <c r="G203" s="203"/>
      <c r="H203" s="203"/>
      <c r="I203" s="203"/>
    </row>
    <row r="204" spans="1:9" ht="21.9" customHeight="1">
      <c r="A204" s="127"/>
      <c r="B204" s="1172" t="s">
        <v>469</v>
      </c>
      <c r="C204" s="1172"/>
      <c r="D204" s="1172"/>
      <c r="E204" s="1172"/>
      <c r="F204" s="1172" t="s">
        <v>469</v>
      </c>
      <c r="G204" s="1172"/>
      <c r="H204" s="1172"/>
      <c r="I204" s="1172"/>
    </row>
    <row r="205" spans="1:9" ht="21.9" customHeight="1">
      <c r="A205" s="127"/>
      <c r="B205" s="200" t="s">
        <v>468</v>
      </c>
      <c r="C205" s="200"/>
      <c r="D205" s="200"/>
      <c r="E205" s="200"/>
      <c r="F205" s="200" t="s">
        <v>468</v>
      </c>
      <c r="G205" s="207"/>
      <c r="H205" s="207"/>
      <c r="I205" s="207"/>
    </row>
    <row r="206" spans="1:9" ht="21.9" customHeight="1">
      <c r="A206" s="127"/>
      <c r="B206" s="200" t="s">
        <v>6</v>
      </c>
      <c r="C206" s="200"/>
      <c r="D206" s="200"/>
      <c r="E206" s="200"/>
      <c r="F206" s="200" t="s">
        <v>6</v>
      </c>
      <c r="G206" s="127"/>
      <c r="H206" s="127"/>
      <c r="I206" s="127"/>
    </row>
    <row r="207" spans="1:9" ht="21.9" customHeight="1">
      <c r="A207" s="127"/>
      <c r="B207" s="127"/>
      <c r="C207" s="127"/>
      <c r="D207" s="127"/>
      <c r="E207" s="127"/>
      <c r="F207" s="127"/>
      <c r="G207" s="127"/>
      <c r="H207" s="127"/>
      <c r="I207" s="127"/>
    </row>
    <row r="208" spans="1:9" ht="21.9" customHeight="1">
      <c r="A208" s="127"/>
      <c r="B208" s="1172" t="s">
        <v>541</v>
      </c>
      <c r="C208" s="1172"/>
      <c r="D208" s="1172"/>
      <c r="E208" s="1172"/>
      <c r="F208" s="1172" t="s">
        <v>541</v>
      </c>
      <c r="G208" s="1172"/>
      <c r="H208" s="1172"/>
      <c r="I208" s="1172"/>
    </row>
    <row r="209" spans="1:9" ht="21.9" customHeight="1">
      <c r="A209" s="127"/>
      <c r="B209" s="200" t="s">
        <v>468</v>
      </c>
      <c r="C209" s="200"/>
      <c r="D209" s="200"/>
      <c r="E209" s="200"/>
      <c r="F209" s="200" t="s">
        <v>468</v>
      </c>
      <c r="G209" s="207"/>
      <c r="H209" s="207"/>
      <c r="I209" s="207"/>
    </row>
    <row r="210" spans="1:9" ht="21.9" customHeight="1">
      <c r="A210" s="127"/>
      <c r="B210" s="200" t="s">
        <v>6</v>
      </c>
      <c r="C210" s="200"/>
      <c r="D210" s="200"/>
      <c r="E210" s="200"/>
      <c r="F210" s="200" t="s">
        <v>6</v>
      </c>
      <c r="G210" s="127"/>
      <c r="H210" s="127"/>
      <c r="I210" s="127"/>
    </row>
    <row r="211" spans="1:9" ht="21.9" customHeight="1">
      <c r="A211" s="127"/>
      <c r="B211" s="200"/>
      <c r="C211" s="200"/>
      <c r="D211" s="200"/>
      <c r="E211" s="200"/>
      <c r="F211" s="200"/>
      <c r="G211" s="127"/>
      <c r="H211" s="127"/>
      <c r="I211" s="127"/>
    </row>
    <row r="212" spans="1:9" ht="21.9" customHeight="1">
      <c r="A212" s="127"/>
      <c r="B212" s="200"/>
      <c r="C212" s="200"/>
      <c r="D212" s="200"/>
      <c r="E212" s="200"/>
      <c r="F212" s="200"/>
      <c r="G212" s="127"/>
      <c r="H212" s="127"/>
      <c r="I212" s="127"/>
    </row>
    <row r="213" spans="1:9" ht="21.9" customHeight="1">
      <c r="A213" s="127"/>
      <c r="B213" s="200"/>
      <c r="C213" s="200"/>
      <c r="D213" s="200"/>
      <c r="E213" s="200"/>
      <c r="F213" s="200"/>
      <c r="G213" s="127"/>
      <c r="H213" s="127"/>
      <c r="I213" s="127"/>
    </row>
    <row r="214" spans="1:9" ht="21.9" customHeight="1">
      <c r="A214" s="127"/>
      <c r="B214" s="200"/>
      <c r="C214" s="200"/>
      <c r="D214" s="200"/>
      <c r="E214" s="200"/>
      <c r="F214" s="200"/>
      <c r="G214" s="127"/>
      <c r="H214" s="127"/>
      <c r="I214" s="127"/>
    </row>
    <row r="215" spans="1:9" ht="21.9" customHeight="1">
      <c r="A215" s="127"/>
      <c r="B215" s="200"/>
      <c r="C215" s="200"/>
      <c r="D215" s="200"/>
      <c r="E215" s="200"/>
      <c r="F215" s="200"/>
      <c r="G215" s="127"/>
      <c r="H215" s="127"/>
      <c r="I215" s="127"/>
    </row>
    <row r="216" spans="1:9" ht="21.9" customHeight="1">
      <c r="A216" s="127"/>
      <c r="B216" s="200"/>
      <c r="C216" s="200"/>
      <c r="D216" s="200"/>
      <c r="E216" s="200"/>
      <c r="F216" s="200"/>
      <c r="G216" s="127"/>
      <c r="H216" s="127"/>
      <c r="I216" s="127"/>
    </row>
    <row r="217" spans="1:9" ht="21.9" customHeight="1">
      <c r="A217" s="127"/>
      <c r="B217" s="200"/>
      <c r="C217" s="200"/>
      <c r="D217" s="200"/>
      <c r="E217" s="200"/>
      <c r="F217" s="200"/>
      <c r="G217" s="127"/>
      <c r="H217" s="127"/>
      <c r="I217" s="127"/>
    </row>
    <row r="218" spans="1:9" ht="21.9" customHeight="1">
      <c r="A218" s="127"/>
      <c r="B218" s="200"/>
      <c r="C218" s="200"/>
      <c r="D218" s="200"/>
      <c r="E218" s="200"/>
      <c r="F218" s="200"/>
      <c r="G218" s="127"/>
      <c r="H218" s="127"/>
      <c r="I218" s="127"/>
    </row>
    <row r="219" spans="1:9" ht="21.9" customHeight="1">
      <c r="A219" s="127"/>
      <c r="B219" s="200"/>
      <c r="C219" s="200"/>
      <c r="D219" s="200"/>
      <c r="E219" s="200"/>
      <c r="F219" s="200"/>
      <c r="G219" s="127"/>
      <c r="H219" s="127"/>
      <c r="I219" s="127"/>
    </row>
    <row r="220" spans="1:9" ht="21.9" customHeight="1">
      <c r="A220" s="127"/>
      <c r="B220" s="200"/>
      <c r="C220" s="200"/>
      <c r="D220" s="200"/>
      <c r="E220" s="200"/>
      <c r="F220" s="200"/>
      <c r="G220" s="127"/>
      <c r="H220" s="127"/>
      <c r="I220" s="127"/>
    </row>
    <row r="221" spans="1:9" ht="21.9" customHeight="1">
      <c r="A221" s="127"/>
      <c r="B221" s="200"/>
      <c r="C221" s="200"/>
      <c r="D221" s="200"/>
      <c r="E221" s="200"/>
      <c r="F221" s="200"/>
      <c r="G221" s="127"/>
      <c r="H221" s="127"/>
      <c r="I221" s="127"/>
    </row>
    <row r="222" spans="1:9" ht="21.9" customHeight="1">
      <c r="A222" s="127"/>
      <c r="B222" s="200"/>
      <c r="C222" s="200"/>
      <c r="D222" s="200"/>
      <c r="E222" s="200"/>
      <c r="F222" s="200"/>
      <c r="G222" s="127"/>
      <c r="H222" s="127"/>
      <c r="I222" s="127"/>
    </row>
    <row r="223" spans="1:9" ht="15.75" customHeight="1">
      <c r="A223" s="127"/>
      <c r="B223" s="200"/>
      <c r="C223" s="200"/>
      <c r="D223" s="200"/>
      <c r="E223" s="200"/>
      <c r="F223" s="200"/>
      <c r="G223" s="127"/>
      <c r="H223" s="127"/>
      <c r="I223" s="127"/>
    </row>
    <row r="224" spans="1:9" ht="15.6">
      <c r="A224" s="211"/>
      <c r="B224" s="211"/>
      <c r="C224" s="211"/>
      <c r="D224" s="211"/>
      <c r="E224" s="211"/>
      <c r="F224" s="211"/>
      <c r="G224" s="211"/>
      <c r="H224" s="211"/>
      <c r="I224" s="211"/>
    </row>
    <row r="225" spans="1:9" ht="15.6">
      <c r="A225" s="200" t="s">
        <v>412</v>
      </c>
      <c r="B225" s="200"/>
      <c r="C225" s="200"/>
      <c r="D225" s="200"/>
      <c r="E225" s="200"/>
      <c r="F225" s="200"/>
      <c r="G225" s="200"/>
      <c r="H225" s="200"/>
      <c r="I225" s="201" t="s">
        <v>470</v>
      </c>
    </row>
    <row r="226" spans="1:9" ht="15.6">
      <c r="A226" s="127"/>
      <c r="B226" s="127"/>
      <c r="C226" s="127"/>
      <c r="D226" s="127"/>
      <c r="E226" s="127"/>
      <c r="F226" s="127"/>
      <c r="G226" s="127"/>
      <c r="H226" s="127"/>
      <c r="I226" s="127"/>
    </row>
    <row r="227" spans="1:9" ht="15.6">
      <c r="A227" s="127"/>
      <c r="B227" s="127"/>
      <c r="C227" s="127"/>
      <c r="D227" s="127"/>
      <c r="E227" s="127"/>
      <c r="F227" s="127"/>
      <c r="G227" s="127"/>
      <c r="H227" s="127"/>
      <c r="I227" s="127"/>
    </row>
    <row r="228" spans="1:9" ht="15.6">
      <c r="A228" s="127"/>
      <c r="B228" s="127"/>
      <c r="C228" s="127"/>
      <c r="D228" s="127"/>
      <c r="E228" s="127"/>
      <c r="F228" s="127"/>
      <c r="G228" s="127"/>
      <c r="H228" s="127"/>
      <c r="I228" s="127"/>
    </row>
    <row r="229" spans="1:9" ht="15.6">
      <c r="A229" s="127"/>
      <c r="B229" s="127"/>
      <c r="C229" s="127"/>
      <c r="D229" s="127"/>
      <c r="E229" s="127"/>
      <c r="F229" s="127"/>
      <c r="G229" s="127"/>
      <c r="H229" s="127"/>
      <c r="I229" s="127"/>
    </row>
    <row r="230" spans="1:9" ht="15.6">
      <c r="A230" s="127"/>
      <c r="B230" s="127"/>
      <c r="C230" s="127"/>
      <c r="D230" s="127"/>
      <c r="E230" s="127"/>
      <c r="F230" s="127"/>
      <c r="G230" s="127"/>
      <c r="H230" s="127"/>
      <c r="I230" s="127"/>
    </row>
    <row r="231" spans="1:9" ht="15.6">
      <c r="A231" s="127"/>
      <c r="B231" s="127"/>
      <c r="C231" s="127"/>
      <c r="D231" s="127"/>
      <c r="E231" s="127"/>
      <c r="F231" s="127"/>
      <c r="G231" s="127"/>
      <c r="H231" s="127"/>
      <c r="I231" s="127"/>
    </row>
    <row r="232" spans="1:9" ht="15.6">
      <c r="A232" s="127"/>
      <c r="B232" s="127"/>
      <c r="C232" s="127"/>
      <c r="D232" s="127"/>
      <c r="E232" s="127"/>
      <c r="F232" s="127"/>
      <c r="G232" s="127"/>
      <c r="H232" s="127"/>
      <c r="I232" s="127"/>
    </row>
    <row r="233" spans="1:9" ht="15.6">
      <c r="A233" s="127"/>
      <c r="B233" s="127"/>
      <c r="C233" s="127"/>
      <c r="D233" s="127"/>
      <c r="E233" s="127"/>
      <c r="F233" s="127"/>
      <c r="G233" s="127"/>
      <c r="H233" s="127"/>
      <c r="I233" s="127"/>
    </row>
    <row r="234" spans="1:9" ht="15.6">
      <c r="A234" s="127"/>
      <c r="B234" s="127"/>
      <c r="C234" s="127"/>
      <c r="D234" s="127"/>
      <c r="E234" s="127"/>
      <c r="F234" s="127"/>
      <c r="G234" s="127"/>
      <c r="H234" s="127"/>
      <c r="I234" s="127"/>
    </row>
    <row r="235" spans="1:9" ht="15.6">
      <c r="A235" s="127"/>
      <c r="B235" s="127"/>
      <c r="C235" s="127"/>
      <c r="D235" s="127"/>
      <c r="E235" s="127"/>
      <c r="F235" s="127"/>
      <c r="G235" s="127"/>
      <c r="H235" s="127"/>
      <c r="I235" s="127"/>
    </row>
    <row r="236" spans="1:9" ht="15.6">
      <c r="A236" s="127"/>
      <c r="B236" s="127"/>
      <c r="C236" s="127"/>
      <c r="D236" s="127"/>
      <c r="E236" s="127"/>
      <c r="F236" s="127"/>
      <c r="G236" s="127"/>
      <c r="H236" s="127"/>
      <c r="I236" s="127"/>
    </row>
    <row r="237" spans="1:9" ht="15.6">
      <c r="A237" s="127"/>
      <c r="B237" s="127"/>
      <c r="C237" s="127"/>
      <c r="D237" s="127"/>
      <c r="E237" s="127"/>
      <c r="F237" s="127"/>
      <c r="G237" s="127"/>
      <c r="H237" s="127"/>
      <c r="I237" s="127"/>
    </row>
    <row r="238" spans="1:9" ht="15.6">
      <c r="A238" s="127"/>
      <c r="B238" s="127"/>
      <c r="C238" s="127"/>
      <c r="D238" s="127"/>
      <c r="E238" s="127"/>
      <c r="F238" s="127"/>
      <c r="G238" s="127"/>
      <c r="H238" s="127"/>
      <c r="I238" s="127"/>
    </row>
  </sheetData>
  <sheetProtection algorithmName="SHA-512" hashValue="iuHrygG5mx8r4TwYyiUhS46YcttN4+vAqm2HDD7cO5yQxg1769f9NefvTmsNQgNm0FkJgaYchCnHmB1AeD9NoQ==" saltValue="e52ClbZZAnqEi6Xh3mXFRQ==" spinCount="100000" sheet="1" objects="1" scenarios="1" formatColumns="0" formatRows="0" selectLockedCells="1"/>
  <customSheetViews>
    <customSheetView guid="{BC3C0F45-1B04-484E-941E-D23C8045455D}"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7EA7248B-219A-4033-A934-89513226BF9E}" scale="115" showPageBreaks="1" fitToPage="1" printArea="1" view="pageBreakPreview" topLeftCell="A5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7"/>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9CD72AD0-8BDA-437F-A784-A667464C809C}"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4"/>
      <headerFooter alignWithMargins="0">
        <oddFooter>&amp;C&amp;A</oddFooter>
      </headerFooter>
    </customSheetView>
    <customSheetView guid="{F0C5A243-1ADF-42BF-85A0-B6506A13618B}" scale="115" showPageBreaks="1" fitToPage="1" printArea="1" view="pageBreakPreview" topLeftCell="A5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E9D42694-117B-4E0A-B08A-A5A33F5DE995}"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C49319FA-440E-40ED-8D3D-F15B233A2A32}" scale="115" showPageBreaks="1" fitToPage="1" printArea="1" view="pageBreakPreview" topLeftCell="A3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8"/>
  <headerFooter alignWithMargins="0">
    <oddFooter>&amp;C&amp;A</oddFooter>
  </headerFooter>
  <rowBreaks count="7" manualBreakCount="7">
    <brk id="49" max="8" man="1"/>
    <brk id="74" max="8" man="1"/>
    <brk id="94" max="8" man="1"/>
    <brk id="117" max="8" man="1"/>
    <brk id="140" max="8" man="1"/>
    <brk id="158" max="8" man="1"/>
    <brk id="190" max="8" man="1"/>
  </rowBreaks>
  <drawing r:id="rId39"/>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5"/>
  <sheetViews>
    <sheetView showGridLines="0" view="pageBreakPreview" topLeftCell="A15" zoomScale="120" zoomScaleNormal="100" zoomScaleSheetLayoutView="120" workbookViewId="0">
      <selection activeCell="E31" sqref="E31"/>
    </sheetView>
  </sheetViews>
  <sheetFormatPr defaultColWidth="9.109375" defaultRowHeight="14.4"/>
  <cols>
    <col min="1" max="1" width="12.109375" style="29" customWidth="1"/>
    <col min="2" max="2" width="36.44140625" style="29" customWidth="1"/>
    <col min="3" max="3" width="11.44140625" style="29" customWidth="1"/>
    <col min="4" max="4" width="15.44140625" style="29" customWidth="1"/>
    <col min="5" max="5" width="39.33203125" style="29" customWidth="1"/>
    <col min="6" max="7" width="9.109375" style="163"/>
    <col min="8" max="8" width="0" style="163" hidden="1" customWidth="1"/>
    <col min="9" max="11" width="9.109375" style="163"/>
    <col min="12" max="12" width="0" style="163" hidden="1" customWidth="1"/>
    <col min="13" max="13" width="35.44140625" style="163" hidden="1" customWidth="1"/>
    <col min="14" max="14" width="0" style="163" hidden="1" customWidth="1"/>
    <col min="15" max="31" width="9.109375" style="163"/>
    <col min="32" max="16384" width="9.109375" style="25"/>
  </cols>
  <sheetData>
    <row r="1" spans="1:31" ht="24" customHeight="1">
      <c r="A1" s="916" t="str">
        <f>'Attach 14'!A1</f>
        <v>Specification No. :CC/NT/W-RT/DOM/A10/23/01655</v>
      </c>
      <c r="B1" s="916"/>
      <c r="C1" s="916"/>
      <c r="D1" s="916"/>
      <c r="E1" s="284" t="str">
        <f>"Attachment-15 " &amp; 'Attach 3(JV)'!AT1</f>
        <v xml:space="preserve">Attachment-15 </v>
      </c>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row>
    <row r="2" spans="1:31" ht="12" customHeight="1"/>
    <row r="3" spans="1:31" ht="115.5" customHeight="1">
      <c r="A3" s="1239" t="str">
        <f>Basic!B1</f>
        <v xml:space="preserve">765kV Reactor Package RT20 for 7X110MVAR, 765kV, 1-Phase Reactors at Fatehgarh-III PS associated with ”Transmission system for evacuation of power from REZ in Rajasthan (20GW) under Phase-III Part E1”.
</v>
      </c>
      <c r="B3" s="1240"/>
      <c r="C3" s="1240"/>
      <c r="D3" s="1240"/>
      <c r="E3" s="1240"/>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row>
    <row r="4" spans="1:31" ht="9" customHeight="1">
      <c r="A4" s="28"/>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row>
    <row r="5" spans="1:31" ht="32.25" customHeight="1">
      <c r="A5" s="1311" t="s">
        <v>505</v>
      </c>
      <c r="B5" s="1311"/>
      <c r="C5" s="1311"/>
      <c r="D5" s="1311"/>
      <c r="E5" s="1311"/>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row>
    <row r="6" spans="1:31" ht="6" customHeight="1">
      <c r="A6" s="3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row>
    <row r="7" spans="1:31" ht="20.100000000000001" customHeight="1">
      <c r="A7" s="33"/>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row>
    <row r="8" spans="1:31" ht="36" customHeight="1">
      <c r="A8" s="843" t="str">
        <f>'Attach 3(JV)'!A7</f>
        <v>Bidder’s Name and Address  :</v>
      </c>
      <c r="B8" s="843"/>
      <c r="C8" s="843"/>
      <c r="D8" s="843"/>
      <c r="E8" s="15" t="str">
        <f>'Attach 3(JV)'!E7</f>
        <v>To:</v>
      </c>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row>
    <row r="9" spans="1:31" ht="36" customHeight="1">
      <c r="A9" s="1175" t="str">
        <f>'Attach 3(JV)'!A8</f>
        <v/>
      </c>
      <c r="B9" s="1175"/>
      <c r="C9" s="405"/>
      <c r="D9" s="405"/>
      <c r="E9" s="12" t="str">
        <f>'Attach 3(JV)'!E8</f>
        <v>Contract Services</v>
      </c>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ht="20.100000000000001" customHeight="1">
      <c r="A10" s="13" t="s">
        <v>346</v>
      </c>
      <c r="B10" s="1312">
        <f>'Attach 3(JV)'!B9:D9</f>
        <v>0</v>
      </c>
      <c r="C10" s="1312"/>
      <c r="D10" s="1312"/>
      <c r="E10" s="12" t="str">
        <f>'Attach 3(JV)'!E9</f>
        <v>Power Grid Corporation of India Ltd.,</v>
      </c>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20.100000000000001" customHeight="1">
      <c r="A11" s="13" t="s">
        <v>348</v>
      </c>
      <c r="B11" s="840">
        <f>'Attach 3(JV)'!B10:D10</f>
        <v>0</v>
      </c>
      <c r="C11" s="840"/>
      <c r="D11" s="840"/>
      <c r="E11" s="12" t="str">
        <f>'Attach 3(JV)'!E10</f>
        <v>"Saudamini", Plot No. 2, Sector 29</v>
      </c>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row>
    <row r="12" spans="1:31" ht="17.25" customHeight="1">
      <c r="B12" s="840">
        <f>'Attach 3(JV)'!B11:D11</f>
        <v>0</v>
      </c>
      <c r="C12" s="840"/>
      <c r="D12" s="840"/>
      <c r="E12" s="12" t="str">
        <f>'Attach 3(JV)'!E11</f>
        <v>Gurgaon (Haryana) - 122001</v>
      </c>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row>
    <row r="13" spans="1:31" ht="17.25" customHeight="1">
      <c r="A13" s="32"/>
      <c r="B13" s="840">
        <f>'Attach 3(JV)'!B12</f>
        <v>0</v>
      </c>
      <c r="C13" s="840"/>
      <c r="D13" s="840"/>
      <c r="E13" s="1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row>
    <row r="14" spans="1:31" ht="13.5" customHeight="1">
      <c r="A14" s="32"/>
      <c r="B14" s="840"/>
      <c r="C14" s="840"/>
      <c r="D14" s="840"/>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row>
    <row r="15" spans="1:31" ht="17.25" customHeight="1">
      <c r="A15" s="29" t="s">
        <v>341</v>
      </c>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row>
    <row r="16" spans="1:31" ht="8.25" hidden="1" customHeight="1">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row>
    <row r="17" spans="1:31" ht="56.25" customHeight="1">
      <c r="A17" s="164" t="s">
        <v>394</v>
      </c>
      <c r="B17" s="1000" t="s">
        <v>395</v>
      </c>
      <c r="C17" s="1000"/>
      <c r="D17" s="1000"/>
      <c r="E17" s="1000"/>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row>
    <row r="18" spans="1:31" ht="16.5" customHeight="1">
      <c r="A18" s="165"/>
      <c r="B18" s="1308" t="s">
        <v>482</v>
      </c>
      <c r="C18" s="1308"/>
      <c r="D18" s="1308"/>
      <c r="E18" s="1308"/>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row>
    <row r="19" spans="1:31" ht="6.75" customHeight="1">
      <c r="A19" s="165"/>
      <c r="B19" s="166"/>
      <c r="C19" s="166"/>
      <c r="D19" s="166"/>
      <c r="E19" s="16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row>
    <row r="20" spans="1:31" ht="18" customHeight="1">
      <c r="B20" s="241" t="s">
        <v>396</v>
      </c>
      <c r="C20" s="242"/>
      <c r="D20" s="243"/>
      <c r="E20" s="105"/>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row>
    <row r="21" spans="1:31" ht="18" customHeight="1">
      <c r="A21" s="244"/>
      <c r="B21" s="241" t="s">
        <v>397</v>
      </c>
      <c r="C21" s="242"/>
      <c r="D21" s="243"/>
      <c r="E21" s="105"/>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row>
    <row r="22" spans="1:31" ht="18" customHeight="1">
      <c r="A22" s="1306"/>
      <c r="B22" s="1307"/>
      <c r="C22" s="1307"/>
      <c r="D22" s="1307"/>
      <c r="E22" s="1307"/>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row>
    <row r="23" spans="1:31" ht="16.5" customHeight="1">
      <c r="A23" s="165"/>
      <c r="B23" s="1308" t="s">
        <v>1046</v>
      </c>
      <c r="C23" s="1308"/>
      <c r="D23" s="1308"/>
      <c r="E23" s="1308"/>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row>
    <row r="24" spans="1:31" ht="6.75" customHeight="1">
      <c r="A24" s="165"/>
      <c r="B24" s="166"/>
      <c r="C24" s="166"/>
      <c r="D24" s="166"/>
      <c r="E24" s="16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row>
    <row r="25" spans="1:31" ht="18" customHeight="1">
      <c r="B25" s="241" t="s">
        <v>396</v>
      </c>
      <c r="C25" s="242"/>
      <c r="D25" s="243"/>
      <c r="E25" s="105"/>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row>
    <row r="26" spans="1:31" ht="20.25" customHeight="1">
      <c r="B26" s="1217"/>
      <c r="C26" s="1217"/>
      <c r="D26" s="1217"/>
      <c r="E26" s="1217"/>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row>
    <row r="27" spans="1:31" ht="35.25" customHeight="1">
      <c r="A27" s="164" t="s">
        <v>398</v>
      </c>
      <c r="B27" s="1000" t="s">
        <v>131</v>
      </c>
      <c r="C27" s="1000"/>
      <c r="D27" s="1000"/>
      <c r="E27" s="1000"/>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row>
    <row r="28" spans="1:31" ht="36" customHeight="1">
      <c r="A28" s="144" t="s">
        <v>155</v>
      </c>
      <c r="B28" s="912" t="s">
        <v>132</v>
      </c>
      <c r="C28" s="912"/>
      <c r="D28" s="912"/>
      <c r="E28" s="133">
        <f>B10</f>
        <v>0</v>
      </c>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row>
    <row r="29" spans="1:31" ht="18.899999999999999" customHeight="1">
      <c r="A29" s="145" t="s">
        <v>156</v>
      </c>
      <c r="B29" s="1305" t="s">
        <v>133</v>
      </c>
      <c r="C29" s="1305"/>
      <c r="D29" s="1305"/>
      <c r="E29" s="99"/>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row>
    <row r="30" spans="1:31" ht="18.899999999999999" customHeight="1">
      <c r="A30" s="146"/>
      <c r="B30" s="1305" t="s">
        <v>134</v>
      </c>
      <c r="C30" s="1305"/>
      <c r="D30" s="1305"/>
      <c r="E30" s="140"/>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row>
    <row r="31" spans="1:31" ht="18.899999999999999" customHeight="1">
      <c r="A31" s="146"/>
      <c r="B31" s="1305"/>
      <c r="C31" s="1305"/>
      <c r="D31" s="1305"/>
      <c r="E31" s="140"/>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row>
    <row r="32" spans="1:31" ht="18.899999999999999" customHeight="1">
      <c r="A32" s="146"/>
      <c r="B32" s="1305"/>
      <c r="C32" s="1305"/>
      <c r="D32" s="1305"/>
      <c r="E32" s="140"/>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row>
    <row r="33" spans="1:31" ht="18.899999999999999" customHeight="1">
      <c r="A33" s="146"/>
      <c r="B33" s="1305" t="s">
        <v>135</v>
      </c>
      <c r="C33" s="1305"/>
      <c r="D33" s="1305"/>
      <c r="E33" s="140"/>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row>
    <row r="34" spans="1:31" ht="18.899999999999999" customHeight="1">
      <c r="A34" s="146"/>
      <c r="B34" s="1305"/>
      <c r="C34" s="1305"/>
      <c r="D34" s="1305"/>
      <c r="E34" s="220"/>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row>
    <row r="35" spans="1:31" ht="18.899999999999999" customHeight="1">
      <c r="A35" s="146"/>
      <c r="B35" s="1305"/>
      <c r="C35" s="1305"/>
      <c r="D35" s="1305"/>
      <c r="E35" s="220"/>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row>
    <row r="36" spans="1:31" ht="18.899999999999999" customHeight="1">
      <c r="A36" s="146"/>
      <c r="B36" s="1305" t="s">
        <v>136</v>
      </c>
      <c r="C36" s="1305"/>
      <c r="D36" s="1305"/>
      <c r="E36" s="220"/>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row>
    <row r="37" spans="1:31" ht="18.899999999999999" customHeight="1">
      <c r="A37" s="146"/>
      <c r="B37" s="1305"/>
      <c r="C37" s="1305"/>
      <c r="D37" s="1305"/>
      <c r="E37" s="140"/>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row>
    <row r="38" spans="1:31" ht="18.899999999999999" customHeight="1">
      <c r="A38" s="167"/>
      <c r="B38" s="1323"/>
      <c r="C38" s="1323"/>
      <c r="D38" s="1323"/>
      <c r="E38" s="141"/>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row>
    <row r="39" spans="1:31" ht="18.899999999999999" customHeight="1">
      <c r="A39" s="145" t="s">
        <v>576</v>
      </c>
      <c r="B39" s="1330" t="s">
        <v>137</v>
      </c>
      <c r="C39" s="1330"/>
      <c r="D39" s="1330"/>
      <c r="E39" s="1309"/>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row>
    <row r="40" spans="1:31" ht="60.75" customHeight="1">
      <c r="A40" s="167"/>
      <c r="B40" s="1313" t="s">
        <v>138</v>
      </c>
      <c r="C40" s="1314"/>
      <c r="D40" s="1315"/>
      <c r="E40" s="1310"/>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row>
    <row r="41" spans="1:31" ht="93" customHeight="1">
      <c r="A41" s="1190" t="s">
        <v>577</v>
      </c>
      <c r="B41" s="1300" t="s">
        <v>579</v>
      </c>
      <c r="C41" s="1301"/>
      <c r="D41" s="1302"/>
      <c r="E41" s="416"/>
      <c r="F41" s="162"/>
      <c r="G41" s="162"/>
      <c r="H41" s="162"/>
      <c r="I41" s="162"/>
      <c r="J41" s="162"/>
      <c r="K41" s="162"/>
      <c r="L41" s="162"/>
      <c r="M41" s="162" t="str">
        <f>IF('Names of Bidder'!D15="Yes","Yes","No")</f>
        <v>No</v>
      </c>
      <c r="N41" s="162"/>
      <c r="O41" s="162"/>
      <c r="P41" s="162"/>
      <c r="Q41" s="162"/>
      <c r="R41" s="162"/>
      <c r="S41" s="162"/>
      <c r="T41" s="162"/>
      <c r="U41" s="162"/>
      <c r="V41" s="162"/>
      <c r="W41" s="162"/>
      <c r="X41" s="162"/>
      <c r="Y41" s="162"/>
      <c r="Z41" s="162"/>
      <c r="AA41" s="162"/>
      <c r="AB41" s="162"/>
      <c r="AC41" s="162"/>
      <c r="AD41" s="162"/>
      <c r="AE41" s="162"/>
    </row>
    <row r="42" spans="1:31" ht="22.5" customHeight="1">
      <c r="A42" s="1191"/>
      <c r="B42" s="915"/>
      <c r="C42" s="916"/>
      <c r="D42" s="1303"/>
      <c r="E42" s="413"/>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row>
    <row r="43" spans="1:31" ht="60.75" customHeight="1">
      <c r="A43" s="290" t="s">
        <v>578</v>
      </c>
      <c r="B43" s="1027" t="s">
        <v>580</v>
      </c>
      <c r="C43" s="1028"/>
      <c r="D43" s="1029"/>
      <c r="E43" s="41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row>
    <row r="44" spans="1:31" ht="114.75" customHeight="1">
      <c r="A44" s="414" t="s">
        <v>714</v>
      </c>
      <c r="B44" s="1300" t="s">
        <v>715</v>
      </c>
      <c r="C44" s="1301"/>
      <c r="D44" s="1302"/>
      <c r="E44" s="41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row>
    <row r="45" spans="1:31" ht="21.75" customHeight="1">
      <c r="A45" s="48" t="s">
        <v>157</v>
      </c>
      <c r="B45" s="1324" t="s">
        <v>139</v>
      </c>
      <c r="C45" s="1325"/>
      <c r="D45" s="1326"/>
      <c r="E45" s="81"/>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row>
    <row r="46" spans="1:31" ht="24.75" customHeight="1">
      <c r="A46" s="48" t="s">
        <v>158</v>
      </c>
      <c r="B46" s="1329" t="s">
        <v>519</v>
      </c>
      <c r="C46" s="1329"/>
      <c r="D46" s="1329"/>
      <c r="E46" s="81"/>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row>
    <row r="47" spans="1:31" ht="44.25" customHeight="1">
      <c r="A47" s="287" t="s">
        <v>520</v>
      </c>
      <c r="B47" s="1329" t="s">
        <v>521</v>
      </c>
      <c r="C47" s="1329"/>
      <c r="D47" s="1329"/>
      <c r="E47" s="81"/>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row>
    <row r="48" spans="1:31" ht="36.75" customHeight="1">
      <c r="A48" s="287"/>
      <c r="B48" s="1329" t="s">
        <v>522</v>
      </c>
      <c r="C48" s="1329"/>
      <c r="D48" s="1329"/>
      <c r="E48" s="288" t="s">
        <v>523</v>
      </c>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row>
    <row r="49" spans="1:31" ht="17.100000000000001" customHeight="1">
      <c r="A49" s="287" t="s">
        <v>524</v>
      </c>
      <c r="B49" s="1211"/>
      <c r="C49" s="1304"/>
      <c r="D49" s="1212"/>
      <c r="E49" s="81"/>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row>
    <row r="50" spans="1:31" ht="17.100000000000001" customHeight="1">
      <c r="A50" s="287" t="s">
        <v>28</v>
      </c>
      <c r="B50" s="1211"/>
      <c r="C50" s="1304"/>
      <c r="D50" s="1212"/>
      <c r="E50" s="81"/>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row>
    <row r="51" spans="1:31" ht="17.100000000000001" customHeight="1">
      <c r="A51" s="287" t="s">
        <v>474</v>
      </c>
      <c r="B51" s="1211"/>
      <c r="C51" s="1304"/>
      <c r="D51" s="1212"/>
      <c r="E51" s="81"/>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row>
    <row r="52" spans="1:31" ht="66.75" customHeight="1">
      <c r="A52" s="287" t="s">
        <v>476</v>
      </c>
      <c r="B52" s="1329" t="s">
        <v>525</v>
      </c>
      <c r="C52" s="1329"/>
      <c r="D52" s="1329"/>
      <c r="E52" s="289"/>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row>
    <row r="53" spans="1:31" ht="17.100000000000001" customHeight="1">
      <c r="A53" s="287"/>
      <c r="B53" s="1329" t="s">
        <v>522</v>
      </c>
      <c r="C53" s="1329"/>
      <c r="D53" s="1329"/>
      <c r="E53" s="288" t="s">
        <v>523</v>
      </c>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row>
    <row r="54" spans="1:31" ht="17.100000000000001" customHeight="1">
      <c r="A54" s="287" t="s">
        <v>524</v>
      </c>
      <c r="B54" s="1211"/>
      <c r="C54" s="1304"/>
      <c r="D54" s="1212"/>
      <c r="E54" s="81"/>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row>
    <row r="55" spans="1:31" ht="17.100000000000001" customHeight="1">
      <c r="A55" s="287" t="s">
        <v>28</v>
      </c>
      <c r="B55" s="1211"/>
      <c r="C55" s="1304"/>
      <c r="D55" s="1212"/>
      <c r="E55" s="81"/>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row>
    <row r="56" spans="1:31" ht="17.100000000000001" customHeight="1">
      <c r="A56" s="287" t="s">
        <v>474</v>
      </c>
      <c r="B56" s="1211"/>
      <c r="C56" s="1304"/>
      <c r="D56" s="1212"/>
      <c r="E56" s="81"/>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row>
    <row r="57" spans="1:31" ht="17.100000000000001" customHeight="1">
      <c r="A57" s="290" t="s">
        <v>526</v>
      </c>
      <c r="B57" s="1211"/>
      <c r="C57" s="1304"/>
      <c r="D57" s="1212"/>
      <c r="E57" s="81"/>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row>
    <row r="58" spans="1:31" ht="17.100000000000001" customHeight="1">
      <c r="A58" s="287" t="s">
        <v>475</v>
      </c>
      <c r="B58" s="1211"/>
      <c r="C58" s="1304"/>
      <c r="D58" s="1212"/>
      <c r="E58" s="81"/>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row>
    <row r="59" spans="1:31" ht="17.100000000000001" customHeight="1">
      <c r="A59" s="290" t="s">
        <v>480</v>
      </c>
      <c r="B59" s="1211"/>
      <c r="C59" s="1304"/>
      <c r="D59" s="1212"/>
      <c r="E59" s="81"/>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row>
    <row r="60" spans="1:31" ht="17.100000000000001" customHeight="1">
      <c r="A60" s="48">
        <v>6</v>
      </c>
      <c r="B60" s="1319" t="s">
        <v>140</v>
      </c>
      <c r="C60" s="1319"/>
      <c r="D60" s="1319"/>
      <c r="E60" s="81"/>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row>
    <row r="61" spans="1:31" ht="17.100000000000001" customHeight="1">
      <c r="A61" s="48">
        <v>7</v>
      </c>
      <c r="B61" s="1305" t="s">
        <v>141</v>
      </c>
      <c r="C61" s="1305"/>
      <c r="D61" s="1305"/>
      <c r="E61" s="81"/>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row>
    <row r="62" spans="1:31" ht="17.100000000000001" customHeight="1">
      <c r="A62" s="98"/>
      <c r="B62" s="1305"/>
      <c r="C62" s="1305"/>
      <c r="D62" s="1305"/>
      <c r="E62" s="140"/>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row>
    <row r="63" spans="1:31" ht="17.100000000000001" customHeight="1">
      <c r="A63" s="93"/>
      <c r="B63" s="1323"/>
      <c r="C63" s="1323"/>
      <c r="D63" s="1323"/>
      <c r="E63" s="141"/>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row>
    <row r="64" spans="1:31" ht="17.100000000000001" customHeight="1">
      <c r="A64" s="98">
        <v>8</v>
      </c>
      <c r="B64" s="1328" t="s">
        <v>142</v>
      </c>
      <c r="C64" s="1328"/>
      <c r="D64" s="1328"/>
      <c r="E64" s="14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row>
    <row r="65" spans="1:31" ht="17.100000000000001" customHeight="1">
      <c r="A65" s="98"/>
      <c r="B65" s="1305" t="s">
        <v>168</v>
      </c>
      <c r="C65" s="1305"/>
      <c r="D65" s="1305"/>
      <c r="E65" s="140"/>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row>
    <row r="66" spans="1:31" ht="17.100000000000001" customHeight="1">
      <c r="A66" s="48">
        <v>9</v>
      </c>
      <c r="B66" s="1320" t="s">
        <v>152</v>
      </c>
      <c r="C66" s="1321"/>
      <c r="D66" s="1322"/>
      <c r="E66" s="143"/>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row>
    <row r="67" spans="1:31" ht="17.100000000000001" customHeight="1">
      <c r="A67" s="98"/>
      <c r="B67" s="1305" t="s">
        <v>143</v>
      </c>
      <c r="C67" s="1305"/>
      <c r="D67" s="1305"/>
      <c r="E67" s="140"/>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row>
    <row r="68" spans="1:31" ht="17.100000000000001" customHeight="1">
      <c r="A68" s="98"/>
      <c r="B68" s="1305" t="s">
        <v>144</v>
      </c>
      <c r="C68" s="1305"/>
      <c r="D68" s="1305"/>
      <c r="E68" s="140"/>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row>
    <row r="69" spans="1:31" ht="17.100000000000001" customHeight="1">
      <c r="A69" s="93"/>
      <c r="B69" s="1323" t="s">
        <v>145</v>
      </c>
      <c r="C69" s="1323"/>
      <c r="D69" s="1323"/>
      <c r="E69" s="141"/>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row>
    <row r="70" spans="1:31" ht="17.100000000000001" customHeight="1">
      <c r="A70" s="48">
        <v>10</v>
      </c>
      <c r="B70" s="1327" t="s">
        <v>146</v>
      </c>
      <c r="C70" s="1327"/>
      <c r="D70" s="1327"/>
      <c r="E70" s="143"/>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row>
    <row r="71" spans="1:31" ht="17.100000000000001" customHeight="1">
      <c r="A71" s="98"/>
      <c r="B71" s="1305" t="s">
        <v>147</v>
      </c>
      <c r="C71" s="1305"/>
      <c r="D71" s="1305"/>
      <c r="E71" s="140"/>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row>
    <row r="72" spans="1:31" ht="17.100000000000001" customHeight="1">
      <c r="A72" s="98"/>
      <c r="B72" s="1305" t="s">
        <v>148</v>
      </c>
      <c r="C72" s="1305"/>
      <c r="D72" s="1305"/>
      <c r="E72" s="140"/>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row>
    <row r="73" spans="1:31" ht="17.100000000000001" customHeight="1">
      <c r="A73" s="98"/>
      <c r="B73" s="1305"/>
      <c r="C73" s="1305"/>
      <c r="D73" s="1305"/>
      <c r="E73" s="140"/>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row>
    <row r="74" spans="1:31" ht="17.100000000000001" customHeight="1">
      <c r="A74" s="98"/>
      <c r="B74" s="1305"/>
      <c r="C74" s="1305"/>
      <c r="D74" s="1305"/>
      <c r="E74" s="140"/>
      <c r="F74" s="162"/>
      <c r="G74" s="162"/>
      <c r="H74" s="168">
        <v>2</v>
      </c>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row>
    <row r="75" spans="1:31" ht="17.100000000000001" customHeight="1">
      <c r="A75" s="98"/>
      <c r="B75" s="1305" t="s">
        <v>149</v>
      </c>
      <c r="C75" s="1305"/>
      <c r="D75" s="1305"/>
      <c r="E75" s="140"/>
      <c r="F75" s="162"/>
      <c r="G75" s="162"/>
      <c r="H75" s="162"/>
      <c r="I75" s="162"/>
      <c r="J75" s="162"/>
      <c r="K75" s="162"/>
      <c r="L75" s="162"/>
      <c r="M75" s="162"/>
      <c r="N75" s="162"/>
      <c r="O75" s="162"/>
      <c r="P75" s="162"/>
      <c r="Q75" s="162"/>
      <c r="R75" s="162"/>
      <c r="S75" s="162"/>
      <c r="T75" s="162"/>
      <c r="U75" s="162"/>
      <c r="V75" s="162"/>
      <c r="W75" s="162"/>
      <c r="X75" s="162"/>
      <c r="Y75" s="162"/>
      <c r="Z75" s="84"/>
      <c r="AA75" s="84"/>
      <c r="AB75" s="84"/>
    </row>
    <row r="76" spans="1:31" ht="17.100000000000001" customHeight="1">
      <c r="A76" s="98"/>
      <c r="B76" s="1305" t="s">
        <v>150</v>
      </c>
      <c r="C76" s="1305"/>
      <c r="D76" s="1305"/>
      <c r="E76" s="140"/>
      <c r="Z76" s="84"/>
      <c r="AA76" s="84"/>
      <c r="AB76" s="84"/>
    </row>
    <row r="77" spans="1:31" ht="18.899999999999999" customHeight="1">
      <c r="A77" s="98"/>
      <c r="B77" s="1316" t="s">
        <v>150</v>
      </c>
      <c r="C77" s="1317"/>
      <c r="D77" s="1318"/>
      <c r="E77" s="98" t="str">
        <f>IF(H74=1,"Saving Account","Current Account")</f>
        <v>Current Account</v>
      </c>
      <c r="Z77" s="84"/>
      <c r="AA77" s="84"/>
      <c r="AB77" s="84"/>
    </row>
    <row r="78" spans="1:31" ht="33" customHeight="1">
      <c r="A78" s="82">
        <v>11</v>
      </c>
      <c r="B78" s="912" t="s">
        <v>151</v>
      </c>
      <c r="C78" s="912"/>
      <c r="D78" s="912"/>
      <c r="E78" s="81"/>
    </row>
    <row r="79" spans="1:31" ht="48" customHeight="1">
      <c r="A79" s="82">
        <v>12</v>
      </c>
      <c r="B79" s="912" t="s">
        <v>160</v>
      </c>
      <c r="C79" s="912"/>
      <c r="D79" s="912"/>
      <c r="E79" s="81"/>
    </row>
    <row r="80" spans="1:31" ht="50.25" customHeight="1">
      <c r="A80" s="1256" t="s">
        <v>159</v>
      </c>
      <c r="B80" s="1256"/>
      <c r="C80" s="1256"/>
      <c r="D80" s="1256"/>
      <c r="E80" s="1256"/>
    </row>
    <row r="81" spans="1:5">
      <c r="A81" s="1035"/>
      <c r="B81" s="1035"/>
      <c r="C81" s="1035"/>
      <c r="D81" s="1035"/>
      <c r="E81" s="1035"/>
    </row>
    <row r="82" spans="1:5">
      <c r="A82" s="1020" t="s">
        <v>581</v>
      </c>
      <c r="B82" s="1020"/>
      <c r="C82" s="1020"/>
      <c r="D82" s="1020"/>
      <c r="E82" s="1020"/>
    </row>
    <row r="83" spans="1:5">
      <c r="A83" s="1299"/>
      <c r="B83" s="1299"/>
      <c r="C83" s="1299"/>
      <c r="D83" s="1299"/>
      <c r="E83" s="1299"/>
    </row>
    <row r="84" spans="1:5">
      <c r="A84" s="1020" t="s">
        <v>582</v>
      </c>
      <c r="B84" s="1020"/>
      <c r="C84" s="1020"/>
      <c r="D84" s="1020"/>
      <c r="E84" s="1020"/>
    </row>
    <row r="85" spans="1:5">
      <c r="A85" s="1299"/>
      <c r="B85" s="1299"/>
      <c r="C85" s="1299"/>
      <c r="D85" s="1299"/>
      <c r="E85" s="1299"/>
    </row>
    <row r="86" spans="1:5">
      <c r="A86" s="1041" t="s">
        <v>583</v>
      </c>
      <c r="B86" s="1041"/>
      <c r="C86" s="1041"/>
      <c r="D86" s="1041"/>
      <c r="E86" s="1041"/>
    </row>
    <row r="87" spans="1:5">
      <c r="A87" s="1041" t="s">
        <v>584</v>
      </c>
      <c r="B87" s="1041"/>
      <c r="C87" s="1041"/>
      <c r="D87" s="1041"/>
      <c r="E87" s="1041"/>
    </row>
    <row r="88" spans="1:5">
      <c r="A88" s="1041" t="s">
        <v>585</v>
      </c>
      <c r="B88" s="1041"/>
      <c r="C88" s="1041"/>
      <c r="D88" s="1041"/>
      <c r="E88" s="1041"/>
    </row>
    <row r="89" spans="1:5">
      <c r="A89" s="1299"/>
      <c r="B89" s="1299"/>
      <c r="C89" s="1299"/>
      <c r="D89" s="1299"/>
      <c r="E89" s="1299"/>
    </row>
    <row r="90" spans="1:5" ht="32.25" customHeight="1">
      <c r="A90" s="1020" t="s">
        <v>586</v>
      </c>
      <c r="B90" s="1020"/>
      <c r="C90" s="1020"/>
      <c r="D90" s="1020"/>
      <c r="E90" s="1020"/>
    </row>
    <row r="91" spans="1:5">
      <c r="A91" s="59"/>
      <c r="B91" s="59"/>
      <c r="C91" s="59"/>
      <c r="D91" s="415"/>
      <c r="E91" s="59"/>
    </row>
    <row r="92" spans="1:5" ht="24.9" customHeight="1">
      <c r="A92" s="36" t="s">
        <v>7</v>
      </c>
      <c r="B92" s="63" t="str">
        <f>'Attach 3(JV)'!B24</f>
        <v>--</v>
      </c>
      <c r="D92" s="52" t="s">
        <v>5</v>
      </c>
      <c r="E92" s="212" t="str">
        <f>'Attach 3(JV)'!E24</f>
        <v/>
      </c>
    </row>
    <row r="93" spans="1:5" ht="34.5" customHeight="1">
      <c r="A93" s="36" t="s">
        <v>8</v>
      </c>
      <c r="B93" s="212" t="str">
        <f>'Attach 3(JV)'!B25</f>
        <v/>
      </c>
      <c r="D93" s="52" t="s">
        <v>6</v>
      </c>
      <c r="E93" s="212" t="str">
        <f>'Attach 3(JV)'!E25</f>
        <v/>
      </c>
    </row>
    <row r="94" spans="1:5" ht="24.9" customHeight="1">
      <c r="D94" s="52"/>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UYiJ8hDZ2cC8ssDVwa48JFF91Zs5bciQEcPUiTcexlFSz3fn8uOiZWzCDgJ6VFuESi7TTvSh6ZnCzU92R+MmUA==" saltValue="pDaxCqEeIjSDrYZBtiOvZQ==" spinCount="100000" sheet="1" objects="1" scenarios="1" formatColumns="0" formatRows="0" selectLockedCells="1"/>
  <customSheetViews>
    <customSheetView guid="{BC3C0F45-1B04-484E-941E-D23C8045455D}" scale="160" showPageBreaks="1" showGridLines="0" fitToPage="1" printArea="1" hiddenRows="1" hiddenColumns="1" view="pageBreakPreview" topLeftCell="A14">
      <selection activeCell="E31" sqref="E31"/>
      <rowBreaks count="1" manualBreakCount="1">
        <brk id="35"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EA7248B-219A-4033-A934-89513226BF9E}" scale="16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7"/>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6"/>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E9D42694-117B-4E0A-B08A-A5A33F5DE995}" scale="160" showPageBreaks="1" showGridLines="0" fitToPage="1" printArea="1" hiddenRows="1" hiddenColumns="1" view="pageBreakPreview" topLeftCell="A14">
      <selection activeCell="E31" sqref="E31"/>
      <rowBreaks count="1" manualBreakCount="1">
        <brk id="35"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C49319FA-440E-40ED-8D3D-F15B233A2A32}" scale="120" showPageBreaks="1" showGridLines="0" fitToPage="1" printArea="1" hiddenRows="1" hiddenColumns="1" view="pageBreakPreview" topLeftCell="A15">
      <selection activeCell="E31" sqref="E31"/>
      <rowBreaks count="1" manualBreakCount="1">
        <brk id="35"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s>
  <mergeCells count="80">
    <mergeCell ref="A1:D1"/>
    <mergeCell ref="B64:D64"/>
    <mergeCell ref="B52:D52"/>
    <mergeCell ref="B53:D53"/>
    <mergeCell ref="B55:D55"/>
    <mergeCell ref="B56:D56"/>
    <mergeCell ref="B57:D57"/>
    <mergeCell ref="B58:D58"/>
    <mergeCell ref="B46:D46"/>
    <mergeCell ref="B47:D47"/>
    <mergeCell ref="B48:D48"/>
    <mergeCell ref="B62:D62"/>
    <mergeCell ref="B49:D49"/>
    <mergeCell ref="B50:D50"/>
    <mergeCell ref="B44:D44"/>
    <mergeCell ref="B39:D39"/>
    <mergeCell ref="B75:D75"/>
    <mergeCell ref="B76:D76"/>
    <mergeCell ref="B65:D65"/>
    <mergeCell ref="A80:E80"/>
    <mergeCell ref="B69:D69"/>
    <mergeCell ref="B70:D70"/>
    <mergeCell ref="B71:D71"/>
    <mergeCell ref="B72:D72"/>
    <mergeCell ref="B78:D78"/>
    <mergeCell ref="B33:D33"/>
    <mergeCell ref="B34:D34"/>
    <mergeCell ref="B29:D29"/>
    <mergeCell ref="B73:D73"/>
    <mergeCell ref="B79:D79"/>
    <mergeCell ref="B68:D68"/>
    <mergeCell ref="B77:D77"/>
    <mergeCell ref="B54:D54"/>
    <mergeCell ref="B60:D60"/>
    <mergeCell ref="B66:D66"/>
    <mergeCell ref="B67:D67"/>
    <mergeCell ref="B61:D61"/>
    <mergeCell ref="B63:D63"/>
    <mergeCell ref="B45:D45"/>
    <mergeCell ref="B37:D37"/>
    <mergeCell ref="B38:D38"/>
    <mergeCell ref="E39:E40"/>
    <mergeCell ref="A3:E3"/>
    <mergeCell ref="A5:E5"/>
    <mergeCell ref="A8:D8"/>
    <mergeCell ref="B10:D10"/>
    <mergeCell ref="B11:D11"/>
    <mergeCell ref="B18:E18"/>
    <mergeCell ref="B14:D14"/>
    <mergeCell ref="B12:D12"/>
    <mergeCell ref="A9:B9"/>
    <mergeCell ref="B40:D40"/>
    <mergeCell ref="B35:D35"/>
    <mergeCell ref="B36:D36"/>
    <mergeCell ref="B32:D32"/>
    <mergeCell ref="B27:E27"/>
    <mergeCell ref="B28:D28"/>
    <mergeCell ref="B30:D30"/>
    <mergeCell ref="B31:D31"/>
    <mergeCell ref="B13:D13"/>
    <mergeCell ref="B17:E17"/>
    <mergeCell ref="A22:E22"/>
    <mergeCell ref="B26:E26"/>
    <mergeCell ref="B23:E23"/>
    <mergeCell ref="A90:E90"/>
    <mergeCell ref="A89:E89"/>
    <mergeCell ref="A41:A42"/>
    <mergeCell ref="B41:D42"/>
    <mergeCell ref="B43:D43"/>
    <mergeCell ref="A81:E81"/>
    <mergeCell ref="A82:E82"/>
    <mergeCell ref="A87:E87"/>
    <mergeCell ref="A88:E88"/>
    <mergeCell ref="A83:E83"/>
    <mergeCell ref="A84:E84"/>
    <mergeCell ref="A85:E85"/>
    <mergeCell ref="A86:E86"/>
    <mergeCell ref="B51:D51"/>
    <mergeCell ref="B59:D59"/>
    <mergeCell ref="B74:D74"/>
  </mergeCells>
  <dataValidations count="3">
    <dataValidation type="list" allowBlank="1" showInputMessage="1" showErrorMessage="1" sqref="E20:E21 E25" xr:uid="{00000000-0002-0000-1500-000000000000}">
      <formula1>"Yes, No"</formula1>
    </dataValidation>
    <dataValidation type="list" allowBlank="1" showInputMessage="1" showErrorMessage="1" sqref="E76" xr:uid="{00000000-0002-0000-1500-000001000000}">
      <formula1>$Z$75:$Z$76</formula1>
    </dataValidation>
    <dataValidation type="list" allowBlank="1" showInputMessage="1" showErrorMessage="1" sqref="E41 E44" xr:uid="{00000000-0002-0000-1500-000002000000}">
      <formula1>"Yes,No"</formula1>
    </dataValidation>
  </dataValidations>
  <pageMargins left="0.75" right="0.63" top="0.57999999999999996" bottom="0.6" header="0.34" footer="0.35"/>
  <pageSetup scale="88" fitToHeight="0" orientation="portrait" r:id="rId40"/>
  <headerFooter alignWithMargins="0">
    <oddFooter>&amp;R&amp;"Book Antiqua,Bold"&amp;8 Page &amp;P of &amp;N</oddFooter>
  </headerFooter>
  <rowBreaks count="1" manualBreakCount="1">
    <brk id="35"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24577" r:id="rId43" name="Option Button 1">
              <controlPr defaultSize="0" autoFill="0" autoLine="0" autoPict="0">
                <anchor moveWithCells="1">
                  <from>
                    <xdr:col>1</xdr:col>
                    <xdr:colOff>1127760</xdr:colOff>
                    <xdr:row>76</xdr:row>
                    <xdr:rowOff>22860</xdr:rowOff>
                  </from>
                  <to>
                    <xdr:col>1</xdr:col>
                    <xdr:colOff>2125980</xdr:colOff>
                    <xdr:row>76</xdr:row>
                    <xdr:rowOff>228600</xdr:rowOff>
                  </to>
                </anchor>
              </controlPr>
            </control>
          </mc:Choice>
        </mc:AlternateContent>
        <mc:AlternateContent xmlns:mc="http://schemas.openxmlformats.org/markup-compatibility/2006">
          <mc:Choice Requires="x14">
            <control shapeId="24578" r:id="rId44" name="Option Button 2">
              <controlPr defaultSize="0" autoFill="0" autoLine="0" autoPict="0">
                <anchor moveWithCells="1">
                  <from>
                    <xdr:col>2</xdr:col>
                    <xdr:colOff>685800</xdr:colOff>
                    <xdr:row>76</xdr:row>
                    <xdr:rowOff>22860</xdr:rowOff>
                  </from>
                  <to>
                    <xdr:col>3</xdr:col>
                    <xdr:colOff>922020</xdr:colOff>
                    <xdr:row>76</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69" zoomScale="110" zoomScaleSheetLayoutView="110" workbookViewId="0">
      <selection activeCell="I87" sqref="I87"/>
    </sheetView>
  </sheetViews>
  <sheetFormatPr defaultColWidth="9.109375" defaultRowHeight="14.4"/>
  <cols>
    <col min="1" max="1" width="12.109375" style="631" customWidth="1"/>
    <col min="2" max="2" width="18.109375" style="631" customWidth="1"/>
    <col min="3" max="5" width="7.44140625" style="631" customWidth="1"/>
    <col min="6" max="8" width="7.44140625" style="567" customWidth="1"/>
    <col min="9" max="12" width="7.44140625" style="338" customWidth="1"/>
    <col min="13" max="16384" width="9.109375" style="338"/>
  </cols>
  <sheetData>
    <row r="1" spans="1:26" s="647" customFormat="1" ht="21" customHeight="1">
      <c r="A1" s="1331" t="str">
        <f>'Attach 15'!A1:D1</f>
        <v>Specification No. :CC/NT/W-RT/DOM/A10/23/01655</v>
      </c>
      <c r="B1" s="1331"/>
      <c r="C1" s="1331"/>
      <c r="D1" s="1331"/>
      <c r="E1" s="1331"/>
      <c r="F1" s="1331"/>
      <c r="G1" s="1331"/>
      <c r="H1" s="1332" t="s">
        <v>859</v>
      </c>
      <c r="I1" s="1332"/>
      <c r="J1" s="1332"/>
      <c r="K1" s="1332"/>
      <c r="L1" s="1332"/>
    </row>
    <row r="2" spans="1:26" ht="11.25" customHeight="1">
      <c r="Z2" s="648">
        <f>'[19]Attach 3(JV)'!Z2</f>
        <v>0</v>
      </c>
    </row>
    <row r="3" spans="1:26" ht="118.5" customHeight="1">
      <c r="A3" s="1239" t="str">
        <f>'Attach 15'!A3:E3</f>
        <v xml:space="preserve">765kV Reactor Package RT20 for 7X110MVAR, 765kV, 1-Phase Reactors at Fatehgarh-III PS associated with ”Transmission system for evacuation of power from REZ in Rajasthan (20GW) under Phase-III Part E1”.
</v>
      </c>
      <c r="B3" s="1240"/>
      <c r="C3" s="1240"/>
      <c r="D3" s="1240"/>
      <c r="E3" s="1240"/>
      <c r="F3" s="1240"/>
      <c r="G3" s="1240"/>
      <c r="H3" s="1240"/>
      <c r="I3" s="1240"/>
      <c r="J3" s="1240"/>
      <c r="K3" s="1240"/>
      <c r="L3" s="1240"/>
    </row>
    <row r="4" spans="1:26" ht="15.9" customHeight="1">
      <c r="A4" s="649"/>
      <c r="H4" s="30"/>
      <c r="I4" s="11"/>
    </row>
    <row r="5" spans="1:26" ht="20.100000000000001" customHeight="1">
      <c r="A5" s="1333" t="s">
        <v>9</v>
      </c>
      <c r="B5" s="1333"/>
      <c r="C5" s="1333"/>
      <c r="D5" s="1333"/>
      <c r="E5" s="1333"/>
      <c r="F5" s="1333"/>
      <c r="G5" s="1333"/>
      <c r="H5" s="1333"/>
      <c r="I5" s="1333"/>
      <c r="J5" s="1333"/>
      <c r="K5" s="1333"/>
      <c r="L5" s="1333"/>
    </row>
    <row r="6" spans="1:26" ht="15.9" customHeight="1">
      <c r="A6" s="650"/>
      <c r="H6" s="30"/>
      <c r="I6" s="11"/>
    </row>
    <row r="7" spans="1:26" ht="20.100000000000001" customHeight="1">
      <c r="A7" s="651" t="str">
        <f>'Attach 15'!A8:D8</f>
        <v>Bidder’s Name and Address  :</v>
      </c>
      <c r="G7" s="15" t="str">
        <f>'[19]Attach 3(JV)'!E7</f>
        <v>To:</v>
      </c>
      <c r="I7" s="11"/>
    </row>
    <row r="8" spans="1:26" ht="36" customHeight="1">
      <c r="A8" s="1334" t="str">
        <f>'[19]Attach 3(JV)'!A8</f>
        <v/>
      </c>
      <c r="B8" s="1334"/>
      <c r="C8" s="1334"/>
      <c r="D8" s="1334"/>
      <c r="E8" s="1334"/>
      <c r="F8" s="1334"/>
      <c r="G8" s="12" t="str">
        <f>'[19]Attach 3(JV)'!E8</f>
        <v>Contract Services</v>
      </c>
      <c r="I8" s="11"/>
    </row>
    <row r="9" spans="1:26" ht="20.100000000000001" customHeight="1">
      <c r="A9" s="13" t="s">
        <v>346</v>
      </c>
      <c r="B9" s="840">
        <f>'Attach 15'!B10:D10</f>
        <v>0</v>
      </c>
      <c r="C9" s="840"/>
      <c r="D9" s="840"/>
      <c r="E9" s="840"/>
      <c r="F9" s="840"/>
      <c r="G9" s="12" t="str">
        <f>'[19]Attach 3(JV)'!E9</f>
        <v>Power Grid Corporation of India Ltd.,</v>
      </c>
      <c r="I9" s="11"/>
    </row>
    <row r="10" spans="1:26" ht="20.100000000000001" customHeight="1">
      <c r="A10" s="13" t="s">
        <v>348</v>
      </c>
      <c r="B10" s="840">
        <f>'Attach 15'!B11:D11</f>
        <v>0</v>
      </c>
      <c r="C10" s="840"/>
      <c r="D10" s="840"/>
      <c r="E10" s="840"/>
      <c r="F10" s="840"/>
      <c r="G10" s="12" t="str">
        <f>'[19]Attach 3(JV)'!E10</f>
        <v>"Saudamini", Plot No. 2, Sector 29</v>
      </c>
      <c r="I10" s="11"/>
    </row>
    <row r="11" spans="1:26" ht="20.100000000000001" customHeight="1">
      <c r="B11" s="840">
        <f>'Attach 15'!B12:D12</f>
        <v>0</v>
      </c>
      <c r="C11" s="840"/>
      <c r="D11" s="840"/>
      <c r="E11" s="840"/>
      <c r="F11" s="840"/>
      <c r="G11" s="12" t="str">
        <f>'[19]Attach 3(JV)'!E11</f>
        <v>Gurgaon (Haryana) - 122001</v>
      </c>
    </row>
    <row r="12" spans="1:26" ht="20.100000000000001" customHeight="1">
      <c r="A12" s="650"/>
      <c r="B12" s="840">
        <f>'Attach 15'!B13:D13</f>
        <v>0</v>
      </c>
      <c r="C12" s="840"/>
      <c r="D12" s="840"/>
      <c r="E12" s="840"/>
      <c r="F12" s="840"/>
      <c r="G12" s="12"/>
    </row>
    <row r="13" spans="1:26" ht="15.9" customHeight="1">
      <c r="A13" s="650"/>
      <c r="B13" s="103"/>
      <c r="C13" s="103"/>
      <c r="D13" s="103"/>
      <c r="E13" s="103"/>
      <c r="F13" s="103"/>
    </row>
    <row r="14" spans="1:26" ht="20.100000000000001" customHeight="1">
      <c r="A14" s="631" t="s">
        <v>341</v>
      </c>
    </row>
    <row r="15" spans="1:26" ht="20.100000000000001" customHeight="1">
      <c r="A15" s="650"/>
    </row>
    <row r="16" spans="1:26" ht="57.75" customHeight="1">
      <c r="A16" s="1338" t="s">
        <v>849</v>
      </c>
      <c r="B16" s="1338"/>
      <c r="C16" s="1338"/>
      <c r="D16" s="1338"/>
      <c r="E16" s="1338"/>
      <c r="F16" s="1338"/>
      <c r="G16" s="1338"/>
      <c r="H16" s="1338"/>
      <c r="I16" s="1338"/>
      <c r="J16" s="1338"/>
      <c r="K16" s="1338"/>
      <c r="L16" s="1338"/>
    </row>
    <row r="17" spans="1:12" ht="20.100000000000001" customHeight="1">
      <c r="A17" s="652">
        <v>1</v>
      </c>
      <c r="B17" s="653" t="s">
        <v>13</v>
      </c>
    </row>
    <row r="18" spans="1:12" ht="82.5" customHeight="1">
      <c r="A18" s="654"/>
      <c r="B18" s="1339" t="s">
        <v>852</v>
      </c>
      <c r="C18" s="1339"/>
      <c r="D18" s="1339"/>
      <c r="E18" s="1339"/>
      <c r="F18" s="1339"/>
      <c r="G18" s="1339"/>
      <c r="H18" s="1339"/>
      <c r="I18" s="1339"/>
      <c r="J18" s="1339"/>
      <c r="K18" s="1339"/>
      <c r="L18" s="1339"/>
    </row>
    <row r="19" spans="1:12" ht="60.75" customHeight="1">
      <c r="A19" s="624">
        <v>1.1000000000000001</v>
      </c>
      <c r="B19" s="1340" t="s">
        <v>14</v>
      </c>
      <c r="C19" s="1340"/>
      <c r="D19" s="1340"/>
      <c r="E19" s="1340"/>
      <c r="F19" s="1340"/>
      <c r="G19" s="1340"/>
      <c r="H19" s="1340"/>
      <c r="I19" s="1340"/>
      <c r="J19" s="1340"/>
      <c r="K19" s="1340"/>
      <c r="L19" s="1340"/>
    </row>
    <row r="20" spans="1:12" ht="33" customHeight="1">
      <c r="A20" s="654"/>
      <c r="B20" s="1335" t="str">
        <f>IF('[19]Names of Bidder'!I6="Sole Bidder","Name of the Bidder (Sole Bidder)", "Name of Bidder (Lead Partner)")</f>
        <v>Name of the Bidder (Sole Bidder)</v>
      </c>
      <c r="C20" s="1335"/>
      <c r="D20" s="1335"/>
      <c r="E20" s="1335"/>
      <c r="F20" s="1335"/>
      <c r="G20" s="1335"/>
      <c r="H20" s="1336">
        <f>B9</f>
        <v>0</v>
      </c>
      <c r="I20" s="1336"/>
      <c r="J20" s="1336"/>
      <c r="K20" s="1336"/>
      <c r="L20" s="1336"/>
    </row>
    <row r="21" spans="1:12" ht="33" customHeight="1">
      <c r="A21" s="655"/>
      <c r="B21" s="1335" t="s">
        <v>15</v>
      </c>
      <c r="C21" s="1335"/>
      <c r="D21" s="1335"/>
      <c r="E21" s="1335"/>
      <c r="F21" s="1335"/>
      <c r="G21" s="1335"/>
      <c r="H21" s="1337" t="s">
        <v>55</v>
      </c>
      <c r="I21" s="1337"/>
      <c r="J21" s="1337"/>
      <c r="K21" s="1337"/>
      <c r="L21" s="1337"/>
    </row>
    <row r="22" spans="1:12" ht="33" customHeight="1">
      <c r="A22" s="655"/>
      <c r="B22" s="1335" t="s">
        <v>16</v>
      </c>
      <c r="C22" s="1335"/>
      <c r="D22" s="1335"/>
      <c r="E22" s="1335"/>
      <c r="F22" s="1335"/>
      <c r="G22" s="1335"/>
      <c r="H22" s="1337"/>
      <c r="I22" s="1337"/>
      <c r="J22" s="1337"/>
      <c r="K22" s="1337"/>
      <c r="L22" s="1337"/>
    </row>
    <row r="23" spans="1:12" ht="33" customHeight="1">
      <c r="A23" s="655"/>
      <c r="B23" s="1335" t="s">
        <v>17</v>
      </c>
      <c r="C23" s="1335"/>
      <c r="D23" s="1335"/>
      <c r="E23" s="1335"/>
      <c r="F23" s="1335"/>
      <c r="G23" s="1335"/>
      <c r="H23" s="1337"/>
      <c r="I23" s="1337"/>
      <c r="J23" s="1337"/>
      <c r="K23" s="1337"/>
      <c r="L23" s="1337"/>
    </row>
    <row r="24" spans="1:12" ht="33" customHeight="1">
      <c r="A24" s="655"/>
      <c r="B24" s="1335" t="s">
        <v>18</v>
      </c>
      <c r="C24" s="1335"/>
      <c r="D24" s="1335"/>
      <c r="E24" s="1335"/>
      <c r="F24" s="1335"/>
      <c r="G24" s="1335"/>
      <c r="H24" s="1337"/>
      <c r="I24" s="1337"/>
      <c r="J24" s="1337"/>
      <c r="K24" s="1337"/>
      <c r="L24" s="1337"/>
    </row>
    <row r="25" spans="1:12" ht="6" customHeight="1">
      <c r="A25" s="655"/>
      <c r="B25" s="656"/>
      <c r="C25" s="656"/>
      <c r="D25" s="656"/>
      <c r="E25" s="656"/>
      <c r="F25" s="656"/>
      <c r="G25" s="656"/>
      <c r="H25" s="626"/>
      <c r="I25" s="626"/>
      <c r="J25" s="626"/>
      <c r="K25" s="626"/>
      <c r="L25" s="626"/>
    </row>
    <row r="26" spans="1:12" ht="18.899999999999999" customHeight="1">
      <c r="A26" s="624">
        <v>1.2</v>
      </c>
      <c r="B26" s="1347" t="s">
        <v>170</v>
      </c>
      <c r="C26" s="1347"/>
      <c r="D26" s="1347"/>
      <c r="E26" s="1347"/>
      <c r="F26" s="1347"/>
      <c r="G26" s="1347"/>
      <c r="H26" s="1347"/>
      <c r="I26" s="1347"/>
      <c r="J26" s="1347"/>
      <c r="K26" s="1347"/>
      <c r="L26" s="1347"/>
    </row>
    <row r="27" spans="1:12" ht="18.899999999999999" customHeight="1">
      <c r="A27" s="657" t="s">
        <v>19</v>
      </c>
      <c r="B27" s="631" t="s">
        <v>20</v>
      </c>
      <c r="D27" s="658"/>
      <c r="E27" s="658"/>
    </row>
    <row r="28" spans="1:12" ht="18.899999999999999" customHeight="1">
      <c r="A28" s="655"/>
      <c r="B28" s="1336" t="s">
        <v>21</v>
      </c>
      <c r="C28" s="1336"/>
      <c r="D28" s="1346"/>
      <c r="E28" s="1346"/>
      <c r="F28" s="1346"/>
      <c r="G28" s="1346"/>
      <c r="H28" s="1346"/>
      <c r="I28" s="1346"/>
      <c r="J28" s="1346"/>
      <c r="K28" s="1346"/>
      <c r="L28" s="1346"/>
    </row>
    <row r="29" spans="1:12" ht="18.899999999999999" customHeight="1">
      <c r="A29" s="655"/>
      <c r="B29" s="1341" t="s">
        <v>22</v>
      </c>
      <c r="C29" s="1342"/>
      <c r="D29" s="1343"/>
      <c r="E29" s="1343"/>
      <c r="F29" s="1343"/>
      <c r="G29" s="1343"/>
      <c r="H29" s="1343"/>
      <c r="I29" s="1343"/>
      <c r="J29" s="1343"/>
      <c r="K29" s="1343"/>
      <c r="L29" s="1343"/>
    </row>
    <row r="30" spans="1:12" ht="18.899999999999999" customHeight="1">
      <c r="A30" s="655"/>
      <c r="B30" s="659"/>
      <c r="C30" s="660"/>
      <c r="D30" s="1344"/>
      <c r="E30" s="1344"/>
      <c r="F30" s="1344"/>
      <c r="G30" s="1344"/>
      <c r="H30" s="1344"/>
      <c r="I30" s="1344"/>
      <c r="J30" s="1344"/>
      <c r="K30" s="1344"/>
      <c r="L30" s="1344"/>
    </row>
    <row r="31" spans="1:12" ht="18.899999999999999" customHeight="1">
      <c r="A31" s="655"/>
      <c r="B31" s="659"/>
      <c r="C31" s="660"/>
      <c r="D31" s="1344"/>
      <c r="E31" s="1344"/>
      <c r="F31" s="1344"/>
      <c r="G31" s="1344"/>
      <c r="H31" s="1344"/>
      <c r="I31" s="1344"/>
      <c r="J31" s="1344"/>
      <c r="K31" s="1344"/>
      <c r="L31" s="1344"/>
    </row>
    <row r="32" spans="1:12" ht="18.899999999999999" customHeight="1">
      <c r="A32" s="655"/>
      <c r="B32" s="661"/>
      <c r="C32" s="662"/>
      <c r="D32" s="1345"/>
      <c r="E32" s="1345"/>
      <c r="F32" s="1345"/>
      <c r="G32" s="1345"/>
      <c r="H32" s="1345"/>
      <c r="I32" s="1345"/>
      <c r="J32" s="1345"/>
      <c r="K32" s="1345"/>
      <c r="L32" s="1345"/>
    </row>
    <row r="33" spans="1:12" ht="18.899999999999999" customHeight="1">
      <c r="A33" s="655"/>
      <c r="B33" s="1336" t="s">
        <v>23</v>
      </c>
      <c r="C33" s="1336"/>
      <c r="D33" s="1346"/>
      <c r="E33" s="1346"/>
      <c r="F33" s="1346"/>
      <c r="G33" s="1346"/>
      <c r="H33" s="1346"/>
      <c r="I33" s="1346"/>
      <c r="J33" s="1346"/>
      <c r="K33" s="1346"/>
      <c r="L33" s="1346"/>
    </row>
    <row r="34" spans="1:12" ht="18.899999999999999" customHeight="1">
      <c r="A34" s="655"/>
      <c r="B34" s="1336" t="s">
        <v>24</v>
      </c>
      <c r="C34" s="1336"/>
      <c r="D34" s="1346"/>
      <c r="E34" s="1346"/>
      <c r="F34" s="1346"/>
      <c r="G34" s="1346"/>
      <c r="H34" s="1346"/>
      <c r="I34" s="1346"/>
      <c r="J34" s="1346"/>
      <c r="K34" s="1346"/>
      <c r="L34" s="1346"/>
    </row>
    <row r="35" spans="1:12" ht="18.899999999999999" customHeight="1">
      <c r="A35" s="655"/>
      <c r="B35" s="1336" t="s">
        <v>25</v>
      </c>
      <c r="C35" s="1336"/>
      <c r="D35" s="1346"/>
      <c r="E35" s="1346"/>
      <c r="F35" s="1346"/>
      <c r="G35" s="1346"/>
      <c r="H35" s="1346"/>
      <c r="I35" s="1346"/>
      <c r="J35" s="1346"/>
      <c r="K35" s="1346"/>
      <c r="L35" s="1346"/>
    </row>
    <row r="36" spans="1:12" ht="18.899999999999999" customHeight="1">
      <c r="A36" s="655"/>
      <c r="B36" s="1336" t="s">
        <v>26</v>
      </c>
      <c r="C36" s="1336"/>
      <c r="D36" s="1346"/>
      <c r="E36" s="1346"/>
      <c r="F36" s="1346"/>
      <c r="G36" s="1346"/>
      <c r="H36" s="1346"/>
      <c r="I36" s="1346"/>
      <c r="J36" s="1346"/>
      <c r="K36" s="1346"/>
      <c r="L36" s="1346"/>
    </row>
    <row r="37" spans="1:12" ht="8.1" customHeight="1">
      <c r="A37" s="655"/>
      <c r="B37" s="639"/>
      <c r="C37" s="639"/>
      <c r="D37" s="663"/>
      <c r="E37" s="663"/>
      <c r="F37" s="663"/>
      <c r="G37" s="663"/>
      <c r="H37" s="663"/>
      <c r="I37" s="663"/>
      <c r="J37" s="663"/>
      <c r="K37" s="663"/>
      <c r="L37" s="663"/>
    </row>
    <row r="38" spans="1:12" ht="61.5" customHeight="1">
      <c r="A38" s="664" t="s">
        <v>28</v>
      </c>
      <c r="B38" s="1339" t="s">
        <v>27</v>
      </c>
      <c r="C38" s="1339"/>
      <c r="D38" s="1339"/>
      <c r="E38" s="1339"/>
      <c r="F38" s="1339"/>
      <c r="G38" s="1339"/>
      <c r="H38" s="1339"/>
      <c r="I38" s="1339"/>
      <c r="J38" s="1339"/>
      <c r="K38" s="1339"/>
      <c r="L38" s="1339"/>
    </row>
    <row r="39" spans="1:12" ht="33.75" customHeight="1">
      <c r="A39" s="655"/>
      <c r="B39" s="665" t="s">
        <v>344</v>
      </c>
      <c r="C39" s="1348" t="s">
        <v>29</v>
      </c>
      <c r="D39" s="1348"/>
      <c r="E39" s="1348"/>
      <c r="F39" s="1348"/>
      <c r="G39" s="1348" t="s">
        <v>30</v>
      </c>
      <c r="H39" s="1348"/>
      <c r="I39" s="1348" t="s">
        <v>31</v>
      </c>
      <c r="J39" s="1348"/>
      <c r="K39" s="1348"/>
      <c r="L39" s="1348"/>
    </row>
    <row r="40" spans="1:12" ht="38.1" customHeight="1">
      <c r="B40" s="666"/>
      <c r="C40" s="1346"/>
      <c r="D40" s="1346"/>
      <c r="E40" s="1346"/>
      <c r="F40" s="1346"/>
      <c r="G40" s="1349"/>
      <c r="H40" s="1349"/>
      <c r="I40" s="1346"/>
      <c r="J40" s="1346"/>
      <c r="K40" s="1346"/>
      <c r="L40" s="1346"/>
    </row>
    <row r="41" spans="1:12" ht="38.1" customHeight="1">
      <c r="A41" s="655"/>
      <c r="B41" s="666"/>
      <c r="C41" s="1346"/>
      <c r="D41" s="1346"/>
      <c r="E41" s="1346"/>
      <c r="F41" s="1346"/>
      <c r="G41" s="1349"/>
      <c r="H41" s="1349"/>
      <c r="I41" s="1346"/>
      <c r="J41" s="1346"/>
      <c r="K41" s="1346"/>
      <c r="L41" s="1346"/>
    </row>
    <row r="42" spans="1:12" ht="55.5" customHeight="1">
      <c r="A42" s="637" t="s">
        <v>474</v>
      </c>
      <c r="B42" s="1339" t="s">
        <v>855</v>
      </c>
      <c r="C42" s="1339"/>
      <c r="D42" s="1339"/>
      <c r="E42" s="1339"/>
      <c r="F42" s="1339"/>
      <c r="G42" s="1339"/>
      <c r="H42" s="1339"/>
      <c r="I42" s="1339"/>
      <c r="J42" s="1339"/>
      <c r="K42" s="1339"/>
      <c r="L42" s="1339"/>
    </row>
    <row r="43" spans="1:12" ht="57" customHeight="1">
      <c r="A43" s="655"/>
      <c r="B43" s="665" t="s">
        <v>344</v>
      </c>
      <c r="C43" s="1348" t="s">
        <v>856</v>
      </c>
      <c r="D43" s="1348"/>
      <c r="E43" s="1348"/>
      <c r="F43" s="1348"/>
      <c r="G43" s="1348" t="s">
        <v>857</v>
      </c>
      <c r="H43" s="1348"/>
      <c r="I43" s="1348" t="s">
        <v>119</v>
      </c>
      <c r="J43" s="1348"/>
      <c r="K43" s="1348"/>
      <c r="L43" s="1348"/>
    </row>
    <row r="44" spans="1:12" ht="38.1" customHeight="1">
      <c r="A44" s="655"/>
      <c r="B44" s="666"/>
      <c r="C44" s="1346"/>
      <c r="D44" s="1346"/>
      <c r="E44" s="1346"/>
      <c r="F44" s="1346"/>
      <c r="G44" s="1349"/>
      <c r="H44" s="1349"/>
      <c r="I44" s="1346"/>
      <c r="J44" s="1346"/>
      <c r="K44" s="1346"/>
      <c r="L44" s="1346"/>
    </row>
    <row r="45" spans="1:12" ht="38.1" customHeight="1">
      <c r="A45" s="655"/>
      <c r="B45" s="666"/>
      <c r="C45" s="1346"/>
      <c r="D45" s="1346"/>
      <c r="E45" s="1346"/>
      <c r="F45" s="1346"/>
      <c r="G45" s="1349"/>
      <c r="H45" s="1349"/>
      <c r="I45" s="1346"/>
      <c r="J45" s="1346"/>
      <c r="K45" s="1346"/>
      <c r="L45" s="1346"/>
    </row>
    <row r="46" spans="1:12" ht="20.100000000000001" customHeight="1">
      <c r="A46" s="652">
        <v>2</v>
      </c>
      <c r="B46" s="667" t="s">
        <v>32</v>
      </c>
    </row>
    <row r="47" spans="1:12" ht="78.75" customHeight="1">
      <c r="B47" s="1339" t="s">
        <v>853</v>
      </c>
      <c r="C47" s="1339"/>
      <c r="D47" s="1339"/>
      <c r="E47" s="1339"/>
      <c r="F47" s="1339"/>
      <c r="G47" s="1339"/>
      <c r="H47" s="1339"/>
      <c r="I47" s="1339"/>
      <c r="J47" s="1339"/>
      <c r="K47" s="1339"/>
      <c r="L47" s="1339"/>
    </row>
    <row r="48" spans="1:12" s="567" customFormat="1" ht="34.5" customHeight="1">
      <c r="A48" s="624">
        <v>2.1</v>
      </c>
      <c r="B48" s="1339" t="s">
        <v>33</v>
      </c>
      <c r="C48" s="1339"/>
      <c r="D48" s="1339"/>
      <c r="E48" s="1339"/>
      <c r="F48" s="1339"/>
      <c r="G48" s="1339"/>
      <c r="H48" s="1339"/>
      <c r="I48" s="1339"/>
      <c r="J48" s="1339"/>
      <c r="K48" s="1339"/>
      <c r="L48" s="1339"/>
    </row>
    <row r="49" spans="1:12" ht="51" customHeight="1">
      <c r="A49" s="655"/>
      <c r="B49" s="665" t="s">
        <v>34</v>
      </c>
      <c r="C49" s="1348" t="s">
        <v>35</v>
      </c>
      <c r="D49" s="1348"/>
      <c r="E49" s="1348"/>
      <c r="F49" s="1348"/>
      <c r="G49" s="1348" t="s">
        <v>36</v>
      </c>
      <c r="H49" s="1348"/>
      <c r="I49" s="1348" t="s">
        <v>117</v>
      </c>
      <c r="J49" s="1348"/>
      <c r="K49" s="1348" t="s">
        <v>118</v>
      </c>
      <c r="L49" s="1348"/>
    </row>
    <row r="50" spans="1:12" ht="27.9" customHeight="1">
      <c r="A50" s="655"/>
      <c r="B50" s="666">
        <v>1</v>
      </c>
      <c r="C50" s="1346"/>
      <c r="D50" s="1346"/>
      <c r="E50" s="1346"/>
      <c r="F50" s="1346"/>
      <c r="G50" s="1349"/>
      <c r="H50" s="1349"/>
      <c r="I50" s="1349"/>
      <c r="J50" s="1349"/>
      <c r="K50" s="1350"/>
      <c r="L50" s="1350"/>
    </row>
    <row r="51" spans="1:12" ht="27.9" customHeight="1">
      <c r="A51" s="655"/>
      <c r="B51" s="666">
        <v>2</v>
      </c>
      <c r="C51" s="1346"/>
      <c r="D51" s="1346"/>
      <c r="E51" s="1346"/>
      <c r="F51" s="1346"/>
      <c r="G51" s="1349"/>
      <c r="H51" s="1349"/>
      <c r="I51" s="1349"/>
      <c r="J51" s="1349"/>
      <c r="K51" s="1350"/>
      <c r="L51" s="1350"/>
    </row>
    <row r="52" spans="1:12" ht="27.9" customHeight="1">
      <c r="A52" s="655"/>
      <c r="B52" s="666">
        <v>3</v>
      </c>
      <c r="C52" s="1346"/>
      <c r="D52" s="1346"/>
      <c r="E52" s="1346"/>
      <c r="F52" s="1346"/>
      <c r="G52" s="1349"/>
      <c r="H52" s="1349"/>
      <c r="I52" s="1349"/>
      <c r="J52" s="1349"/>
      <c r="K52" s="1350"/>
      <c r="L52" s="1350"/>
    </row>
    <row r="53" spans="1:12" ht="27.9" customHeight="1">
      <c r="A53" s="655"/>
      <c r="B53" s="666">
        <v>4</v>
      </c>
      <c r="C53" s="1346"/>
      <c r="D53" s="1346"/>
      <c r="E53" s="1346"/>
      <c r="F53" s="1346"/>
      <c r="G53" s="1349"/>
      <c r="H53" s="1349"/>
      <c r="I53" s="1349"/>
      <c r="J53" s="1349"/>
      <c r="K53" s="1350"/>
      <c r="L53" s="1350"/>
    </row>
    <row r="54" spans="1:12" ht="27.9" customHeight="1">
      <c r="A54" s="655"/>
      <c r="B54" s="666">
        <v>5</v>
      </c>
      <c r="C54" s="1346"/>
      <c r="D54" s="1346"/>
      <c r="E54" s="1346"/>
      <c r="F54" s="1346"/>
      <c r="G54" s="1349"/>
      <c r="H54" s="1349"/>
      <c r="I54" s="1349"/>
      <c r="J54" s="1349"/>
      <c r="K54" s="1350"/>
      <c r="L54" s="1350"/>
    </row>
    <row r="55" spans="1:12" ht="27.9" customHeight="1">
      <c r="A55" s="655"/>
      <c r="B55" s="668"/>
      <c r="C55" s="669"/>
      <c r="D55" s="669"/>
      <c r="E55" s="669"/>
      <c r="F55" s="669"/>
      <c r="G55" s="668"/>
      <c r="H55" s="668"/>
      <c r="I55" s="668"/>
      <c r="J55" s="668"/>
      <c r="K55" s="670"/>
      <c r="L55" s="670"/>
    </row>
    <row r="56" spans="1:12" ht="27.9" customHeight="1">
      <c r="A56" s="671">
        <v>3</v>
      </c>
      <c r="B56" s="1351" t="s">
        <v>841</v>
      </c>
      <c r="C56" s="1351"/>
      <c r="D56" s="1351"/>
      <c r="E56" s="1351"/>
      <c r="F56" s="1351"/>
      <c r="G56" s="1351"/>
      <c r="H56" s="1351"/>
      <c r="I56" s="1351"/>
      <c r="J56" s="1351"/>
      <c r="K56" s="1351"/>
      <c r="L56" s="1351"/>
    </row>
    <row r="57" spans="1:12" ht="54.75" customHeight="1">
      <c r="A57" s="655"/>
      <c r="B57" s="1108" t="s">
        <v>842</v>
      </c>
      <c r="C57" s="1108"/>
      <c r="D57" s="1108"/>
      <c r="E57" s="1108"/>
      <c r="F57" s="1108"/>
      <c r="G57" s="1108"/>
      <c r="H57" s="1108"/>
      <c r="I57" s="1108"/>
      <c r="J57" s="1108"/>
      <c r="K57" s="1108"/>
      <c r="L57" s="1108"/>
    </row>
    <row r="58" spans="1:12" ht="27.9" customHeight="1">
      <c r="A58" s="671">
        <v>3.1</v>
      </c>
      <c r="B58" s="1355" t="s">
        <v>843</v>
      </c>
      <c r="C58" s="1355"/>
      <c r="D58" s="1355"/>
      <c r="E58" s="1355"/>
      <c r="F58" s="1355"/>
      <c r="G58" s="1355"/>
      <c r="H58" s="1355"/>
      <c r="I58" s="1355"/>
      <c r="J58" s="1355"/>
      <c r="K58" s="1355"/>
      <c r="L58" s="1355"/>
    </row>
    <row r="59" spans="1:12" ht="36.75" customHeight="1">
      <c r="A59" s="655"/>
      <c r="B59" s="672" t="s">
        <v>34</v>
      </c>
      <c r="C59" s="1356" t="s">
        <v>844</v>
      </c>
      <c r="D59" s="1356"/>
      <c r="E59" s="1356"/>
      <c r="F59" s="1356"/>
      <c r="G59" s="1356" t="s">
        <v>845</v>
      </c>
      <c r="H59" s="1356"/>
      <c r="I59" s="1356"/>
      <c r="J59" s="1356"/>
      <c r="K59" s="1356"/>
      <c r="L59" s="1356"/>
    </row>
    <row r="60" spans="1:12" ht="27.9" customHeight="1">
      <c r="A60" s="655"/>
      <c r="B60" s="666"/>
      <c r="C60" s="1352"/>
      <c r="D60" s="1353"/>
      <c r="E60" s="1353"/>
      <c r="F60" s="1354"/>
      <c r="G60" s="1352"/>
      <c r="H60" s="1353"/>
      <c r="I60" s="1353"/>
      <c r="J60" s="1353"/>
      <c r="K60" s="1353"/>
      <c r="L60" s="1354"/>
    </row>
    <row r="61" spans="1:12" ht="27.9" customHeight="1">
      <c r="A61" s="655"/>
      <c r="B61" s="666"/>
      <c r="C61" s="1352"/>
      <c r="D61" s="1353"/>
      <c r="E61" s="1353"/>
      <c r="F61" s="1354"/>
      <c r="G61" s="1352"/>
      <c r="H61" s="1353"/>
      <c r="I61" s="1353"/>
      <c r="J61" s="1353"/>
      <c r="K61" s="1353"/>
      <c r="L61" s="1354"/>
    </row>
    <row r="62" spans="1:12" ht="27.9" customHeight="1">
      <c r="A62" s="655"/>
      <c r="B62" s="666"/>
      <c r="C62" s="1352"/>
      <c r="D62" s="1353"/>
      <c r="E62" s="1353"/>
      <c r="F62" s="1354"/>
      <c r="G62" s="1352"/>
      <c r="H62" s="1353"/>
      <c r="I62" s="1353"/>
      <c r="J62" s="1353"/>
      <c r="K62" s="1353"/>
      <c r="L62" s="1354"/>
    </row>
    <row r="63" spans="1:12" ht="27.9" customHeight="1">
      <c r="A63" s="655"/>
      <c r="B63" s="666"/>
      <c r="C63" s="1352"/>
      <c r="D63" s="1353"/>
      <c r="E63" s="1353"/>
      <c r="F63" s="1354"/>
      <c r="G63" s="1352"/>
      <c r="H63" s="1353"/>
      <c r="I63" s="1353"/>
      <c r="J63" s="1353"/>
      <c r="K63" s="1353"/>
      <c r="L63" s="1354"/>
    </row>
    <row r="64" spans="1:12" ht="27.9" customHeight="1">
      <c r="A64" s="655"/>
      <c r="B64" s="666"/>
      <c r="C64" s="1352"/>
      <c r="D64" s="1353"/>
      <c r="E64" s="1353"/>
      <c r="F64" s="1354"/>
      <c r="G64" s="1352"/>
      <c r="H64" s="1353"/>
      <c r="I64" s="1353"/>
      <c r="J64" s="1353"/>
      <c r="K64" s="1353"/>
      <c r="L64" s="1354"/>
    </row>
    <row r="65" spans="1:12" ht="27.9" customHeight="1">
      <c r="A65" s="655"/>
      <c r="B65" s="666"/>
      <c r="C65" s="1352"/>
      <c r="D65" s="1353"/>
      <c r="E65" s="1353"/>
      <c r="F65" s="1354"/>
      <c r="G65" s="1352"/>
      <c r="H65" s="1353"/>
      <c r="I65" s="1353"/>
      <c r="J65" s="1353"/>
      <c r="K65" s="1353"/>
      <c r="L65" s="1354"/>
    </row>
    <row r="66" spans="1:12" ht="27.9" customHeight="1">
      <c r="A66" s="655"/>
      <c r="B66" s="666"/>
      <c r="C66" s="1352"/>
      <c r="D66" s="1353"/>
      <c r="E66" s="1353"/>
      <c r="F66" s="1354"/>
      <c r="G66" s="1352"/>
      <c r="H66" s="1353"/>
      <c r="I66" s="1353"/>
      <c r="J66" s="1353"/>
      <c r="K66" s="1353"/>
      <c r="L66" s="1354"/>
    </row>
    <row r="67" spans="1:12" ht="27.9" customHeight="1">
      <c r="A67" s="655"/>
      <c r="B67" s="666"/>
      <c r="C67" s="1352"/>
      <c r="D67" s="1353"/>
      <c r="E67" s="1353"/>
      <c r="F67" s="1354"/>
      <c r="G67" s="1352"/>
      <c r="H67" s="1353"/>
      <c r="I67" s="1353"/>
      <c r="J67" s="1353"/>
      <c r="K67" s="1353"/>
      <c r="L67" s="1354"/>
    </row>
    <row r="68" spans="1:12" ht="27.9" customHeight="1">
      <c r="A68" s="655"/>
      <c r="B68" s="666"/>
      <c r="C68" s="1352"/>
      <c r="D68" s="1353"/>
      <c r="E68" s="1353"/>
      <c r="F68" s="1354"/>
      <c r="G68" s="1352"/>
      <c r="H68" s="1353"/>
      <c r="I68" s="1353"/>
      <c r="J68" s="1353"/>
      <c r="K68" s="1353"/>
      <c r="L68" s="1354"/>
    </row>
    <row r="69" spans="1:12" ht="27.9" customHeight="1">
      <c r="A69" s="655"/>
      <c r="B69" s="666"/>
      <c r="C69" s="1352"/>
      <c r="D69" s="1353"/>
      <c r="E69" s="1353"/>
      <c r="F69" s="1354"/>
      <c r="G69" s="1352"/>
      <c r="H69" s="1353"/>
      <c r="I69" s="1353"/>
      <c r="J69" s="1353"/>
      <c r="K69" s="1353"/>
      <c r="L69" s="1354"/>
    </row>
    <row r="70" spans="1:12" ht="27.9" customHeight="1">
      <c r="A70" s="655"/>
      <c r="B70" s="673"/>
      <c r="C70" s="673"/>
      <c r="D70" s="673"/>
      <c r="E70" s="673"/>
      <c r="F70" s="673"/>
      <c r="G70" s="673"/>
      <c r="H70" s="673"/>
      <c r="I70" s="673"/>
      <c r="J70" s="673"/>
      <c r="K70" s="673"/>
      <c r="L70" s="673"/>
    </row>
    <row r="71" spans="1:12" ht="21" customHeight="1">
      <c r="A71" s="652">
        <v>4</v>
      </c>
      <c r="B71" s="667" t="s">
        <v>37</v>
      </c>
      <c r="D71" s="663"/>
      <c r="E71" s="663"/>
      <c r="F71" s="663"/>
    </row>
    <row r="72" spans="1:12" ht="18" customHeight="1">
      <c r="A72" s="674">
        <v>4.0999999999999996</v>
      </c>
      <c r="B72" s="1357" t="s">
        <v>38</v>
      </c>
      <c r="C72" s="1357"/>
      <c r="D72" s="1357"/>
      <c r="E72" s="1357"/>
      <c r="F72" s="663"/>
    </row>
    <row r="73" spans="1:12" ht="67.5" customHeight="1">
      <c r="A73" s="655"/>
      <c r="B73" s="1339" t="s">
        <v>39</v>
      </c>
      <c r="C73" s="1339"/>
      <c r="D73" s="1339"/>
      <c r="E73" s="1339"/>
      <c r="F73" s="1339"/>
      <c r="G73" s="1339"/>
      <c r="H73" s="1339"/>
      <c r="I73" s="1339"/>
      <c r="J73" s="1339"/>
      <c r="K73" s="1339"/>
      <c r="L73" s="1339"/>
    </row>
    <row r="74" spans="1:12" s="567" customFormat="1" ht="35.25" customHeight="1">
      <c r="A74" s="655"/>
      <c r="B74" s="1358" t="s">
        <v>40</v>
      </c>
      <c r="C74" s="1358"/>
      <c r="D74" s="1358"/>
      <c r="E74" s="1359" t="s">
        <v>41</v>
      </c>
      <c r="F74" s="1360"/>
      <c r="G74" s="1360"/>
      <c r="H74" s="1361"/>
      <c r="I74" s="1358" t="s">
        <v>42</v>
      </c>
      <c r="J74" s="1358"/>
      <c r="K74" s="1358"/>
      <c r="L74" s="1358"/>
    </row>
    <row r="75" spans="1:12" ht="20.100000000000001" customHeight="1">
      <c r="A75" s="655"/>
      <c r="B75" s="1346"/>
      <c r="C75" s="1346"/>
      <c r="D75" s="1346"/>
      <c r="E75" s="1349"/>
      <c r="F75" s="1349"/>
      <c r="G75" s="1349"/>
      <c r="H75" s="1349"/>
      <c r="I75" s="1349"/>
      <c r="J75" s="1349"/>
      <c r="K75" s="1349"/>
      <c r="L75" s="1349"/>
    </row>
    <row r="76" spans="1:12" ht="20.100000000000001" customHeight="1">
      <c r="A76" s="655"/>
      <c r="B76" s="1346"/>
      <c r="C76" s="1346"/>
      <c r="D76" s="1346"/>
      <c r="E76" s="1349"/>
      <c r="F76" s="1349"/>
      <c r="G76" s="1349"/>
      <c r="H76" s="1349"/>
      <c r="I76" s="1349"/>
      <c r="J76" s="1349"/>
      <c r="K76" s="1349"/>
      <c r="L76" s="1349"/>
    </row>
    <row r="77" spans="1:12" ht="20.100000000000001" customHeight="1">
      <c r="A77" s="655"/>
      <c r="B77" s="1346"/>
      <c r="C77" s="1346"/>
      <c r="D77" s="1346"/>
      <c r="E77" s="1349"/>
      <c r="F77" s="1349"/>
      <c r="G77" s="1349"/>
      <c r="H77" s="1349"/>
      <c r="I77" s="1349"/>
      <c r="J77" s="1349"/>
      <c r="K77" s="1349"/>
      <c r="L77" s="1349"/>
    </row>
    <row r="78" spans="1:12" ht="20.100000000000001" customHeight="1">
      <c r="A78" s="655"/>
      <c r="B78" s="1346"/>
      <c r="C78" s="1346"/>
      <c r="D78" s="1346"/>
      <c r="E78" s="1349"/>
      <c r="F78" s="1349"/>
      <c r="G78" s="1349"/>
      <c r="H78" s="1349"/>
      <c r="I78" s="1349"/>
      <c r="J78" s="1349"/>
      <c r="K78" s="1349"/>
      <c r="L78" s="1349"/>
    </row>
    <row r="79" spans="1:12" ht="20.100000000000001" customHeight="1">
      <c r="A79" s="655"/>
      <c r="B79" s="1346"/>
      <c r="C79" s="1346"/>
      <c r="D79" s="1346"/>
      <c r="E79" s="1349"/>
      <c r="F79" s="1349"/>
      <c r="G79" s="1349"/>
      <c r="H79" s="1349"/>
      <c r="I79" s="1349"/>
      <c r="J79" s="1349"/>
      <c r="K79" s="1349"/>
      <c r="L79" s="1349"/>
    </row>
    <row r="80" spans="1:12" ht="20.100000000000001" customHeight="1">
      <c r="A80" s="655"/>
      <c r="B80" s="1346"/>
      <c r="C80" s="1346"/>
      <c r="D80" s="1346"/>
      <c r="E80" s="1349"/>
      <c r="F80" s="1349"/>
      <c r="G80" s="1349"/>
      <c r="H80" s="1349"/>
      <c r="I80" s="1349"/>
      <c r="J80" s="1349"/>
      <c r="K80" s="1349"/>
      <c r="L80" s="1349"/>
    </row>
    <row r="81" spans="1:12" s="567" customFormat="1" ht="20.100000000000001" customHeight="1">
      <c r="A81" s="654">
        <v>4.2</v>
      </c>
      <c r="B81" s="650" t="s">
        <v>43</v>
      </c>
      <c r="C81" s="632"/>
      <c r="D81" s="632"/>
      <c r="E81" s="632"/>
      <c r="F81" s="632"/>
    </row>
    <row r="82" spans="1:12" s="567" customFormat="1" ht="20.100000000000001" customHeight="1">
      <c r="A82" s="650"/>
      <c r="B82" s="650"/>
      <c r="C82" s="632"/>
      <c r="D82" s="632"/>
      <c r="E82" s="632"/>
      <c r="F82" s="632"/>
      <c r="K82" s="675" t="s">
        <v>121</v>
      </c>
      <c r="L82" s="676"/>
    </row>
    <row r="83" spans="1:12" s="567" customFormat="1" ht="20.100000000000001" customHeight="1">
      <c r="A83" s="650"/>
      <c r="B83" s="677" t="s">
        <v>119</v>
      </c>
      <c r="C83" s="1358" t="s">
        <v>120</v>
      </c>
      <c r="D83" s="1358"/>
      <c r="E83" s="1358"/>
      <c r="F83" s="1358"/>
      <c r="G83" s="1358"/>
      <c r="H83" s="1359" t="s">
        <v>44</v>
      </c>
      <c r="I83" s="1360"/>
      <c r="J83" s="1360"/>
      <c r="K83" s="1360"/>
      <c r="L83" s="1361"/>
    </row>
    <row r="84" spans="1:12" s="680" customFormat="1" ht="33" customHeight="1">
      <c r="A84" s="626"/>
      <c r="B84" s="678"/>
      <c r="C84" s="679" t="s">
        <v>509</v>
      </c>
      <c r="D84" s="679" t="s">
        <v>508</v>
      </c>
      <c r="E84" s="679" t="s">
        <v>507</v>
      </c>
      <c r="F84" s="679" t="s">
        <v>0</v>
      </c>
      <c r="G84" s="679" t="s">
        <v>183</v>
      </c>
      <c r="H84" s="679" t="s">
        <v>512</v>
      </c>
      <c r="I84" s="679" t="s">
        <v>513</v>
      </c>
      <c r="J84" s="679" t="s">
        <v>538</v>
      </c>
      <c r="K84" s="679" t="s">
        <v>575</v>
      </c>
      <c r="L84" s="679" t="s">
        <v>854</v>
      </c>
    </row>
    <row r="85" spans="1:12" s="567" customFormat="1" ht="33" customHeight="1">
      <c r="A85" s="650"/>
      <c r="B85" s="678" t="s">
        <v>122</v>
      </c>
      <c r="C85" s="681"/>
      <c r="D85" s="681"/>
      <c r="E85" s="681"/>
      <c r="F85" s="681"/>
      <c r="G85" s="681"/>
      <c r="H85" s="681"/>
      <c r="I85" s="681"/>
      <c r="J85" s="681"/>
      <c r="K85" s="681"/>
      <c r="L85" s="681"/>
    </row>
    <row r="86" spans="1:12" s="567" customFormat="1" ht="33" customHeight="1">
      <c r="A86" s="650"/>
      <c r="B86" s="678" t="s">
        <v>123</v>
      </c>
      <c r="C86" s="681"/>
      <c r="D86" s="681"/>
      <c r="E86" s="681"/>
      <c r="F86" s="681"/>
      <c r="G86" s="681"/>
      <c r="H86" s="681"/>
      <c r="I86" s="681"/>
      <c r="J86" s="681"/>
      <c r="K86" s="681"/>
      <c r="L86" s="681"/>
    </row>
    <row r="87" spans="1:12" s="567" customFormat="1" ht="33" customHeight="1">
      <c r="A87" s="650"/>
      <c r="B87" s="678" t="s">
        <v>124</v>
      </c>
      <c r="C87" s="681"/>
      <c r="D87" s="681"/>
      <c r="E87" s="681"/>
      <c r="F87" s="681"/>
      <c r="G87" s="681"/>
      <c r="H87" s="681"/>
      <c r="I87" s="681"/>
      <c r="J87" s="681"/>
      <c r="K87" s="681"/>
      <c r="L87" s="681"/>
    </row>
    <row r="88" spans="1:12" s="567" customFormat="1" ht="33" customHeight="1">
      <c r="A88" s="650"/>
      <c r="B88" s="678" t="s">
        <v>125</v>
      </c>
      <c r="C88" s="681"/>
      <c r="D88" s="681"/>
      <c r="E88" s="681"/>
      <c r="F88" s="681"/>
      <c r="G88" s="681"/>
      <c r="H88" s="681"/>
      <c r="I88" s="681"/>
      <c r="J88" s="681"/>
      <c r="K88" s="681"/>
      <c r="L88" s="681"/>
    </row>
    <row r="89" spans="1:12" s="567" customFormat="1" ht="33" customHeight="1">
      <c r="A89" s="650"/>
      <c r="B89" s="678" t="s">
        <v>126</v>
      </c>
      <c r="C89" s="681"/>
      <c r="D89" s="681"/>
      <c r="E89" s="681"/>
      <c r="F89" s="681"/>
      <c r="G89" s="681"/>
      <c r="H89" s="681"/>
      <c r="I89" s="681"/>
      <c r="J89" s="681"/>
      <c r="K89" s="681"/>
      <c r="L89" s="681"/>
    </row>
    <row r="90" spans="1:12" s="567" customFormat="1" ht="33" customHeight="1">
      <c r="A90" s="650"/>
      <c r="B90" s="678" t="s">
        <v>127</v>
      </c>
      <c r="C90" s="681"/>
      <c r="D90" s="681"/>
      <c r="E90" s="681"/>
      <c r="F90" s="681"/>
      <c r="G90" s="681"/>
      <c r="H90" s="681"/>
      <c r="I90" s="681"/>
      <c r="J90" s="681"/>
      <c r="K90" s="681"/>
      <c r="L90" s="681"/>
    </row>
    <row r="91" spans="1:12" ht="20.100000000000001" customHeight="1">
      <c r="A91" s="682"/>
      <c r="B91" s="682"/>
      <c r="C91" s="646"/>
      <c r="D91" s="646"/>
      <c r="E91" s="646"/>
      <c r="F91" s="646"/>
    </row>
    <row r="92" spans="1:12">
      <c r="A92" s="654"/>
      <c r="B92" s="1339"/>
      <c r="C92" s="1339"/>
      <c r="D92" s="1339"/>
      <c r="E92" s="1339"/>
      <c r="F92" s="1339"/>
      <c r="G92" s="1339"/>
      <c r="H92" s="1339"/>
      <c r="I92" s="1339"/>
      <c r="J92" s="1339"/>
      <c r="K92" s="1339"/>
      <c r="L92" s="1339"/>
    </row>
    <row r="93" spans="1:12" ht="20.100000000000001" customHeight="1">
      <c r="A93" s="682"/>
      <c r="B93" s="682"/>
      <c r="C93" s="646"/>
      <c r="D93" s="646"/>
      <c r="E93" s="646"/>
      <c r="F93" s="646"/>
    </row>
    <row r="94" spans="1:12" ht="24" customHeight="1">
      <c r="A94" s="682"/>
      <c r="B94" s="682"/>
      <c r="C94" s="646"/>
      <c r="D94" s="646"/>
      <c r="E94" s="646"/>
      <c r="F94" s="338"/>
      <c r="G94" s="683"/>
    </row>
    <row r="95" spans="1:12" ht="24" customHeight="1">
      <c r="A95" s="684" t="s">
        <v>7</v>
      </c>
      <c r="B95" s="1362" t="str">
        <f>'Attach 15'!B92</f>
        <v>--</v>
      </c>
      <c r="C95" s="1362"/>
      <c r="D95" s="1362"/>
      <c r="E95" s="338"/>
      <c r="G95" s="683" t="s">
        <v>5</v>
      </c>
      <c r="H95" s="1363" t="str">
        <f>'Attach 15'!E92</f>
        <v/>
      </c>
      <c r="I95" s="1364"/>
      <c r="J95" s="1364"/>
      <c r="K95" s="1364"/>
      <c r="L95" s="1364"/>
    </row>
    <row r="96" spans="1:12" ht="24" customHeight="1">
      <c r="A96" s="684" t="s">
        <v>8</v>
      </c>
      <c r="B96" s="1365" t="str">
        <f>'Attach 15'!B93</f>
        <v/>
      </c>
      <c r="C96" s="1365"/>
      <c r="D96" s="1365"/>
      <c r="E96" s="338"/>
      <c r="G96" s="683" t="s">
        <v>6</v>
      </c>
      <c r="H96" s="1363" t="str">
        <f>'Attach 15'!E93</f>
        <v/>
      </c>
      <c r="I96" s="1364"/>
      <c r="J96" s="1364"/>
      <c r="K96" s="1364"/>
      <c r="L96" s="1364"/>
    </row>
  </sheetData>
  <sheetProtection algorithmName="SHA-512" hashValue="0zQtQycsRLKRD/2mGqkwTik2RG3RZ/WN7XjI+7FqpW+89g2MR4EalGgR664zOefDKdXXwWAD1HRyeOU0ErG6pQ==" saltValue="TJFur3JUB6qEEaX5O5DsEA==" spinCount="100000" sheet="1" objects="1" scenarios="1" formatColumns="0" formatRows="0" selectLockedCells="1"/>
  <customSheetViews>
    <customSheetView guid="{BC3C0F45-1B04-484E-941E-D23C8045455D}"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EA7248B-219A-4033-A934-89513226BF9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9CD72AD0-8BDA-437F-A784-A667464C809C}"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F0C5A243-1ADF-42BF-85A0-B6506A13618B}"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E9D42694-117B-4E0A-B08A-A5A33F5DE99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C49319FA-440E-40ED-8D3D-F15B233A2A32}" scale="110" showPageBreaks="1" showGridLines="0" zeroValues="0" printArea="1" view="pageBreakPreview" topLeftCell="A69">
      <selection activeCell="I87" sqref="I87"/>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8"/>
  <headerFooter alignWithMargins="0">
    <oddFooter>&amp;R&amp;"Book Antiqua,Bold"&amp;8 Page &amp;P of &amp;N</oddFooter>
  </headerFooter>
  <rowBreaks count="2" manualBreakCount="2">
    <brk id="23" max="11" man="1"/>
    <brk id="53" max="11" man="1"/>
  </rowBreaks>
  <drawing r:id="rId1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3" zoomScaleSheetLayoutView="100" workbookViewId="0">
      <selection activeCell="A20" sqref="A20"/>
    </sheetView>
  </sheetViews>
  <sheetFormatPr defaultColWidth="9.109375" defaultRowHeight="14.4"/>
  <cols>
    <col min="1" max="1" width="16.33203125" style="251" customWidth="1"/>
    <col min="2" max="2" width="31.33203125" style="251" customWidth="1"/>
    <col min="3" max="3" width="34.88671875" style="251" customWidth="1"/>
    <col min="4" max="4" width="18.88671875" style="251" customWidth="1"/>
    <col min="5" max="5" width="21.33203125" style="251" customWidth="1"/>
    <col min="6" max="8" width="9.109375" style="249"/>
    <col min="9" max="16384" width="9.109375" style="250"/>
  </cols>
  <sheetData>
    <row r="1" spans="1:26" ht="13.8">
      <c r="A1" s="1374" t="str">
        <f>'Attach 3(JV)'!A1</f>
        <v>Specification No. :CC/NT/W-RT/DOM/A10/23/01655</v>
      </c>
      <c r="B1" s="1374"/>
      <c r="C1" s="1374"/>
      <c r="D1" s="1373" t="str">
        <f>"Attachment-17 "&amp;'Attach 3(JV)'!AT1</f>
        <v xml:space="preserve">Attachment-17 </v>
      </c>
      <c r="E1" s="1373"/>
    </row>
    <row r="2" spans="1:26" ht="10.5" customHeight="1">
      <c r="Z2" s="252">
        <f>'[5]Attach 3(JV)'!Z2</f>
        <v>0</v>
      </c>
    </row>
    <row r="3" spans="1:26" ht="122.25" customHeight="1">
      <c r="A3" s="1239" t="str">
        <f>'Attach 3(JV)'!A3</f>
        <v xml:space="preserve">765kV Reactor Package RT20 for 7X110MVAR, 765kV, 1-Phase Reactors at Fatehgarh-III PS associated with ”Transmission system for evacuation of power from REZ in Rajasthan (20GW) under Phase-III Part E1”.
</v>
      </c>
      <c r="B3" s="1240"/>
      <c r="C3" s="1240"/>
      <c r="D3" s="1240"/>
      <c r="E3" s="1240"/>
      <c r="F3" s="253"/>
      <c r="G3" s="254"/>
      <c r="H3" s="253"/>
    </row>
    <row r="4" spans="1:26" ht="6.75" customHeight="1">
      <c r="A4" s="255"/>
      <c r="H4" s="30"/>
      <c r="I4" s="11"/>
    </row>
    <row r="5" spans="1:26" ht="19.5" customHeight="1">
      <c r="A5" s="1261" t="s">
        <v>494</v>
      </c>
      <c r="B5" s="1261"/>
      <c r="C5" s="1261"/>
      <c r="D5" s="1261"/>
      <c r="E5" s="1261"/>
      <c r="F5" s="256"/>
      <c r="H5" s="30"/>
      <c r="I5" s="11"/>
    </row>
    <row r="6" spans="1:26" ht="7.5" customHeight="1">
      <c r="A6" s="257"/>
      <c r="H6" s="30"/>
      <c r="I6" s="11"/>
    </row>
    <row r="7" spans="1:26" ht="19.5" customHeight="1">
      <c r="A7" s="258" t="str">
        <f>'Attach 3(JV)'!A7</f>
        <v>Bidder’s Name and Address  :</v>
      </c>
      <c r="B7" s="257"/>
      <c r="C7" s="257"/>
      <c r="D7" s="15" t="str">
        <f>'[5]Attach 3(JV)'!E7</f>
        <v>To:</v>
      </c>
      <c r="H7" s="30"/>
      <c r="I7" s="11"/>
    </row>
    <row r="8" spans="1:26" ht="26.25" customHeight="1">
      <c r="A8" s="1262" t="str">
        <f>'Attach 3(JV)'!A8</f>
        <v/>
      </c>
      <c r="B8" s="1262"/>
      <c r="C8" s="1262"/>
      <c r="D8" s="12" t="str">
        <f>'[5]Attach 3(JV)'!E8</f>
        <v>Contract Services</v>
      </c>
      <c r="H8" s="30"/>
      <c r="I8" s="11"/>
    </row>
    <row r="9" spans="1:26" ht="19.5" customHeight="1">
      <c r="A9" s="13" t="s">
        <v>346</v>
      </c>
      <c r="B9" s="840">
        <f>'Attach 3(JV)'!B9</f>
        <v>0</v>
      </c>
      <c r="C9" s="840"/>
      <c r="D9" s="12" t="str">
        <f>'[5]Attach 3(JV)'!E9</f>
        <v>Power Grid Corporation of India Ltd.,</v>
      </c>
      <c r="H9" s="30"/>
      <c r="I9" s="11"/>
    </row>
    <row r="10" spans="1:26" ht="19.5" customHeight="1">
      <c r="A10" s="13" t="s">
        <v>348</v>
      </c>
      <c r="B10" s="840">
        <f>'Attach 3(JV)'!B10</f>
        <v>0</v>
      </c>
      <c r="C10" s="840"/>
      <c r="D10" s="12" t="str">
        <f>'[5]Attach 3(JV)'!E10</f>
        <v>"Saudamini", Plot No. 2, Sector 29</v>
      </c>
      <c r="H10" s="30"/>
      <c r="I10" s="11"/>
    </row>
    <row r="11" spans="1:26" ht="19.5" customHeight="1">
      <c r="B11" s="840">
        <f>'Attach 3(JV)'!B11</f>
        <v>0</v>
      </c>
      <c r="C11" s="840"/>
      <c r="D11" s="12" t="str">
        <f>'[5]Attach 3(JV)'!E11</f>
        <v>Gurgaon (Haryana) - 122001</v>
      </c>
    </row>
    <row r="12" spans="1:26" ht="14.25" customHeight="1">
      <c r="A12" s="257"/>
      <c r="B12" s="840">
        <f>'Attach 3(JV)'!B12</f>
        <v>0</v>
      </c>
      <c r="C12" s="840"/>
      <c r="D12" s="12"/>
    </row>
    <row r="13" spans="1:26" ht="19.5" customHeight="1">
      <c r="A13" s="251" t="s">
        <v>341</v>
      </c>
    </row>
    <row r="14" spans="1:26" ht="9.9" customHeight="1">
      <c r="A14" s="257"/>
    </row>
    <row r="15" spans="1:26" ht="93.75" customHeight="1">
      <c r="A15" s="259">
        <v>1</v>
      </c>
      <c r="B15" s="1371" t="s">
        <v>495</v>
      </c>
      <c r="C15" s="1371"/>
      <c r="D15" s="1371"/>
      <c r="E15" s="1371"/>
      <c r="F15" s="260"/>
      <c r="G15" s="260"/>
      <c r="H15" s="260"/>
    </row>
    <row r="16" spans="1:26" ht="51.75" customHeight="1">
      <c r="A16" s="259">
        <v>2</v>
      </c>
      <c r="B16" s="1371" t="s">
        <v>496</v>
      </c>
      <c r="C16" s="1371"/>
      <c r="D16" s="1371"/>
      <c r="E16" s="1371"/>
      <c r="F16" s="260"/>
      <c r="G16" s="260"/>
      <c r="H16" s="260"/>
    </row>
    <row r="17" spans="1:8" ht="16.5" customHeight="1">
      <c r="A17" s="257"/>
      <c r="B17" s="257"/>
      <c r="C17" s="257"/>
      <c r="D17" s="257"/>
      <c r="E17" s="257"/>
      <c r="F17" s="260"/>
      <c r="G17" s="260"/>
      <c r="H17" s="260"/>
    </row>
    <row r="18" spans="1:8" s="249" customFormat="1" ht="97.5" customHeight="1">
      <c r="A18" s="261" t="s">
        <v>497</v>
      </c>
      <c r="B18" s="262" t="s">
        <v>344</v>
      </c>
      <c r="C18" s="262" t="s">
        <v>498</v>
      </c>
      <c r="D18" s="261" t="s">
        <v>499</v>
      </c>
      <c r="E18" s="261" t="s">
        <v>500</v>
      </c>
      <c r="G18" s="260"/>
      <c r="H18" s="260"/>
    </row>
    <row r="19" spans="1:8" ht="15.6">
      <c r="A19" s="263"/>
      <c r="B19" s="264"/>
      <c r="C19" s="264"/>
      <c r="D19" s="265"/>
      <c r="E19" s="265"/>
      <c r="F19" s="260"/>
      <c r="G19" s="260"/>
      <c r="H19" s="260"/>
    </row>
    <row r="20" spans="1:8" ht="15.6">
      <c r="A20" s="263"/>
      <c r="B20" s="264"/>
      <c r="C20" s="264"/>
      <c r="D20" s="265"/>
      <c r="E20" s="265"/>
      <c r="F20" s="260"/>
      <c r="G20" s="260"/>
      <c r="H20" s="260"/>
    </row>
    <row r="21" spans="1:8" ht="15.6">
      <c r="A21" s="263"/>
      <c r="B21" s="264"/>
      <c r="C21" s="264"/>
      <c r="D21" s="265"/>
      <c r="E21" s="265"/>
      <c r="F21" s="260"/>
      <c r="G21" s="260"/>
      <c r="H21" s="260"/>
    </row>
    <row r="22" spans="1:8" ht="15.6">
      <c r="A22" s="263"/>
      <c r="B22" s="264"/>
      <c r="C22" s="264"/>
      <c r="D22" s="265"/>
      <c r="E22" s="265"/>
      <c r="F22" s="260"/>
      <c r="G22" s="260"/>
      <c r="H22" s="260"/>
    </row>
    <row r="23" spans="1:8" ht="15.6">
      <c r="A23" s="263"/>
      <c r="B23" s="264"/>
      <c r="C23" s="264"/>
      <c r="D23" s="265"/>
      <c r="E23" s="265"/>
      <c r="F23" s="260"/>
      <c r="G23" s="260"/>
      <c r="H23" s="260"/>
    </row>
    <row r="24" spans="1:8" ht="15.6">
      <c r="A24" s="263"/>
      <c r="B24" s="264"/>
      <c r="C24" s="264"/>
      <c r="D24" s="265"/>
      <c r="E24" s="265"/>
      <c r="F24" s="260"/>
      <c r="G24" s="260"/>
      <c r="H24" s="260"/>
    </row>
    <row r="25" spans="1:8" ht="6" customHeight="1">
      <c r="A25" s="266"/>
      <c r="B25" s="267"/>
      <c r="C25" s="267"/>
      <c r="D25" s="268"/>
      <c r="E25" s="268"/>
      <c r="F25" s="260"/>
      <c r="G25" s="260"/>
      <c r="H25" s="260"/>
    </row>
    <row r="26" spans="1:8" ht="0.6" hidden="1" customHeight="1">
      <c r="A26" s="269"/>
      <c r="B26" s="270"/>
      <c r="C26" s="270"/>
      <c r="D26" s="271"/>
      <c r="E26" s="271"/>
      <c r="F26" s="260"/>
      <c r="G26" s="260"/>
      <c r="H26" s="260"/>
    </row>
    <row r="27" spans="1:8" ht="30" customHeight="1">
      <c r="A27" s="1372" t="s">
        <v>501</v>
      </c>
      <c r="B27" s="1372"/>
      <c r="C27" s="1372"/>
      <c r="D27" s="1372"/>
      <c r="E27" s="1372"/>
      <c r="F27" s="260"/>
      <c r="G27" s="260"/>
      <c r="H27" s="260"/>
    </row>
    <row r="28" spans="1:8">
      <c r="C28" s="272"/>
    </row>
    <row r="29" spans="1:8">
      <c r="A29" s="273" t="s">
        <v>7</v>
      </c>
      <c r="B29" s="274" t="str">
        <f>'Attach 3(JV)'!B24</f>
        <v>--</v>
      </c>
      <c r="C29" s="272" t="s">
        <v>5</v>
      </c>
      <c r="D29" s="275" t="str">
        <f>'Attach 3(JV)'!E24</f>
        <v/>
      </c>
    </row>
    <row r="30" spans="1:8">
      <c r="A30" s="273" t="s">
        <v>8</v>
      </c>
      <c r="B30" s="275" t="str">
        <f>'Attach 3(JV)'!B25</f>
        <v/>
      </c>
      <c r="C30" s="272" t="s">
        <v>6</v>
      </c>
      <c r="D30" s="275" t="str">
        <f>'Attach 3(JV)'!E25</f>
        <v/>
      </c>
    </row>
    <row r="31" spans="1:8">
      <c r="B31" s="276"/>
      <c r="C31" s="272"/>
      <c r="D31" s="272"/>
      <c r="E31" s="276"/>
    </row>
    <row r="32" spans="1:8" hidden="1">
      <c r="A32" s="246" t="str">
        <f>A1</f>
        <v>Specification No. :CC/NT/W-RT/DOM/A10/23/01655</v>
      </c>
      <c r="B32" s="247"/>
      <c r="C32" s="247"/>
      <c r="D32" s="247"/>
      <c r="E32" s="248" t="str">
        <f>D1</f>
        <v xml:space="preserve">Attachment-17 </v>
      </c>
    </row>
    <row r="33" spans="1:8" hidden="1"/>
    <row r="34" spans="1:8" hidden="1">
      <c r="A34" s="1369" t="str">
        <f>A3</f>
        <v xml:space="preserve">765kV Reactor Package RT20 for 7X110MVAR, 765kV, 1-Phase Reactors at Fatehgarh-III PS associated with ”Transmission system for evacuation of power from REZ in Rajasthan (20GW) under Phase-III Part E1”.
</v>
      </c>
      <c r="B34" s="1369"/>
      <c r="C34" s="1369"/>
      <c r="D34" s="1369"/>
      <c r="E34" s="1369"/>
    </row>
    <row r="35" spans="1:8" hidden="1">
      <c r="A35" s="255"/>
    </row>
    <row r="36" spans="1:8" hidden="1">
      <c r="A36" s="1370" t="s">
        <v>387</v>
      </c>
      <c r="B36" s="1370"/>
      <c r="C36" s="1370"/>
      <c r="D36" s="1370"/>
      <c r="E36" s="1370"/>
      <c r="F36" s="250"/>
      <c r="G36" s="250"/>
      <c r="H36" s="250"/>
    </row>
    <row r="37" spans="1:8" hidden="1">
      <c r="A37" s="257"/>
      <c r="F37" s="250"/>
      <c r="G37" s="250"/>
      <c r="H37" s="250"/>
    </row>
    <row r="38" spans="1:8" hidden="1">
      <c r="A38" s="258" t="str">
        <f>'[5]Attach 3(JV)'!A15</f>
        <v>Name(s) and Addresse(s) of other partner(s)</v>
      </c>
      <c r="B38" s="257"/>
      <c r="C38" s="257"/>
      <c r="D38" s="15" t="str">
        <f>D7</f>
        <v>To:</v>
      </c>
      <c r="F38" s="250"/>
      <c r="G38" s="250"/>
      <c r="H38" s="250"/>
    </row>
    <row r="39" spans="1:8" hidden="1">
      <c r="A39" s="258" t="str">
        <f>'[5]Attach 3(JV)'!B16</f>
        <v/>
      </c>
      <c r="B39" s="257"/>
      <c r="C39" s="257"/>
      <c r="D39" s="12" t="str">
        <f>D8</f>
        <v>Contract Services</v>
      </c>
      <c r="F39" s="250"/>
      <c r="G39" s="250"/>
      <c r="H39" s="250"/>
    </row>
    <row r="40" spans="1:8" hidden="1">
      <c r="A40" s="13" t="s">
        <v>346</v>
      </c>
      <c r="B40" s="840" t="str">
        <f>'[5]Attach 3(JV)'!B17:D17</f>
        <v xml:space="preserve">…… ……. …….. …… ……. …….. </v>
      </c>
      <c r="C40" s="840"/>
      <c r="D40" s="12" t="str">
        <f>D9</f>
        <v>Power Grid Corporation of India Ltd.,</v>
      </c>
      <c r="F40" s="250"/>
      <c r="G40" s="250"/>
      <c r="H40" s="250"/>
    </row>
    <row r="41" spans="1:8" hidden="1">
      <c r="A41" s="13" t="s">
        <v>348</v>
      </c>
      <c r="B41" s="840" t="str">
        <f>'[5]Attach 3(JV)'!B18:D18</f>
        <v xml:space="preserve">…… ……. …….. …… ……. …….. </v>
      </c>
      <c r="C41" s="840"/>
      <c r="D41" s="12" t="str">
        <f>D10</f>
        <v>"Saudamini", Plot No. 2, Sector 29</v>
      </c>
      <c r="F41" s="250"/>
      <c r="G41" s="250"/>
      <c r="H41" s="250"/>
    </row>
    <row r="42" spans="1:8" hidden="1">
      <c r="B42" s="840" t="str">
        <f>'[5]Attach 3(JV)'!B19:D19</f>
        <v xml:space="preserve">…… ……. …….. …… ……. …….. </v>
      </c>
      <c r="C42" s="840"/>
      <c r="D42" s="12" t="str">
        <f>D11</f>
        <v>Gurgaon (Haryana) - 122001</v>
      </c>
      <c r="F42" s="250"/>
      <c r="G42" s="250"/>
      <c r="H42" s="250"/>
    </row>
    <row r="43" spans="1:8" hidden="1">
      <c r="A43" s="257"/>
      <c r="B43" s="840" t="str">
        <f>'[5]Attach 3(JV)'!B20:D20</f>
        <v xml:space="preserve">…… ……. …….. …… ……. …….. </v>
      </c>
      <c r="C43" s="840"/>
      <c r="D43" s="12"/>
      <c r="F43" s="250"/>
      <c r="G43" s="250"/>
      <c r="H43" s="250"/>
    </row>
    <row r="44" spans="1:8" hidden="1">
      <c r="A44" s="251" t="s">
        <v>341</v>
      </c>
      <c r="F44" s="250"/>
      <c r="G44" s="250"/>
      <c r="H44" s="250"/>
    </row>
    <row r="45" spans="1:8" hidden="1">
      <c r="A45" s="257"/>
      <c r="F45" s="250"/>
      <c r="G45" s="250"/>
      <c r="H45" s="250"/>
    </row>
    <row r="46" spans="1:8" hidden="1">
      <c r="A46" s="1367" t="s">
        <v>388</v>
      </c>
      <c r="B46" s="1367"/>
      <c r="C46" s="1367"/>
      <c r="D46" s="1367"/>
      <c r="E46" s="1367"/>
      <c r="F46" s="250"/>
      <c r="G46" s="250"/>
      <c r="H46" s="250"/>
    </row>
    <row r="47" spans="1:8" hidden="1">
      <c r="A47" s="257"/>
      <c r="B47" s="257"/>
      <c r="C47" s="257"/>
      <c r="D47" s="257"/>
      <c r="E47" s="257"/>
      <c r="F47" s="250"/>
      <c r="G47" s="250"/>
      <c r="H47" s="250"/>
    </row>
    <row r="48" spans="1:8" ht="57.6" hidden="1">
      <c r="A48" s="261" t="s">
        <v>344</v>
      </c>
      <c r="B48" s="1368" t="s">
        <v>114</v>
      </c>
      <c r="C48" s="1368"/>
      <c r="D48" s="261" t="s">
        <v>115</v>
      </c>
      <c r="E48" s="261" t="s">
        <v>116</v>
      </c>
      <c r="F48" s="250"/>
      <c r="G48" s="250"/>
      <c r="H48" s="250"/>
    </row>
    <row r="49" spans="1:8" hidden="1">
      <c r="A49" s="277">
        <v>1</v>
      </c>
      <c r="B49" s="1366"/>
      <c r="C49" s="1366"/>
      <c r="D49" s="278"/>
      <c r="E49" s="278"/>
      <c r="F49" s="250"/>
      <c r="G49" s="250"/>
      <c r="H49" s="250"/>
    </row>
    <row r="50" spans="1:8" hidden="1">
      <c r="A50" s="277">
        <v>2</v>
      </c>
      <c r="B50" s="1366"/>
      <c r="C50" s="1366"/>
      <c r="D50" s="278"/>
      <c r="E50" s="278"/>
      <c r="F50" s="250"/>
      <c r="G50" s="250"/>
      <c r="H50" s="250"/>
    </row>
    <row r="51" spans="1:8" hidden="1">
      <c r="A51" s="277">
        <v>3</v>
      </c>
      <c r="B51" s="1366"/>
      <c r="C51" s="1366"/>
      <c r="D51" s="278"/>
      <c r="E51" s="278"/>
      <c r="F51" s="250"/>
      <c r="G51" s="250"/>
      <c r="H51" s="250"/>
    </row>
    <row r="52" spans="1:8" hidden="1">
      <c r="A52" s="277">
        <v>4</v>
      </c>
      <c r="B52" s="1366"/>
      <c r="C52" s="1366"/>
      <c r="D52" s="278"/>
      <c r="E52" s="278"/>
      <c r="F52" s="250"/>
      <c r="G52" s="250"/>
      <c r="H52" s="250"/>
    </row>
    <row r="53" spans="1:8" hidden="1">
      <c r="A53" s="277">
        <v>5</v>
      </c>
      <c r="B53" s="1366"/>
      <c r="C53" s="1366"/>
      <c r="D53" s="278"/>
      <c r="E53" s="278"/>
      <c r="F53" s="250"/>
      <c r="G53" s="250"/>
      <c r="H53" s="250"/>
    </row>
    <row r="54" spans="1:8" hidden="1">
      <c r="A54" s="277">
        <v>6</v>
      </c>
      <c r="B54" s="1366"/>
      <c r="C54" s="1366"/>
      <c r="D54" s="278"/>
      <c r="E54" s="278"/>
      <c r="F54" s="250"/>
      <c r="G54" s="250"/>
      <c r="H54" s="250"/>
    </row>
    <row r="55" spans="1:8" hidden="1">
      <c r="A55" s="257"/>
      <c r="B55" s="257"/>
      <c r="C55" s="257"/>
      <c r="D55" s="257"/>
      <c r="E55" s="257"/>
      <c r="F55" s="250"/>
      <c r="G55" s="250"/>
      <c r="H55" s="250"/>
    </row>
    <row r="56" spans="1:8" hidden="1">
      <c r="A56" s="279"/>
      <c r="B56" s="279"/>
      <c r="C56" s="279"/>
      <c r="D56" s="279"/>
      <c r="E56" s="279"/>
      <c r="F56" s="250"/>
      <c r="G56" s="250"/>
      <c r="H56" s="250"/>
    </row>
    <row r="57" spans="1:8" hidden="1">
      <c r="A57" s="279" t="s">
        <v>7</v>
      </c>
      <c r="B57" s="274" t="str">
        <f>B29</f>
        <v>--</v>
      </c>
      <c r="C57" s="279" t="s">
        <v>5</v>
      </c>
      <c r="D57" s="279" t="str">
        <f>D29</f>
        <v/>
      </c>
      <c r="E57" s="279"/>
      <c r="F57" s="250"/>
      <c r="G57" s="250"/>
      <c r="H57" s="250"/>
    </row>
    <row r="58" spans="1:8" hidden="1">
      <c r="A58" s="279" t="s">
        <v>8</v>
      </c>
      <c r="B58" s="279" t="str">
        <f>B30</f>
        <v/>
      </c>
      <c r="C58" s="279" t="s">
        <v>6</v>
      </c>
      <c r="D58" s="279" t="str">
        <f>D30</f>
        <v/>
      </c>
      <c r="E58" s="279"/>
      <c r="F58" s="250"/>
      <c r="G58" s="250"/>
      <c r="H58" s="250"/>
    </row>
    <row r="59" spans="1:8" hidden="1">
      <c r="A59" s="279"/>
      <c r="B59" s="279"/>
      <c r="C59" s="279"/>
      <c r="D59" s="279"/>
      <c r="E59" s="279"/>
      <c r="F59" s="250"/>
      <c r="G59" s="250"/>
      <c r="H59" s="250"/>
    </row>
    <row r="60" spans="1:8" hidden="1">
      <c r="A60" s="246" t="str">
        <f>A32</f>
        <v>Specification No. :CC/NT/W-RT/DOM/A10/23/01655</v>
      </c>
      <c r="B60" s="247"/>
      <c r="C60" s="247"/>
      <c r="D60" s="247"/>
      <c r="E60" s="248" t="str">
        <f>E32</f>
        <v xml:space="preserve">Attachment-17 </v>
      </c>
      <c r="F60" s="250"/>
      <c r="G60" s="250"/>
      <c r="H60" s="250"/>
    </row>
    <row r="61" spans="1:8" hidden="1">
      <c r="F61" s="250"/>
      <c r="G61" s="250"/>
      <c r="H61" s="250"/>
    </row>
    <row r="62" spans="1:8" hidden="1">
      <c r="A62" s="1369" t="str">
        <f>A34</f>
        <v xml:space="preserve">765kV Reactor Package RT20 for 7X110MVAR, 765kV, 1-Phase Reactors at Fatehgarh-III PS associated with ”Transmission system for evacuation of power from REZ in Rajasthan (20GW) under Phase-III Part E1”.
</v>
      </c>
      <c r="B62" s="1369"/>
      <c r="C62" s="1369"/>
      <c r="D62" s="1369"/>
      <c r="E62" s="1369"/>
      <c r="F62" s="250"/>
      <c r="G62" s="250"/>
      <c r="H62" s="250"/>
    </row>
    <row r="63" spans="1:8" hidden="1">
      <c r="A63" s="255"/>
      <c r="F63" s="250"/>
      <c r="G63" s="250"/>
      <c r="H63" s="250"/>
    </row>
    <row r="64" spans="1:8" hidden="1">
      <c r="A64" s="1370" t="s">
        <v>387</v>
      </c>
      <c r="B64" s="1370"/>
      <c r="C64" s="1370"/>
      <c r="D64" s="1370"/>
      <c r="E64" s="1370"/>
      <c r="F64" s="250"/>
      <c r="G64" s="250"/>
      <c r="H64" s="250"/>
    </row>
    <row r="65" spans="1:8" hidden="1">
      <c r="A65" s="257"/>
      <c r="F65" s="250"/>
      <c r="G65" s="250"/>
      <c r="H65" s="250"/>
    </row>
    <row r="66" spans="1:8" hidden="1">
      <c r="A66" s="258" t="str">
        <f>'[5]Attach 3(JV)'!A15</f>
        <v>Name(s) and Addresse(s) of other partner(s)</v>
      </c>
      <c r="B66" s="257"/>
      <c r="C66" s="257"/>
      <c r="D66" s="15" t="str">
        <f>D7</f>
        <v>To:</v>
      </c>
      <c r="F66" s="250"/>
      <c r="G66" s="250"/>
      <c r="H66" s="250"/>
    </row>
    <row r="67" spans="1:8" hidden="1">
      <c r="A67" s="258" t="str">
        <f>'[5]Attach 3(JV)'!E16</f>
        <v/>
      </c>
      <c r="B67" s="257"/>
      <c r="C67" s="257"/>
      <c r="D67" s="12" t="str">
        <f>D8</f>
        <v>Contract Services</v>
      </c>
      <c r="F67" s="250"/>
      <c r="G67" s="250"/>
      <c r="H67" s="250"/>
    </row>
    <row r="68" spans="1:8" hidden="1">
      <c r="A68" s="13" t="s">
        <v>346</v>
      </c>
      <c r="B68" s="840" t="str">
        <f>'[5]Attach 3(JV)'!E17</f>
        <v/>
      </c>
      <c r="C68" s="840"/>
      <c r="D68" s="12" t="str">
        <f>D9</f>
        <v>Power Grid Corporation of India Ltd.,</v>
      </c>
      <c r="F68" s="250"/>
      <c r="G68" s="250"/>
      <c r="H68" s="250"/>
    </row>
    <row r="69" spans="1:8" hidden="1">
      <c r="A69" s="13" t="s">
        <v>348</v>
      </c>
      <c r="B69" s="840" t="str">
        <f>'[5]Attach 3(JV)'!E18</f>
        <v/>
      </c>
      <c r="C69" s="840"/>
      <c r="D69" s="12" t="str">
        <f>D10</f>
        <v>"Saudamini", Plot No. 2, Sector 29</v>
      </c>
      <c r="F69" s="250"/>
      <c r="G69" s="250"/>
      <c r="H69" s="250"/>
    </row>
    <row r="70" spans="1:8" hidden="1">
      <c r="B70" s="840" t="str">
        <f>'[5]Attach 3(JV)'!E19</f>
        <v/>
      </c>
      <c r="C70" s="840"/>
      <c r="D70" s="12" t="str">
        <f>D11</f>
        <v>Gurgaon (Haryana) - 122001</v>
      </c>
      <c r="F70" s="250"/>
      <c r="G70" s="250"/>
      <c r="H70" s="250"/>
    </row>
    <row r="71" spans="1:8" hidden="1">
      <c r="A71" s="257"/>
      <c r="B71" s="840" t="str">
        <f>'[5]Attach 3(JV)'!E20</f>
        <v/>
      </c>
      <c r="C71" s="840"/>
      <c r="D71" s="12"/>
      <c r="F71" s="250"/>
      <c r="G71" s="250"/>
      <c r="H71" s="250"/>
    </row>
    <row r="72" spans="1:8" hidden="1">
      <c r="A72" s="251" t="s">
        <v>341</v>
      </c>
      <c r="F72" s="250"/>
      <c r="G72" s="250"/>
      <c r="H72" s="250"/>
    </row>
    <row r="73" spans="1:8" hidden="1">
      <c r="A73" s="257"/>
      <c r="F73" s="250"/>
      <c r="G73" s="250"/>
      <c r="H73" s="250"/>
    </row>
    <row r="74" spans="1:8" hidden="1">
      <c r="A74" s="1367" t="s">
        <v>388</v>
      </c>
      <c r="B74" s="1367"/>
      <c r="C74" s="1367"/>
      <c r="D74" s="1367"/>
      <c r="E74" s="1367"/>
      <c r="F74" s="250"/>
      <c r="G74" s="250"/>
      <c r="H74" s="250"/>
    </row>
    <row r="75" spans="1:8" hidden="1">
      <c r="A75" s="257"/>
      <c r="B75" s="257"/>
      <c r="C75" s="257"/>
      <c r="D75" s="257"/>
      <c r="E75" s="257"/>
      <c r="F75" s="250"/>
      <c r="G75" s="250"/>
      <c r="H75" s="250"/>
    </row>
    <row r="76" spans="1:8" ht="57.6" hidden="1">
      <c r="A76" s="261" t="s">
        <v>344</v>
      </c>
      <c r="B76" s="1368" t="s">
        <v>114</v>
      </c>
      <c r="C76" s="1368"/>
      <c r="D76" s="261" t="s">
        <v>115</v>
      </c>
      <c r="E76" s="261" t="s">
        <v>116</v>
      </c>
      <c r="F76" s="250"/>
      <c r="G76" s="250"/>
      <c r="H76" s="250"/>
    </row>
    <row r="77" spans="1:8" hidden="1">
      <c r="A77" s="277">
        <v>1</v>
      </c>
      <c r="B77" s="1366"/>
      <c r="C77" s="1366"/>
      <c r="D77" s="278"/>
      <c r="E77" s="278"/>
      <c r="F77" s="250"/>
      <c r="G77" s="250"/>
      <c r="H77" s="250"/>
    </row>
    <row r="78" spans="1:8" hidden="1">
      <c r="A78" s="277">
        <v>2</v>
      </c>
      <c r="B78" s="1366"/>
      <c r="C78" s="1366"/>
      <c r="D78" s="278"/>
      <c r="E78" s="278"/>
      <c r="F78" s="250"/>
      <c r="G78" s="250"/>
      <c r="H78" s="250"/>
    </row>
    <row r="79" spans="1:8" hidden="1">
      <c r="A79" s="277">
        <v>3</v>
      </c>
      <c r="B79" s="1366"/>
      <c r="C79" s="1366"/>
      <c r="D79" s="278"/>
      <c r="E79" s="278"/>
      <c r="F79" s="250"/>
      <c r="G79" s="250"/>
      <c r="H79" s="250"/>
    </row>
    <row r="80" spans="1:8" hidden="1">
      <c r="A80" s="277">
        <v>4</v>
      </c>
      <c r="B80" s="1366"/>
      <c r="C80" s="1366"/>
      <c r="D80" s="278"/>
      <c r="E80" s="278"/>
      <c r="F80" s="250"/>
      <c r="G80" s="250"/>
      <c r="H80" s="250"/>
    </row>
    <row r="81" spans="1:8" hidden="1">
      <c r="A81" s="277">
        <v>5</v>
      </c>
      <c r="B81" s="1366"/>
      <c r="C81" s="1366"/>
      <c r="D81" s="278"/>
      <c r="E81" s="278"/>
      <c r="F81" s="250"/>
      <c r="G81" s="250"/>
      <c r="H81" s="250"/>
    </row>
    <row r="82" spans="1:8" hidden="1">
      <c r="A82" s="277">
        <v>6</v>
      </c>
      <c r="B82" s="1366"/>
      <c r="C82" s="1366"/>
      <c r="D82" s="278"/>
      <c r="E82" s="278"/>
      <c r="F82" s="250"/>
      <c r="G82" s="250"/>
      <c r="H82" s="250"/>
    </row>
    <row r="83" spans="1:8" hidden="1">
      <c r="A83" s="257"/>
      <c r="B83" s="257"/>
      <c r="C83" s="257"/>
      <c r="D83" s="257"/>
      <c r="E83" s="257"/>
      <c r="F83" s="250"/>
      <c r="G83" s="250"/>
      <c r="H83" s="250"/>
    </row>
    <row r="84" spans="1:8" hidden="1">
      <c r="A84" s="279"/>
      <c r="B84" s="279"/>
      <c r="C84" s="279"/>
      <c r="D84" s="279"/>
      <c r="E84" s="279"/>
      <c r="F84" s="250"/>
      <c r="G84" s="250"/>
      <c r="H84" s="250"/>
    </row>
    <row r="85" spans="1:8" hidden="1">
      <c r="A85" s="279" t="s">
        <v>7</v>
      </c>
      <c r="B85" s="274" t="str">
        <f>B57</f>
        <v>--</v>
      </c>
      <c r="C85" s="279" t="s">
        <v>5</v>
      </c>
      <c r="D85" s="279" t="str">
        <f>D57</f>
        <v/>
      </c>
      <c r="E85" s="279"/>
      <c r="F85" s="250"/>
      <c r="G85" s="250"/>
      <c r="H85" s="250"/>
    </row>
    <row r="86" spans="1:8" hidden="1">
      <c r="A86" s="279" t="s">
        <v>8</v>
      </c>
      <c r="B86" s="279" t="str">
        <f>B58</f>
        <v/>
      </c>
      <c r="C86" s="279" t="s">
        <v>6</v>
      </c>
      <c r="D86" s="279" t="str">
        <f>D58</f>
        <v/>
      </c>
      <c r="E86" s="279"/>
      <c r="F86" s="250"/>
      <c r="G86" s="250"/>
      <c r="H86" s="250"/>
    </row>
    <row r="87" spans="1:8" hidden="1">
      <c r="A87" s="279"/>
      <c r="B87" s="279"/>
      <c r="C87" s="279"/>
      <c r="D87" s="279"/>
      <c r="E87" s="279"/>
      <c r="F87" s="250"/>
      <c r="G87" s="250"/>
      <c r="H87" s="250"/>
    </row>
    <row r="88" spans="1:8" hidden="1">
      <c r="A88" s="280"/>
      <c r="B88" s="280"/>
      <c r="C88" s="280"/>
      <c r="D88" s="280"/>
      <c r="E88" s="280"/>
      <c r="F88" s="250"/>
      <c r="G88" s="250"/>
      <c r="H88" s="25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H+A97X32EWxt4WYPE5A5KrdS1nFHYCNt1utWrrIviqC8wmbLe+bKTVf4p7bryhd6TYqfwPrxTCg5PAifA6mxlw==" saltValue="KnYWx8DgWt6EnbkyKVbdJA==" spinCount="100000" sheet="1" objects="1" scenarios="1" formatColumns="0" formatRows="0" selectLockedCells="1"/>
  <customSheetViews>
    <customSheetView guid="{BC3C0F45-1B04-484E-941E-D23C8045455D}" showPageBreaks="1" fitToPage="1" printArea="1" hiddenRows="1" view="pageBreakPreview">
      <selection activeCell="B19" sqref="B19"/>
      <pageMargins left="0.7" right="0.7" top="0.44" bottom="0.2" header="0.25" footer="0.2"/>
      <pageSetup scale="82" fitToHeight="0" orientation="portrait" r:id="rId1"/>
    </customSheetView>
    <customSheetView guid="{7EA7248B-219A-4033-A934-89513226BF9E}" showPageBreaks="1" fitToPage="1" printArea="1" hiddenRows="1" view="pageBreakPreview">
      <selection activeCell="B19" sqref="B19"/>
      <pageMargins left="0.7" right="0.7" top="0.44" bottom="0.2" header="0.25" footer="0.2"/>
      <pageSetup scale="82" fitToHeight="0" orientation="portrait" r:id="rId2"/>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4"/>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5"/>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6"/>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7"/>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8"/>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2"/>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3"/>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6"/>
    </customSheetView>
    <customSheetView guid="{DC28ED1E-3E35-4094-9C2B-5C0A1C1D459C}" showPageBreaks="1" fitToPage="1" printArea="1" hiddenRows="1">
      <selection activeCell="A19" sqref="A19"/>
      <pageMargins left="0.7" right="0.7" top="0.44" bottom="0.2" header="0.25" footer="0.2"/>
      <pageSetup paperSize="9" fitToHeight="0" orientation="portrait" r:id="rId17"/>
    </customSheetView>
    <customSheetView guid="{7A9EA6D6-4DDF-43D9-92E6-C6AFAD14E266}" fitToPage="1" hiddenRows="1" topLeftCell="A11">
      <selection activeCell="A19" sqref="A19"/>
      <pageMargins left="0.7" right="0.7" top="0.44" bottom="0.2" header="0.25" footer="0.2"/>
      <pageSetup paperSize="9" fitToHeight="0" orientation="portrait" r:id="rId18"/>
    </customSheetView>
    <customSheetView guid="{F9FE2C60-2849-4C32-B532-2B1A89FFA9CD}" fitToPage="1" hiddenRows="1" topLeftCell="A19">
      <selection activeCell="A19" sqref="A19"/>
      <pageMargins left="0.7" right="0.7" top="0.44" bottom="0.2" header="0.25" footer="0.2"/>
      <pageSetup paperSize="9" fitToHeight="0" orientation="portrait" r:id="rId1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0"/>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1"/>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2"/>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5"/>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6"/>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7"/>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28"/>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29"/>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0"/>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1"/>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2"/>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3"/>
    </customSheetView>
    <customSheetView guid="{F0C5A243-1ADF-42BF-85A0-B6506A13618B}" showPageBreaks="1" fitToPage="1" printArea="1" hiddenRows="1" view="pageBreakPreview">
      <selection activeCell="B19" sqref="B19"/>
      <pageMargins left="0.7" right="0.7" top="0.44" bottom="0.2" header="0.25" footer="0.2"/>
      <pageSetup scale="82" fitToHeight="0" orientation="portrait" r:id="rId34"/>
    </customSheetView>
    <customSheetView guid="{E9D42694-117B-4E0A-B08A-A5A33F5DE995}" showPageBreaks="1" fitToPage="1" printArea="1" hiddenRows="1" view="pageBreakPreview">
      <selection activeCell="B19" sqref="B19"/>
      <pageMargins left="0.7" right="0.7" top="0.44" bottom="0.2" header="0.25" footer="0.2"/>
      <pageSetup scale="82" fitToHeight="0" orientation="portrait" r:id="rId35"/>
    </customSheetView>
    <customSheetView guid="{C49319FA-440E-40ED-8D3D-F15B233A2A32}" showPageBreaks="1" fitToPage="1" printArea="1" hiddenRows="1" view="pageBreakPreview" topLeftCell="A3">
      <selection activeCell="A20" sqref="A20"/>
      <pageMargins left="0.7" right="0.7" top="0.44" bottom="0.2" header="0.25" footer="0.2"/>
      <pageSetup scale="82" fitToHeight="0" orientation="portrait" r:id="rId36"/>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82" fitToHeight="0" orientation="portrait" r:id="rId37"/>
  <drawing r:id="rId3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11" zoomScale="130" zoomScaleSheetLayoutView="130" workbookViewId="0">
      <selection activeCell="A23" sqref="A23"/>
    </sheetView>
  </sheetViews>
  <sheetFormatPr defaultColWidth="9.109375" defaultRowHeight="14.4"/>
  <cols>
    <col min="1" max="1" width="12.109375" style="29" customWidth="1"/>
    <col min="2" max="2" width="20.5546875" style="29" customWidth="1"/>
    <col min="3" max="3" width="15.33203125" style="29" customWidth="1"/>
    <col min="4" max="4" width="15.44140625" style="29" customWidth="1"/>
    <col min="5" max="5" width="39.33203125" style="29" customWidth="1"/>
    <col min="6" max="8" width="9.109375" style="24"/>
    <col min="9" max="16384" width="9.109375" style="25"/>
  </cols>
  <sheetData>
    <row r="1" spans="1:9" s="546" customFormat="1" ht="13.2">
      <c r="A1" s="1173" t="str">
        <f>'Attach 3(JV)'!A1</f>
        <v>Specification No. :CC/NT/W-RT/DOM/A10/23/01655</v>
      </c>
      <c r="B1" s="1173"/>
      <c r="C1" s="1173"/>
      <c r="D1" s="1173"/>
      <c r="E1" s="561" t="str">
        <f>"Attachment-18 " &amp; 'Attach 3(JV)'!AT1</f>
        <v xml:space="preserve">Attachment-18 </v>
      </c>
      <c r="F1" s="545"/>
      <c r="G1" s="545"/>
      <c r="H1" s="545"/>
    </row>
    <row r="3" spans="1:9" ht="113.25" customHeight="1">
      <c r="A3" s="1375" t="str">
        <f>'Attach 3(JV)'!A3</f>
        <v xml:space="preserve">765kV Reactor Package RT20 for 7X110MVAR, 765kV, 1-Phase Reactors at Fatehgarh-III PS associated with ”Transmission system for evacuation of power from REZ in Rajasthan (20GW) under Phase-III Part E1”.
</v>
      </c>
      <c r="B3" s="1376"/>
      <c r="C3" s="1376"/>
      <c r="D3" s="1376"/>
      <c r="E3" s="1376"/>
      <c r="F3" s="26"/>
      <c r="G3" s="27"/>
      <c r="H3" s="26"/>
    </row>
    <row r="4" spans="1:9" ht="20.100000000000001" customHeight="1">
      <c r="A4" s="28"/>
      <c r="H4" s="30"/>
      <c r="I4" s="11"/>
    </row>
    <row r="5" spans="1:9" ht="20.100000000000001" customHeight="1">
      <c r="A5" s="837" t="s">
        <v>510</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2" t="str">
        <f>'Attach 3(JV)'!E8</f>
        <v>Contract Services</v>
      </c>
      <c r="H8" s="30"/>
      <c r="I8" s="11"/>
    </row>
    <row r="9" spans="1:9" ht="20.100000000000001" customHeight="1">
      <c r="A9" s="13" t="s">
        <v>346</v>
      </c>
      <c r="B9" s="840">
        <f>'Attach 3(JV)'!B9</f>
        <v>0</v>
      </c>
      <c r="C9" s="840"/>
      <c r="D9" s="840"/>
      <c r="E9" s="12" t="str">
        <f>'Attach 3(JV)'!E9</f>
        <v>Power Grid Corporation of India Ltd.,</v>
      </c>
      <c r="H9" s="30"/>
      <c r="I9" s="11"/>
    </row>
    <row r="10" spans="1:9" ht="20.100000000000001" customHeight="1">
      <c r="A10" s="13" t="s">
        <v>348</v>
      </c>
      <c r="B10" s="840">
        <f>'Attach 3(JV)'!B10</f>
        <v>0</v>
      </c>
      <c r="C10" s="840"/>
      <c r="D10" s="840"/>
      <c r="E10" s="12" t="str">
        <f>'Attach 3(JV)'!E10</f>
        <v>"Saudamini", Plot No. 2, Sector 29</v>
      </c>
      <c r="H10" s="30"/>
      <c r="I10" s="11"/>
    </row>
    <row r="11" spans="1:9" ht="20.100000000000001" customHeight="1">
      <c r="B11" s="840">
        <f>'Attach 3(JV)'!B11</f>
        <v>0</v>
      </c>
      <c r="C11" s="840"/>
      <c r="D11" s="840"/>
      <c r="E11" s="12" t="str">
        <f>'Attach 3(JV)'!E11</f>
        <v>Gurgaon (Haryana) - 122001</v>
      </c>
    </row>
    <row r="12" spans="1:9" ht="20.100000000000001" customHeight="1">
      <c r="A12" s="32"/>
      <c r="B12" s="840">
        <f>'Attach 3(JV)'!B12</f>
        <v>0</v>
      </c>
      <c r="C12" s="840"/>
      <c r="D12" s="840"/>
      <c r="E12" s="12"/>
    </row>
    <row r="13" spans="1:9" ht="20.100000000000001" customHeight="1">
      <c r="A13" s="32"/>
      <c r="B13" s="103"/>
      <c r="C13" s="103"/>
      <c r="D13" s="103"/>
      <c r="E13" s="25"/>
    </row>
    <row r="14" spans="1:9" ht="20.100000000000001" customHeight="1">
      <c r="A14" s="29" t="s">
        <v>341</v>
      </c>
    </row>
    <row r="15" spans="1:9" ht="20.100000000000001" customHeight="1">
      <c r="A15" s="32"/>
    </row>
    <row r="16" spans="1:9" ht="20.100000000000001" customHeight="1">
      <c r="A16" s="1275" t="s">
        <v>540</v>
      </c>
      <c r="B16" s="1275"/>
      <c r="C16" s="1275"/>
      <c r="D16" s="1275"/>
      <c r="E16" s="1275"/>
    </row>
    <row r="17" spans="1:5" ht="20.100000000000001" customHeight="1">
      <c r="A17" s="32"/>
    </row>
    <row r="18" spans="1:5" ht="20.100000000000001" customHeight="1">
      <c r="A18" s="32"/>
    </row>
    <row r="19" spans="1:5">
      <c r="A19" s="36" t="s">
        <v>7</v>
      </c>
      <c r="B19" s="63" t="str">
        <f>'Attach 3(JV)'!B24</f>
        <v>--</v>
      </c>
      <c r="C19" s="40"/>
      <c r="D19" s="37" t="s">
        <v>5</v>
      </c>
      <c r="E19" s="212" t="str">
        <f>'Attach 3(JV)'!E24</f>
        <v/>
      </c>
    </row>
    <row r="20" spans="1:5">
      <c r="A20" s="36" t="s">
        <v>8</v>
      </c>
      <c r="B20" s="212" t="str">
        <f>'Attach 3(JV)'!B25</f>
        <v/>
      </c>
      <c r="C20" s="40"/>
      <c r="D20" s="37" t="s">
        <v>6</v>
      </c>
      <c r="E20" s="212"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9JyX9Cd0WI/9RXXtMVKZGU0y5bOp293MWAM+w1nrGq60JcaXAPVcb5EsWJsSfn3UfO7OoRhXwmN+THL/3D7P9Q==" saltValue="r60tFAvnnzRrBlta2EL6qg==" spinCount="100000" sheet="1" objects="1" scenarios="1" formatColumns="0" formatRows="0" selectLockedCells="1"/>
  <customSheetViews>
    <customSheetView guid="{BC3C0F45-1B04-484E-941E-D23C8045455D}" scale="130" showPageBreaks="1" showGridLines="0" fitToPage="1" printArea="1" view="pageBreakPreview" topLeftCell="A4">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7EA7248B-219A-4033-A934-89513226BF9E}" scale="130" showPageBreaks="1" showGridLines="0" fitToPage="1" printArea="1" view="pageBreakPreview" topLeftCell="A4">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7"/>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F0C5A243-1ADF-42BF-85A0-B6506A13618B}" scale="130" showPageBreaks="1" showGridLines="0" fitToPage="1" printArea="1" view="pageBreakPreview" topLeftCell="A7">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E9D42694-117B-4E0A-B08A-A5A33F5DE995}" scale="130" showPageBreaks="1" showGridLines="0" fitToPage="1" printArea="1" view="pageBreakPreview" topLeftCell="A4">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C49319FA-440E-40ED-8D3D-F15B233A2A32}" scale="130" showPageBreaks="1" showGridLines="0" fitToPage="1" printArea="1" view="pageBreakPreview" topLeftCell="A11">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8"/>
  <headerFooter alignWithMargins="0">
    <oddFooter>&amp;R&amp;"Book Antiqua,Bold"&amp;8 Page &amp;P of &amp;N</oddFooter>
  </headerFooter>
  <drawing r:id="rId2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8" zoomScale="145" zoomScaleNormal="100" zoomScaleSheetLayoutView="145" workbookViewId="0">
      <selection activeCell="A44" sqref="A44:I44"/>
    </sheetView>
  </sheetViews>
  <sheetFormatPr defaultColWidth="9.109375" defaultRowHeight="13.8"/>
  <cols>
    <col min="1" max="1" width="10" style="338" customWidth="1"/>
    <col min="2" max="2" width="10.6640625" style="338" customWidth="1"/>
    <col min="3" max="3" width="10.88671875" style="338" customWidth="1"/>
    <col min="4" max="8" width="10.6640625" style="338" customWidth="1"/>
    <col min="9" max="9" width="23" style="338" customWidth="1"/>
    <col min="10" max="10" width="9.109375" style="338" hidden="1" customWidth="1"/>
    <col min="11" max="16" width="10.33203125" style="338" hidden="1" customWidth="1"/>
    <col min="17" max="41" width="0" style="338" hidden="1" customWidth="1"/>
    <col min="42" max="16384" width="9.109375" style="338"/>
  </cols>
  <sheetData>
    <row r="1" spans="1:9" ht="27" customHeight="1">
      <c r="A1" s="1390" t="s">
        <v>875</v>
      </c>
      <c r="B1" s="1391"/>
      <c r="C1" s="1391"/>
      <c r="D1" s="1391"/>
      <c r="E1" s="1391"/>
      <c r="F1" s="1391"/>
      <c r="G1" s="1391"/>
      <c r="H1" s="1391"/>
      <c r="I1" s="1392"/>
    </row>
    <row r="2" spans="1:9" ht="31.5" customHeight="1">
      <c r="A2" s="687" t="s">
        <v>484</v>
      </c>
      <c r="B2" s="1393" t="s">
        <v>876</v>
      </c>
      <c r="C2" s="1393"/>
      <c r="D2" s="1393"/>
      <c r="E2" s="1393"/>
      <c r="F2" s="1393"/>
      <c r="G2" s="1393"/>
      <c r="H2" s="1393"/>
      <c r="I2" s="1394"/>
    </row>
    <row r="3" spans="1:9" ht="36" customHeight="1">
      <c r="A3" s="687" t="s">
        <v>486</v>
      </c>
      <c r="B3" s="1393" t="s">
        <v>877</v>
      </c>
      <c r="C3" s="1393"/>
      <c r="D3" s="1393"/>
      <c r="E3" s="1393"/>
      <c r="F3" s="1393"/>
      <c r="G3" s="1393"/>
      <c r="H3" s="1393"/>
      <c r="I3" s="1394"/>
    </row>
    <row r="4" spans="1:9" ht="36" customHeight="1">
      <c r="A4" s="687" t="s">
        <v>488</v>
      </c>
      <c r="B4" s="1393" t="s">
        <v>878</v>
      </c>
      <c r="C4" s="1393"/>
      <c r="D4" s="1393"/>
      <c r="E4" s="1393"/>
      <c r="F4" s="1393"/>
      <c r="G4" s="1393"/>
      <c r="H4" s="1393"/>
      <c r="I4" s="1394"/>
    </row>
    <row r="5" spans="1:9" ht="36" customHeight="1">
      <c r="A5" s="687" t="s">
        <v>490</v>
      </c>
      <c r="B5" s="1393" t="s">
        <v>491</v>
      </c>
      <c r="C5" s="1393"/>
      <c r="D5" s="1393"/>
      <c r="E5" s="1393"/>
      <c r="F5" s="1393"/>
      <c r="G5" s="1393"/>
      <c r="H5" s="1393"/>
      <c r="I5" s="1394"/>
    </row>
    <row r="6" spans="1:9" ht="19.5" customHeight="1">
      <c r="A6" s="688" t="s">
        <v>492</v>
      </c>
      <c r="B6" s="974" t="s">
        <v>879</v>
      </c>
      <c r="C6" s="974"/>
      <c r="D6" s="974"/>
      <c r="E6" s="974"/>
      <c r="F6" s="974"/>
      <c r="G6" s="974"/>
      <c r="H6" s="974"/>
      <c r="I6" s="1395"/>
    </row>
    <row r="7" spans="1:9" ht="15.6">
      <c r="A7" s="294"/>
      <c r="C7" s="294"/>
      <c r="D7" s="294"/>
      <c r="E7" s="294"/>
      <c r="F7" s="294"/>
      <c r="G7" s="294"/>
      <c r="H7" s="294"/>
      <c r="I7" s="294"/>
    </row>
    <row r="27" spans="1:11">
      <c r="K27" s="689">
        <v>0</v>
      </c>
    </row>
    <row r="28" spans="1:11">
      <c r="A28" s="690"/>
      <c r="B28" s="690"/>
      <c r="C28" s="690"/>
      <c r="D28" s="690"/>
      <c r="E28" s="690"/>
      <c r="F28" s="690"/>
      <c r="G28" s="690"/>
      <c r="H28" s="690"/>
      <c r="I28" s="690"/>
      <c r="J28" s="690"/>
      <c r="K28" s="691">
        <v>0</v>
      </c>
    </row>
    <row r="29" spans="1:11">
      <c r="A29" s="690"/>
      <c r="B29" s="690"/>
      <c r="C29" s="690"/>
      <c r="D29" s="690"/>
      <c r="E29" s="690"/>
      <c r="F29" s="690"/>
      <c r="G29" s="690"/>
      <c r="H29" s="690"/>
      <c r="I29" s="690"/>
      <c r="J29" s="690"/>
      <c r="K29" s="691">
        <v>0</v>
      </c>
    </row>
    <row r="30" spans="1:11">
      <c r="A30" s="690"/>
      <c r="B30" s="690"/>
      <c r="C30" s="690"/>
      <c r="D30" s="690"/>
      <c r="E30" s="690"/>
      <c r="F30" s="690"/>
      <c r="G30" s="690"/>
      <c r="H30" s="690"/>
      <c r="I30" s="690"/>
      <c r="J30" s="690"/>
      <c r="K30" s="691">
        <v>0</v>
      </c>
    </row>
    <row r="31" spans="1:11">
      <c r="A31" s="690"/>
      <c r="B31" s="690"/>
      <c r="C31" s="690"/>
      <c r="D31" s="690"/>
      <c r="E31" s="690"/>
      <c r="F31" s="690"/>
      <c r="G31" s="690"/>
      <c r="H31" s="690"/>
      <c r="I31" s="690"/>
      <c r="J31" s="690"/>
    </row>
    <row r="32" spans="1:11" ht="18">
      <c r="A32" s="1396" t="s">
        <v>880</v>
      </c>
      <c r="B32" s="1396"/>
      <c r="C32" s="1396"/>
      <c r="D32" s="1396"/>
      <c r="E32" s="1396"/>
      <c r="F32" s="1396"/>
      <c r="G32" s="1396"/>
      <c r="H32" s="1396"/>
      <c r="I32" s="1396"/>
      <c r="J32" s="690"/>
    </row>
    <row r="33" spans="1:16" ht="11.25" customHeight="1">
      <c r="A33" s="692"/>
      <c r="B33" s="692"/>
      <c r="C33" s="692"/>
      <c r="D33" s="692"/>
      <c r="E33" s="692"/>
      <c r="F33" s="692"/>
      <c r="G33" s="692"/>
      <c r="H33" s="692"/>
      <c r="I33" s="692"/>
      <c r="J33" s="690"/>
    </row>
    <row r="34" spans="1:16" ht="15.6">
      <c r="A34" s="1062" t="s">
        <v>402</v>
      </c>
      <c r="B34" s="1062"/>
      <c r="C34" s="1062"/>
      <c r="D34" s="1062"/>
      <c r="E34" s="1062"/>
      <c r="F34" s="1062"/>
      <c r="G34" s="1062"/>
      <c r="H34" s="1062"/>
      <c r="I34" s="1062"/>
      <c r="J34" s="690"/>
      <c r="K34" s="689" t="e">
        <v>#REF!</v>
      </c>
      <c r="O34" s="691" t="e">
        <v>#REF!</v>
      </c>
    </row>
    <row r="35" spans="1:16" ht="15.6">
      <c r="A35" s="1387" t="s">
        <v>403</v>
      </c>
      <c r="B35" s="1387"/>
      <c r="C35" s="1387"/>
      <c r="D35" s="1387"/>
      <c r="E35" s="1387"/>
      <c r="F35" s="1387"/>
      <c r="G35" s="1387"/>
      <c r="H35" s="1387"/>
      <c r="I35" s="1387"/>
      <c r="J35" s="690"/>
      <c r="K35" s="691" t="e">
        <v>#REF!</v>
      </c>
      <c r="O35" s="691" t="e">
        <v>#REF!</v>
      </c>
    </row>
    <row r="36" spans="1:16" ht="36" customHeight="1">
      <c r="A36" s="1388" t="s">
        <v>881</v>
      </c>
      <c r="B36" s="1388"/>
      <c r="C36" s="1388"/>
      <c r="D36" s="1388"/>
      <c r="E36" s="1388"/>
      <c r="F36" s="1388"/>
      <c r="G36" s="1388"/>
      <c r="H36" s="1388"/>
      <c r="I36" s="1388"/>
      <c r="J36" s="690"/>
      <c r="K36" s="691" t="e">
        <v>#REF!</v>
      </c>
      <c r="O36" s="691" t="e">
        <v>#REF!</v>
      </c>
    </row>
    <row r="37" spans="1:16" ht="15.6">
      <c r="A37" s="1387" t="s">
        <v>882</v>
      </c>
      <c r="B37" s="1387"/>
      <c r="C37" s="1387"/>
      <c r="D37" s="1387"/>
      <c r="E37" s="1387"/>
      <c r="F37" s="1387"/>
      <c r="G37" s="1387"/>
      <c r="H37" s="1387"/>
      <c r="I37" s="1387"/>
      <c r="J37" s="690"/>
      <c r="K37" s="691" t="e">
        <v>#REF!</v>
      </c>
      <c r="O37" s="691" t="e">
        <v>#REF!</v>
      </c>
    </row>
    <row r="38" spans="1:16" ht="15.6">
      <c r="A38" s="1062" t="s">
        <v>405</v>
      </c>
      <c r="B38" s="1062"/>
      <c r="C38" s="1062"/>
      <c r="D38" s="1062"/>
      <c r="E38" s="1062"/>
      <c r="F38" s="1062"/>
      <c r="G38" s="1062"/>
      <c r="H38" s="1062"/>
      <c r="I38" s="1062"/>
      <c r="J38" s="690"/>
    </row>
    <row r="39" spans="1:16" ht="18.75" customHeight="1">
      <c r="A39" s="1387">
        <f>'[20]Names of Bidder'!D10</f>
        <v>0</v>
      </c>
      <c r="B39" s="1387"/>
      <c r="C39" s="1387"/>
      <c r="D39" s="1387"/>
      <c r="E39" s="1387"/>
      <c r="F39" s="1387"/>
      <c r="G39" s="1387"/>
      <c r="H39" s="1387"/>
      <c r="I39" s="1387"/>
      <c r="J39" s="690"/>
      <c r="K39" s="339">
        <v>1</v>
      </c>
      <c r="M39" s="691" t="s">
        <v>883</v>
      </c>
      <c r="P39" s="691" t="s">
        <v>884</v>
      </c>
    </row>
    <row r="40" spans="1:16" ht="17.25" customHeight="1">
      <c r="A40" s="1388" t="str">
        <f>'Attach 14-IP'!A38</f>
        <v xml:space="preserve"> having its Registered Office at 0 0 0</v>
      </c>
      <c r="B40" s="1388"/>
      <c r="C40" s="1388"/>
      <c r="D40" s="1388"/>
      <c r="E40" s="1388"/>
      <c r="F40" s="1388"/>
      <c r="G40" s="1388"/>
      <c r="H40" s="1388"/>
      <c r="I40" s="1388"/>
      <c r="J40" s="690"/>
      <c r="K40" s="339">
        <v>1</v>
      </c>
      <c r="M40" s="691" t="s">
        <v>885</v>
      </c>
    </row>
    <row r="41" spans="1:16" ht="15.6">
      <c r="A41" s="1062" t="s">
        <v>405</v>
      </c>
      <c r="B41" s="1062"/>
      <c r="C41" s="1062"/>
      <c r="D41" s="1062"/>
      <c r="E41" s="1062"/>
      <c r="F41" s="1062"/>
      <c r="G41" s="1062"/>
      <c r="H41" s="1062"/>
      <c r="I41" s="1062"/>
      <c r="J41" s="690"/>
    </row>
    <row r="42" spans="1:16" ht="11.25" customHeight="1">
      <c r="A42" s="1062" t="str">
        <f>IF('[20]Names of Bidder'!D6= "Sole Bidder", "", IF('[20]Names of Bidder'!D7=1,'[20]Names of Bidder'!D15,IF('[20]Names of Bidder'!D7=2,'[20]Names of Bidder'!D15&amp;" &amp; "&amp;'[20]Names of Bidder'!D20,"")))</f>
        <v/>
      </c>
      <c r="B42" s="1062"/>
      <c r="C42" s="1062"/>
      <c r="D42" s="1062"/>
      <c r="E42" s="1062"/>
      <c r="F42" s="1062"/>
      <c r="G42" s="1062"/>
      <c r="H42" s="1062"/>
      <c r="I42" s="1062"/>
      <c r="J42" s="690"/>
    </row>
    <row r="43" spans="1:16" ht="13.5" customHeight="1">
      <c r="A43" s="1388" t="str">
        <f>IF('[20]Names of Bidder'!D6= "Sole Bidder", "", "having its Registered Office at "&amp;IF('[20]Names of Bidder'!D7=1,'[20]Names of Bidder'!D16&amp;" "&amp;'[20]Names of Bidder'!D17&amp;" "&amp;'[20]Names of Bidder'!D18,IF('[20]Names of Bidder'!D7=2,'[20]Names of Bidder'!D16&amp;" &amp; "&amp;'[20]Names of Bidder'!D17&amp;" "&amp;'[20]Names of Bidder'!D18&amp;" and " &amp; '[20]Names of Bidder'!D21&amp;" &amp; "&amp;'[20]Names of Bidder'!D22&amp;" "&amp;'[20]Names of Bidder'!D23 &amp;IF('[20]Names of Bidder'!D7="2 or More"," respectively",""))))</f>
        <v/>
      </c>
      <c r="B43" s="1388"/>
      <c r="C43" s="1388"/>
      <c r="D43" s="1388"/>
      <c r="E43" s="1388"/>
      <c r="F43" s="1388"/>
      <c r="G43" s="1388"/>
      <c r="H43" s="1388"/>
      <c r="I43" s="1388"/>
      <c r="J43" s="690"/>
    </row>
    <row r="44" spans="1:16" ht="15.6">
      <c r="A44" s="1062" t="s">
        <v>406</v>
      </c>
      <c r="B44" s="1062"/>
      <c r="C44" s="1062"/>
      <c r="D44" s="1062"/>
      <c r="E44" s="1062"/>
      <c r="F44" s="1062"/>
      <c r="G44" s="1062"/>
      <c r="H44" s="1062"/>
      <c r="I44" s="1062"/>
      <c r="J44" s="690"/>
    </row>
    <row r="45" spans="1:16" ht="10.5" customHeight="1">
      <c r="A45" s="419"/>
      <c r="B45" s="419"/>
      <c r="C45" s="419"/>
      <c r="D45" s="419"/>
      <c r="E45" s="419"/>
      <c r="F45" s="419"/>
      <c r="G45" s="419"/>
      <c r="H45" s="419"/>
      <c r="I45" s="419"/>
      <c r="J45" s="690"/>
    </row>
    <row r="46" spans="1:16" ht="15.6">
      <c r="A46" s="1387" t="s">
        <v>407</v>
      </c>
      <c r="B46" s="1387"/>
      <c r="C46" s="1387"/>
      <c r="D46" s="1387"/>
      <c r="E46" s="1387"/>
      <c r="F46" s="1387"/>
      <c r="G46" s="1387"/>
      <c r="H46" s="1387"/>
      <c r="I46" s="1387"/>
      <c r="J46" s="690"/>
    </row>
    <row r="47" spans="1:16" ht="23.25" customHeight="1">
      <c r="A47" s="1387" t="s">
        <v>408</v>
      </c>
      <c r="B47" s="1387"/>
      <c r="C47" s="1387"/>
      <c r="D47" s="1387"/>
      <c r="E47" s="1387"/>
      <c r="F47" s="1387"/>
      <c r="G47" s="1387"/>
      <c r="H47" s="1387"/>
      <c r="I47" s="1387"/>
      <c r="J47" s="690"/>
    </row>
    <row r="48" spans="1:16" ht="166.5" customHeight="1">
      <c r="A48" s="851" t="str">
        <f>"POWERGRID intends to award, under laid-down organisational procedures, contract(s) for "&amp;Basic!B1&amp;" Specification Number:"&amp;Basic!B3</f>
        <v>POWERGRID intends to award, under laid-down organisational procedures, contract(s) for 765kV Reactor Package RT20 for 7X110MVAR, 765kV, 1-Phase Reactors at Fatehgarh-III PS associated with ”Transmission system for evacuation of power from REZ in Rajasthan (20GW) under Phase-III Part E1”.
 Specification Number:CC/NT/W-RT/DOM/A10/23/01655</v>
      </c>
      <c r="B48" s="851"/>
      <c r="C48" s="851"/>
      <c r="D48" s="851"/>
      <c r="E48" s="851"/>
      <c r="F48" s="851"/>
      <c r="G48" s="851"/>
      <c r="H48" s="851"/>
      <c r="I48" s="851"/>
      <c r="J48" s="690"/>
    </row>
    <row r="49" spans="1:10" ht="21" customHeight="1">
      <c r="A49" s="1078" t="s">
        <v>409</v>
      </c>
      <c r="B49" s="1078"/>
      <c r="C49" s="1078"/>
      <c r="D49" s="1078"/>
      <c r="E49" s="1389" t="s">
        <v>409</v>
      </c>
      <c r="F49" s="1389"/>
      <c r="G49" s="1389"/>
      <c r="H49" s="1389"/>
      <c r="I49" s="1389"/>
      <c r="J49" s="690"/>
    </row>
    <row r="50" spans="1:10" ht="33" customHeight="1">
      <c r="A50" s="1385" t="s">
        <v>410</v>
      </c>
      <c r="B50" s="1385"/>
      <c r="C50" s="1385"/>
      <c r="D50" s="1385"/>
      <c r="E50" s="1386" t="s">
        <v>886</v>
      </c>
      <c r="F50" s="1386"/>
      <c r="G50" s="1386"/>
      <c r="H50" s="1386"/>
      <c r="I50" s="1386"/>
      <c r="J50" s="690"/>
    </row>
    <row r="51" spans="1:10" ht="22.5" customHeight="1">
      <c r="A51" s="341" t="s">
        <v>510</v>
      </c>
      <c r="B51" s="342"/>
      <c r="C51" s="342"/>
      <c r="D51" s="342"/>
      <c r="E51" s="693"/>
      <c r="F51" s="342"/>
      <c r="G51" s="342"/>
      <c r="H51" s="342"/>
      <c r="I51" s="694" t="s">
        <v>887</v>
      </c>
      <c r="J51" s="690"/>
    </row>
    <row r="52" spans="1:10" ht="40.5" customHeight="1">
      <c r="A52" s="1380" t="s">
        <v>888</v>
      </c>
      <c r="B52" s="1380"/>
      <c r="C52" s="1380"/>
      <c r="D52" s="1380"/>
      <c r="E52" s="1380"/>
      <c r="F52" s="1380"/>
      <c r="G52" s="1380"/>
      <c r="H52" s="1380"/>
      <c r="I52" s="1380"/>
    </row>
    <row r="53" spans="1:10" ht="40.5" customHeight="1">
      <c r="A53" s="1380" t="s">
        <v>889</v>
      </c>
      <c r="B53" s="1380"/>
      <c r="C53" s="1380"/>
      <c r="D53" s="1380"/>
      <c r="E53" s="1380"/>
      <c r="F53" s="1380"/>
      <c r="G53" s="1380"/>
      <c r="H53" s="1380"/>
      <c r="I53" s="1380"/>
    </row>
    <row r="54" spans="1:10" ht="13.5" customHeight="1">
      <c r="A54" s="695"/>
      <c r="B54" s="294"/>
      <c r="C54" s="294"/>
      <c r="D54" s="294"/>
      <c r="E54" s="294"/>
      <c r="F54" s="294"/>
      <c r="G54" s="294"/>
      <c r="H54" s="294"/>
      <c r="I54" s="294"/>
    </row>
    <row r="55" spans="1:10" ht="15.6">
      <c r="A55" s="1384" t="s">
        <v>539</v>
      </c>
      <c r="B55" s="1384"/>
      <c r="C55" s="1384"/>
      <c r="D55" s="1384"/>
      <c r="E55" s="1384"/>
      <c r="F55" s="1384"/>
      <c r="G55" s="1384"/>
      <c r="H55" s="1384"/>
      <c r="I55" s="1384"/>
    </row>
    <row r="56" spans="1:10" ht="15.6">
      <c r="A56" s="695"/>
      <c r="B56" s="695"/>
      <c r="C56" s="695"/>
      <c r="D56" s="695"/>
      <c r="E56" s="695"/>
      <c r="F56" s="695"/>
      <c r="G56" s="695"/>
      <c r="H56" s="695"/>
      <c r="I56" s="695"/>
    </row>
    <row r="57" spans="1:10" ht="15.6">
      <c r="A57" s="1383" t="s">
        <v>415</v>
      </c>
      <c r="B57" s="1383"/>
      <c r="C57" s="1383"/>
      <c r="D57" s="1383"/>
      <c r="E57" s="1383"/>
      <c r="F57" s="1383"/>
      <c r="G57" s="1383"/>
      <c r="H57" s="1383"/>
      <c r="I57" s="1383"/>
    </row>
    <row r="58" spans="1:10" ht="15.6">
      <c r="A58" s="696"/>
      <c r="B58" s="696"/>
      <c r="C58" s="696"/>
      <c r="D58" s="696"/>
      <c r="E58" s="696"/>
      <c r="F58" s="696"/>
      <c r="G58" s="696"/>
      <c r="H58" s="696"/>
      <c r="I58" s="696"/>
    </row>
    <row r="59" spans="1:10" ht="37.5" customHeight="1">
      <c r="A59" s="851" t="s">
        <v>890</v>
      </c>
      <c r="B59" s="851"/>
      <c r="C59" s="851"/>
      <c r="D59" s="851"/>
      <c r="E59" s="851"/>
      <c r="F59" s="851"/>
      <c r="G59" s="851"/>
      <c r="H59" s="851"/>
      <c r="I59" s="851"/>
    </row>
    <row r="60" spans="1:10" ht="61.5" customHeight="1">
      <c r="A60" s="697" t="s">
        <v>484</v>
      </c>
      <c r="B60" s="851" t="s">
        <v>891</v>
      </c>
      <c r="C60" s="851"/>
      <c r="D60" s="851"/>
      <c r="E60" s="851"/>
      <c r="F60" s="851"/>
      <c r="G60" s="851"/>
      <c r="H60" s="851"/>
      <c r="I60" s="851"/>
    </row>
    <row r="61" spans="1:10" ht="53.25" customHeight="1">
      <c r="A61" s="697" t="s">
        <v>486</v>
      </c>
      <c r="B61" s="851" t="s">
        <v>892</v>
      </c>
      <c r="C61" s="851"/>
      <c r="D61" s="851"/>
      <c r="E61" s="851"/>
      <c r="F61" s="851"/>
      <c r="G61" s="851"/>
      <c r="H61" s="851"/>
      <c r="I61" s="851"/>
    </row>
    <row r="62" spans="1:10" ht="63" customHeight="1">
      <c r="A62" s="697" t="s">
        <v>488</v>
      </c>
      <c r="B62" s="851" t="s">
        <v>893</v>
      </c>
      <c r="C62" s="851"/>
      <c r="D62" s="851"/>
      <c r="E62" s="851"/>
      <c r="F62" s="851"/>
      <c r="G62" s="851"/>
      <c r="H62" s="851"/>
      <c r="I62" s="851"/>
    </row>
    <row r="63" spans="1:10" ht="62.25" customHeight="1">
      <c r="A63" s="697" t="s">
        <v>490</v>
      </c>
      <c r="B63" s="851" t="s">
        <v>894</v>
      </c>
      <c r="C63" s="851"/>
      <c r="D63" s="851"/>
      <c r="E63" s="851"/>
      <c r="F63" s="851"/>
      <c r="G63" s="851"/>
      <c r="H63" s="851"/>
      <c r="I63" s="851"/>
    </row>
    <row r="64" spans="1:10" ht="64.5" customHeight="1">
      <c r="A64" s="697" t="s">
        <v>492</v>
      </c>
      <c r="B64" s="851" t="s">
        <v>895</v>
      </c>
      <c r="C64" s="851"/>
      <c r="D64" s="851"/>
      <c r="E64" s="851"/>
      <c r="F64" s="851"/>
      <c r="G64" s="851"/>
      <c r="H64" s="851"/>
      <c r="I64" s="851"/>
    </row>
    <row r="65" spans="1:10" ht="62.25" customHeight="1">
      <c r="A65" s="697" t="s">
        <v>896</v>
      </c>
      <c r="B65" s="851" t="s">
        <v>897</v>
      </c>
      <c r="C65" s="851"/>
      <c r="D65" s="851"/>
      <c r="E65" s="851"/>
      <c r="F65" s="851"/>
      <c r="G65" s="851"/>
      <c r="H65" s="851"/>
      <c r="I65" s="851"/>
    </row>
    <row r="66" spans="1:10" ht="60.75" customHeight="1">
      <c r="A66" s="697" t="s">
        <v>898</v>
      </c>
      <c r="B66" s="851" t="s">
        <v>899</v>
      </c>
      <c r="C66" s="851"/>
      <c r="D66" s="851"/>
      <c r="E66" s="851"/>
      <c r="F66" s="851"/>
      <c r="G66" s="851"/>
      <c r="H66" s="851"/>
      <c r="I66" s="851"/>
    </row>
    <row r="67" spans="1:10" ht="72" customHeight="1">
      <c r="A67" s="697" t="s">
        <v>900</v>
      </c>
      <c r="B67" s="851" t="s">
        <v>901</v>
      </c>
      <c r="C67" s="851"/>
      <c r="D67" s="851"/>
      <c r="E67" s="851"/>
      <c r="F67" s="851"/>
      <c r="G67" s="851"/>
      <c r="H67" s="851"/>
      <c r="I67" s="851"/>
    </row>
    <row r="68" spans="1:10" ht="60" customHeight="1">
      <c r="A68" s="697" t="s">
        <v>902</v>
      </c>
      <c r="B68" s="851" t="s">
        <v>903</v>
      </c>
      <c r="C68" s="851"/>
      <c r="D68" s="851"/>
      <c r="E68" s="851"/>
      <c r="F68" s="851"/>
      <c r="G68" s="851"/>
      <c r="H68" s="851"/>
      <c r="I68" s="851"/>
    </row>
    <row r="69" spans="1:10" ht="21" customHeight="1">
      <c r="A69" s="851" t="s">
        <v>409</v>
      </c>
      <c r="B69" s="851"/>
      <c r="C69" s="851"/>
      <c r="D69" s="851"/>
      <c r="E69" s="1378" t="s">
        <v>409</v>
      </c>
      <c r="F69" s="1378"/>
      <c r="G69" s="1378"/>
      <c r="H69" s="1378"/>
      <c r="I69" s="1378"/>
      <c r="J69" s="690"/>
    </row>
    <row r="70" spans="1:10" ht="33" customHeight="1">
      <c r="A70" s="1197" t="s">
        <v>410</v>
      </c>
      <c r="B70" s="1197"/>
      <c r="C70" s="1197"/>
      <c r="D70" s="1197"/>
      <c r="E70" s="1379" t="s">
        <v>886</v>
      </c>
      <c r="F70" s="1379"/>
      <c r="G70" s="1379"/>
      <c r="H70" s="1379"/>
      <c r="I70" s="1379"/>
      <c r="J70" s="690"/>
    </row>
    <row r="71" spans="1:10" ht="20.25" customHeight="1">
      <c r="A71" s="341" t="s">
        <v>510</v>
      </c>
      <c r="B71" s="342"/>
      <c r="C71" s="342"/>
      <c r="D71" s="342"/>
      <c r="E71" s="342"/>
      <c r="F71" s="342"/>
      <c r="G71" s="342"/>
      <c r="H71" s="342"/>
      <c r="I71" s="694" t="s">
        <v>904</v>
      </c>
      <c r="J71" s="690"/>
    </row>
    <row r="72" spans="1:10" ht="24" customHeight="1">
      <c r="A72" s="1377"/>
      <c r="B72" s="1377"/>
      <c r="C72" s="1377"/>
      <c r="D72" s="1377"/>
      <c r="E72" s="1377"/>
      <c r="F72" s="1377"/>
      <c r="G72" s="1377"/>
      <c r="H72" s="1377"/>
      <c r="I72" s="1377"/>
      <c r="J72" s="690"/>
    </row>
    <row r="73" spans="1:10" ht="84" customHeight="1">
      <c r="A73" s="697" t="s">
        <v>905</v>
      </c>
      <c r="B73" s="851" t="s">
        <v>906</v>
      </c>
      <c r="C73" s="851"/>
      <c r="D73" s="851"/>
      <c r="E73" s="851"/>
      <c r="F73" s="851"/>
      <c r="G73" s="851"/>
      <c r="H73" s="851"/>
      <c r="I73" s="851"/>
    </row>
    <row r="74" spans="1:10" ht="30" customHeight="1">
      <c r="A74" s="698" t="s">
        <v>907</v>
      </c>
      <c r="B74" s="699"/>
      <c r="C74" s="699"/>
      <c r="D74" s="699"/>
      <c r="E74" s="699"/>
      <c r="F74" s="699"/>
      <c r="G74" s="699"/>
      <c r="H74" s="699"/>
      <c r="I74" s="699"/>
    </row>
    <row r="75" spans="1:10" ht="42" customHeight="1">
      <c r="A75" s="1382" t="s">
        <v>908</v>
      </c>
      <c r="B75" s="1382"/>
      <c r="C75" s="1382"/>
      <c r="D75" s="1382"/>
      <c r="E75" s="1382"/>
      <c r="F75" s="1382"/>
      <c r="G75" s="1382"/>
      <c r="H75" s="1382"/>
      <c r="I75" s="1382"/>
    </row>
    <row r="76" spans="1:10" ht="80.25" customHeight="1">
      <c r="A76" s="697" t="s">
        <v>484</v>
      </c>
      <c r="B76" s="851" t="s">
        <v>909</v>
      </c>
      <c r="C76" s="851"/>
      <c r="D76" s="851"/>
      <c r="E76" s="851"/>
      <c r="F76" s="851"/>
      <c r="G76" s="851"/>
      <c r="H76" s="851"/>
      <c r="I76" s="851"/>
    </row>
    <row r="77" spans="1:10" ht="72" customHeight="1">
      <c r="A77" s="697" t="s">
        <v>486</v>
      </c>
      <c r="B77" s="851" t="s">
        <v>910</v>
      </c>
      <c r="C77" s="851"/>
      <c r="D77" s="851"/>
      <c r="E77" s="851"/>
      <c r="F77" s="851"/>
      <c r="G77" s="851"/>
      <c r="H77" s="851"/>
      <c r="I77" s="851"/>
    </row>
    <row r="78" spans="1:10" ht="55.5" customHeight="1">
      <c r="A78" s="697" t="s">
        <v>488</v>
      </c>
      <c r="B78" s="851" t="s">
        <v>911</v>
      </c>
      <c r="C78" s="851"/>
      <c r="D78" s="851"/>
      <c r="E78" s="851"/>
      <c r="F78" s="851"/>
      <c r="G78" s="851"/>
      <c r="H78" s="851"/>
      <c r="I78" s="851"/>
    </row>
    <row r="79" spans="1:10" ht="69.75" customHeight="1">
      <c r="A79" s="697" t="s">
        <v>490</v>
      </c>
      <c r="B79" s="851" t="s">
        <v>912</v>
      </c>
      <c r="C79" s="851"/>
      <c r="D79" s="851"/>
      <c r="E79" s="851"/>
      <c r="F79" s="851"/>
      <c r="G79" s="851"/>
      <c r="H79" s="851"/>
      <c r="I79" s="851"/>
    </row>
    <row r="80" spans="1:10" ht="56.25" customHeight="1">
      <c r="A80" s="697" t="s">
        <v>492</v>
      </c>
      <c r="B80" s="851" t="s">
        <v>913</v>
      </c>
      <c r="C80" s="851"/>
      <c r="D80" s="851"/>
      <c r="E80" s="851"/>
      <c r="F80" s="851"/>
      <c r="G80" s="851"/>
      <c r="H80" s="851"/>
      <c r="I80" s="851"/>
    </row>
    <row r="81" spans="1:10" ht="70.5" customHeight="1">
      <c r="A81" s="697" t="s">
        <v>896</v>
      </c>
      <c r="B81" s="851" t="s">
        <v>914</v>
      </c>
      <c r="C81" s="851"/>
      <c r="D81" s="851"/>
      <c r="E81" s="851"/>
      <c r="F81" s="851"/>
      <c r="G81" s="851"/>
      <c r="H81" s="851"/>
      <c r="I81" s="851"/>
    </row>
    <row r="82" spans="1:10" ht="86.25" customHeight="1">
      <c r="A82" s="697" t="s">
        <v>898</v>
      </c>
      <c r="B82" s="851" t="s">
        <v>915</v>
      </c>
      <c r="C82" s="851"/>
      <c r="D82" s="851"/>
      <c r="E82" s="851"/>
      <c r="F82" s="851"/>
      <c r="G82" s="851"/>
      <c r="H82" s="851"/>
      <c r="I82" s="851"/>
    </row>
    <row r="83" spans="1:10" ht="72" customHeight="1">
      <c r="A83" s="697" t="s">
        <v>900</v>
      </c>
      <c r="B83" s="851" t="s">
        <v>916</v>
      </c>
      <c r="C83" s="851"/>
      <c r="D83" s="851"/>
      <c r="E83" s="851"/>
      <c r="F83" s="851"/>
      <c r="G83" s="851"/>
      <c r="H83" s="851"/>
      <c r="I83" s="851"/>
    </row>
    <row r="84" spans="1:10" ht="21" customHeight="1">
      <c r="A84" s="851" t="s">
        <v>409</v>
      </c>
      <c r="B84" s="851"/>
      <c r="C84" s="851"/>
      <c r="D84" s="851"/>
      <c r="E84" s="1378" t="s">
        <v>409</v>
      </c>
      <c r="F84" s="1378"/>
      <c r="G84" s="1378"/>
      <c r="H84" s="1378"/>
      <c r="I84" s="1378"/>
      <c r="J84" s="690"/>
    </row>
    <row r="85" spans="1:10" ht="33" customHeight="1">
      <c r="A85" s="1197" t="s">
        <v>410</v>
      </c>
      <c r="B85" s="1197"/>
      <c r="C85" s="1197"/>
      <c r="D85" s="1197"/>
      <c r="E85" s="1379" t="s">
        <v>886</v>
      </c>
      <c r="F85" s="1379"/>
      <c r="G85" s="1379"/>
      <c r="H85" s="1379"/>
      <c r="I85" s="1379"/>
      <c r="J85" s="690"/>
    </row>
    <row r="86" spans="1:10" ht="20.25" customHeight="1">
      <c r="A86" s="341" t="s">
        <v>510</v>
      </c>
      <c r="B86" s="342"/>
      <c r="C86" s="342"/>
      <c r="D86" s="342"/>
      <c r="E86" s="342"/>
      <c r="F86" s="342"/>
      <c r="G86" s="342"/>
      <c r="H86" s="342"/>
      <c r="I86" s="694" t="s">
        <v>917</v>
      </c>
      <c r="J86" s="690"/>
    </row>
    <row r="87" spans="1:10" ht="7.5" customHeight="1">
      <c r="A87" s="1383"/>
      <c r="B87" s="1383"/>
      <c r="C87" s="1383"/>
      <c r="D87" s="1383"/>
      <c r="E87" s="1383"/>
      <c r="F87" s="1383"/>
      <c r="G87" s="1383"/>
      <c r="H87" s="1383"/>
      <c r="I87" s="1383"/>
    </row>
    <row r="88" spans="1:10" ht="89.25" customHeight="1">
      <c r="A88" s="697" t="s">
        <v>902</v>
      </c>
      <c r="B88" s="851" t="s">
        <v>918</v>
      </c>
      <c r="C88" s="851"/>
      <c r="D88" s="851"/>
      <c r="E88" s="851"/>
      <c r="F88" s="851"/>
      <c r="G88" s="851"/>
      <c r="H88" s="851"/>
      <c r="I88" s="851"/>
    </row>
    <row r="89" spans="1:10" ht="75" customHeight="1">
      <c r="A89" s="697" t="s">
        <v>905</v>
      </c>
      <c r="B89" s="851" t="s">
        <v>919</v>
      </c>
      <c r="C89" s="851"/>
      <c r="D89" s="851"/>
      <c r="E89" s="851"/>
      <c r="F89" s="851"/>
      <c r="G89" s="851"/>
      <c r="H89" s="851"/>
      <c r="I89" s="851"/>
    </row>
    <row r="90" spans="1:10" ht="64.5" customHeight="1">
      <c r="A90" s="697" t="s">
        <v>920</v>
      </c>
      <c r="B90" s="851" t="s">
        <v>921</v>
      </c>
      <c r="C90" s="851"/>
      <c r="D90" s="851"/>
      <c r="E90" s="851"/>
      <c r="F90" s="851"/>
      <c r="G90" s="851"/>
      <c r="H90" s="851"/>
      <c r="I90" s="851"/>
    </row>
    <row r="91" spans="1:10" ht="95.25" customHeight="1">
      <c r="A91" s="697" t="s">
        <v>922</v>
      </c>
      <c r="B91" s="851" t="s">
        <v>923</v>
      </c>
      <c r="C91" s="851"/>
      <c r="D91" s="851"/>
      <c r="E91" s="851"/>
      <c r="F91" s="851"/>
      <c r="G91" s="851"/>
      <c r="H91" s="851"/>
      <c r="I91" s="851"/>
    </row>
    <row r="92" spans="1:10" ht="73.5" customHeight="1">
      <c r="A92" s="697" t="s">
        <v>924</v>
      </c>
      <c r="B92" s="851" t="s">
        <v>925</v>
      </c>
      <c r="C92" s="851"/>
      <c r="D92" s="851"/>
      <c r="E92" s="851"/>
      <c r="F92" s="851"/>
      <c r="G92" s="851"/>
      <c r="H92" s="851"/>
      <c r="I92" s="851"/>
    </row>
    <row r="93" spans="1:10" ht="58.5" customHeight="1">
      <c r="A93" s="697" t="s">
        <v>926</v>
      </c>
      <c r="B93" s="851" t="s">
        <v>927</v>
      </c>
      <c r="C93" s="851"/>
      <c r="D93" s="851"/>
      <c r="E93" s="851"/>
      <c r="F93" s="851"/>
      <c r="G93" s="851"/>
      <c r="H93" s="851"/>
      <c r="I93" s="851"/>
    </row>
    <row r="94" spans="1:10" ht="111.75" customHeight="1">
      <c r="A94" s="697" t="s">
        <v>928</v>
      </c>
      <c r="B94" s="851" t="s">
        <v>929</v>
      </c>
      <c r="C94" s="851"/>
      <c r="D94" s="851"/>
      <c r="E94" s="851"/>
      <c r="F94" s="851"/>
      <c r="G94" s="851"/>
      <c r="H94" s="851"/>
      <c r="I94" s="851"/>
    </row>
    <row r="95" spans="1:10" ht="84.75" customHeight="1">
      <c r="A95" s="697" t="s">
        <v>930</v>
      </c>
      <c r="B95" s="851" t="s">
        <v>931</v>
      </c>
      <c r="C95" s="851"/>
      <c r="D95" s="851"/>
      <c r="E95" s="851"/>
      <c r="F95" s="851"/>
      <c r="G95" s="851"/>
      <c r="H95" s="851"/>
      <c r="I95" s="851"/>
    </row>
    <row r="96" spans="1:10" ht="84.75" customHeight="1">
      <c r="A96" s="697" t="s">
        <v>932</v>
      </c>
      <c r="B96" s="851" t="s">
        <v>933</v>
      </c>
      <c r="C96" s="851"/>
      <c r="D96" s="851"/>
      <c r="E96" s="851"/>
      <c r="F96" s="851"/>
      <c r="G96" s="851"/>
      <c r="H96" s="851"/>
      <c r="I96" s="851"/>
    </row>
    <row r="97" spans="1:10" ht="21" customHeight="1">
      <c r="A97" s="851" t="s">
        <v>409</v>
      </c>
      <c r="B97" s="851"/>
      <c r="C97" s="851"/>
      <c r="D97" s="851"/>
      <c r="E97" s="1378" t="s">
        <v>409</v>
      </c>
      <c r="F97" s="1378"/>
      <c r="G97" s="1378"/>
      <c r="H97" s="1378"/>
      <c r="I97" s="1378"/>
      <c r="J97" s="690"/>
    </row>
    <row r="98" spans="1:10" ht="33" customHeight="1">
      <c r="A98" s="1197" t="s">
        <v>410</v>
      </c>
      <c r="B98" s="1197"/>
      <c r="C98" s="1197"/>
      <c r="D98" s="1197"/>
      <c r="E98" s="1379" t="s">
        <v>886</v>
      </c>
      <c r="F98" s="1379"/>
      <c r="G98" s="1379"/>
      <c r="H98" s="1379"/>
      <c r="I98" s="1379"/>
      <c r="J98" s="690"/>
    </row>
    <row r="99" spans="1:10" ht="19.5" customHeight="1">
      <c r="A99" s="341" t="s">
        <v>510</v>
      </c>
      <c r="B99" s="342"/>
      <c r="C99" s="342"/>
      <c r="D99" s="342"/>
      <c r="E99" s="342"/>
      <c r="F99" s="342"/>
      <c r="G99" s="342"/>
      <c r="H99" s="342"/>
      <c r="I99" s="694" t="s">
        <v>934</v>
      </c>
    </row>
    <row r="100" spans="1:10" ht="10.5" customHeight="1">
      <c r="A100" s="700"/>
      <c r="B100" s="701"/>
      <c r="C100" s="701"/>
      <c r="D100" s="701"/>
      <c r="E100" s="701"/>
      <c r="F100" s="701"/>
      <c r="G100" s="701"/>
      <c r="H100" s="701"/>
      <c r="I100" s="701"/>
    </row>
    <row r="101" spans="1:10" ht="79.5" customHeight="1">
      <c r="A101" s="697" t="s">
        <v>935</v>
      </c>
      <c r="B101" s="851" t="s">
        <v>936</v>
      </c>
      <c r="C101" s="851"/>
      <c r="D101" s="851"/>
      <c r="E101" s="851"/>
      <c r="F101" s="851"/>
      <c r="G101" s="851"/>
      <c r="H101" s="851"/>
      <c r="I101" s="851"/>
    </row>
    <row r="102" spans="1:10" ht="72" customHeight="1">
      <c r="A102" s="697" t="s">
        <v>937</v>
      </c>
      <c r="B102" s="851" t="s">
        <v>938</v>
      </c>
      <c r="C102" s="851"/>
      <c r="D102" s="851"/>
      <c r="E102" s="851"/>
      <c r="F102" s="851"/>
      <c r="G102" s="851"/>
      <c r="H102" s="851"/>
      <c r="I102" s="851"/>
    </row>
    <row r="103" spans="1:10" ht="72.75" customHeight="1">
      <c r="A103" s="697" t="s">
        <v>939</v>
      </c>
      <c r="B103" s="851" t="s">
        <v>940</v>
      </c>
      <c r="C103" s="851"/>
      <c r="D103" s="851"/>
      <c r="E103" s="851"/>
      <c r="F103" s="851"/>
      <c r="G103" s="851"/>
      <c r="H103" s="851"/>
      <c r="I103" s="851"/>
    </row>
    <row r="104" spans="1:10" ht="30" customHeight="1">
      <c r="A104" s="698" t="s">
        <v>941</v>
      </c>
      <c r="B104" s="699"/>
      <c r="C104" s="699"/>
      <c r="D104" s="699"/>
      <c r="E104" s="699"/>
      <c r="F104" s="699"/>
      <c r="G104" s="699"/>
      <c r="H104" s="699"/>
      <c r="I104" s="699"/>
    </row>
    <row r="105" spans="1:10" ht="32.25" customHeight="1">
      <c r="A105" s="697" t="s">
        <v>484</v>
      </c>
      <c r="B105" s="851" t="s">
        <v>439</v>
      </c>
      <c r="C105" s="851"/>
      <c r="D105" s="851"/>
      <c r="E105" s="851"/>
      <c r="F105" s="851"/>
      <c r="G105" s="851"/>
      <c r="H105" s="851"/>
      <c r="I105" s="851"/>
    </row>
    <row r="106" spans="1:10" ht="44.25" customHeight="1">
      <c r="A106" s="697" t="s">
        <v>486</v>
      </c>
      <c r="B106" s="851" t="s">
        <v>942</v>
      </c>
      <c r="C106" s="851"/>
      <c r="D106" s="851"/>
      <c r="E106" s="851"/>
      <c r="F106" s="851"/>
      <c r="G106" s="851"/>
      <c r="H106" s="851"/>
      <c r="I106" s="851"/>
    </row>
    <row r="107" spans="1:10" ht="12" customHeight="1">
      <c r="A107" s="697"/>
      <c r="B107" s="702"/>
      <c r="C107" s="702"/>
      <c r="D107" s="702"/>
      <c r="E107" s="702"/>
      <c r="F107" s="702"/>
      <c r="G107" s="702"/>
      <c r="H107" s="702"/>
      <c r="I107" s="702"/>
    </row>
    <row r="108" spans="1:10" ht="30" customHeight="1">
      <c r="A108" s="698" t="s">
        <v>943</v>
      </c>
      <c r="B108" s="699"/>
      <c r="C108" s="699"/>
      <c r="D108" s="699"/>
      <c r="E108" s="699"/>
      <c r="F108" s="699"/>
      <c r="G108" s="699"/>
      <c r="H108" s="699"/>
      <c r="I108" s="699"/>
    </row>
    <row r="109" spans="1:10" ht="40.5" customHeight="1">
      <c r="A109" s="1382" t="s">
        <v>944</v>
      </c>
      <c r="B109" s="1382"/>
      <c r="C109" s="1382"/>
      <c r="D109" s="1382"/>
      <c r="E109" s="1382"/>
      <c r="F109" s="1382"/>
      <c r="G109" s="1382"/>
      <c r="H109" s="1382"/>
      <c r="I109" s="1382"/>
    </row>
    <row r="110" spans="1:10" ht="30" customHeight="1">
      <c r="A110" s="698" t="s">
        <v>945</v>
      </c>
      <c r="B110" s="699"/>
      <c r="C110" s="699"/>
      <c r="D110" s="699"/>
      <c r="E110" s="699"/>
      <c r="F110" s="699"/>
      <c r="G110" s="699"/>
      <c r="H110" s="699"/>
      <c r="I110" s="699"/>
    </row>
    <row r="111" spans="1:10" ht="62.25" customHeight="1">
      <c r="A111" s="697" t="s">
        <v>484</v>
      </c>
      <c r="B111" s="851" t="s">
        <v>946</v>
      </c>
      <c r="C111" s="851"/>
      <c r="D111" s="851"/>
      <c r="E111" s="851"/>
      <c r="F111" s="851"/>
      <c r="G111" s="851"/>
      <c r="H111" s="851"/>
      <c r="I111" s="851"/>
    </row>
    <row r="112" spans="1:10" ht="45" customHeight="1">
      <c r="A112" s="697" t="s">
        <v>486</v>
      </c>
      <c r="B112" s="851" t="s">
        <v>947</v>
      </c>
      <c r="C112" s="851"/>
      <c r="D112" s="851"/>
      <c r="E112" s="851"/>
      <c r="F112" s="851"/>
      <c r="G112" s="851"/>
      <c r="H112" s="851"/>
      <c r="I112" s="851"/>
    </row>
    <row r="113" spans="1:10" ht="55.5" customHeight="1">
      <c r="A113" s="697" t="s">
        <v>488</v>
      </c>
      <c r="B113" s="851" t="s">
        <v>948</v>
      </c>
      <c r="C113" s="851"/>
      <c r="D113" s="851"/>
      <c r="E113" s="851"/>
      <c r="F113" s="851"/>
      <c r="G113" s="851"/>
      <c r="H113" s="851"/>
      <c r="I113" s="851"/>
    </row>
    <row r="114" spans="1:10" ht="58.5" customHeight="1">
      <c r="A114" s="697" t="s">
        <v>490</v>
      </c>
      <c r="B114" s="851" t="s">
        <v>949</v>
      </c>
      <c r="C114" s="851"/>
      <c r="D114" s="851"/>
      <c r="E114" s="851"/>
      <c r="F114" s="851"/>
      <c r="G114" s="851"/>
      <c r="H114" s="851"/>
      <c r="I114" s="851"/>
    </row>
    <row r="115" spans="1:10" ht="54" customHeight="1">
      <c r="A115" s="697" t="s">
        <v>492</v>
      </c>
      <c r="B115" s="851" t="s">
        <v>950</v>
      </c>
      <c r="C115" s="851"/>
      <c r="D115" s="851"/>
      <c r="E115" s="851"/>
      <c r="F115" s="851"/>
      <c r="G115" s="851"/>
      <c r="H115" s="851"/>
      <c r="I115" s="851"/>
    </row>
    <row r="116" spans="1:10" ht="17.399999999999999" customHeight="1">
      <c r="A116" s="700"/>
      <c r="B116" s="701"/>
      <c r="C116" s="701"/>
      <c r="D116" s="701"/>
      <c r="E116" s="701"/>
      <c r="F116" s="701"/>
      <c r="G116" s="701"/>
      <c r="H116" s="701"/>
      <c r="I116" s="701"/>
    </row>
    <row r="117" spans="1:10" ht="21" customHeight="1">
      <c r="A117" s="851" t="s">
        <v>409</v>
      </c>
      <c r="B117" s="851"/>
      <c r="C117" s="851"/>
      <c r="D117" s="851"/>
      <c r="E117" s="1378" t="s">
        <v>409</v>
      </c>
      <c r="F117" s="1378"/>
      <c r="G117" s="1378"/>
      <c r="H117" s="1378"/>
      <c r="I117" s="1378"/>
      <c r="J117" s="690"/>
    </row>
    <row r="118" spans="1:10" ht="33" customHeight="1">
      <c r="A118" s="1197" t="s">
        <v>410</v>
      </c>
      <c r="B118" s="1197"/>
      <c r="C118" s="1197"/>
      <c r="D118" s="1197"/>
      <c r="E118" s="1379" t="s">
        <v>886</v>
      </c>
      <c r="F118" s="1379"/>
      <c r="G118" s="1379"/>
      <c r="H118" s="1379"/>
      <c r="I118" s="1379"/>
      <c r="J118" s="690"/>
    </row>
    <row r="119" spans="1:10" ht="22.5" customHeight="1">
      <c r="A119" s="341" t="s">
        <v>510</v>
      </c>
      <c r="B119" s="342"/>
      <c r="C119" s="342"/>
      <c r="D119" s="342"/>
      <c r="E119" s="342"/>
      <c r="F119" s="342"/>
      <c r="G119" s="342"/>
      <c r="H119" s="342"/>
      <c r="I119" s="694" t="s">
        <v>951</v>
      </c>
      <c r="J119" s="690"/>
    </row>
    <row r="120" spans="1:10" ht="30.75" customHeight="1">
      <c r="A120" s="700"/>
      <c r="B120" s="1380"/>
      <c r="C120" s="1380"/>
      <c r="D120" s="1380"/>
      <c r="E120" s="1380"/>
      <c r="F120" s="1380"/>
      <c r="G120" s="1380"/>
      <c r="H120" s="1380"/>
      <c r="I120" s="1380"/>
    </row>
    <row r="121" spans="1:10" ht="21.9" customHeight="1">
      <c r="A121" s="294"/>
      <c r="B121" s="340"/>
      <c r="C121" s="294"/>
      <c r="D121" s="294"/>
      <c r="E121" s="294"/>
      <c r="F121" s="340"/>
      <c r="G121" s="294"/>
      <c r="H121" s="294"/>
      <c r="I121" s="294"/>
    </row>
    <row r="122" spans="1:10" ht="21.9" customHeight="1">
      <c r="A122" s="294"/>
      <c r="B122" s="849" t="s">
        <v>466</v>
      </c>
      <c r="C122" s="849"/>
      <c r="D122" s="316"/>
      <c r="E122" s="316"/>
      <c r="F122" s="849" t="s">
        <v>466</v>
      </c>
      <c r="G122" s="849"/>
      <c r="H122" s="316"/>
      <c r="I122" s="316"/>
    </row>
    <row r="123" spans="1:10" ht="35.25" customHeight="1">
      <c r="A123" s="294"/>
      <c r="B123" s="1381" t="s">
        <v>410</v>
      </c>
      <c r="C123" s="1381"/>
      <c r="D123" s="1381"/>
      <c r="E123" s="1381"/>
      <c r="F123" s="1381" t="s">
        <v>886</v>
      </c>
      <c r="G123" s="1381"/>
      <c r="H123" s="1381"/>
      <c r="I123" s="1381"/>
    </row>
    <row r="124" spans="1:10" ht="21.9" customHeight="1">
      <c r="A124" s="294"/>
      <c r="B124" s="703"/>
      <c r="C124" s="695"/>
      <c r="D124" s="695"/>
      <c r="E124" s="695"/>
      <c r="F124" s="704"/>
      <c r="G124" s="704"/>
      <c r="H124" s="704"/>
      <c r="I124" s="704"/>
    </row>
    <row r="125" spans="1:10" ht="21.9" customHeight="1">
      <c r="A125" s="294"/>
      <c r="B125" s="851" t="s">
        <v>467</v>
      </c>
      <c r="C125" s="851"/>
      <c r="D125" s="851"/>
      <c r="E125" s="851"/>
      <c r="F125" s="851" t="s">
        <v>467</v>
      </c>
      <c r="G125" s="851"/>
      <c r="H125" s="851"/>
      <c r="I125" s="851"/>
    </row>
    <row r="126" spans="1:10" ht="21.9" customHeight="1">
      <c r="A126" s="294"/>
      <c r="B126" s="340"/>
      <c r="C126" s="695"/>
      <c r="D126" s="695"/>
      <c r="E126" s="695"/>
      <c r="F126" s="340"/>
      <c r="G126" s="695"/>
      <c r="H126" s="695"/>
      <c r="I126" s="695"/>
    </row>
    <row r="127" spans="1:10" ht="21.9" customHeight="1">
      <c r="A127" s="294"/>
      <c r="B127" s="340"/>
      <c r="C127" s="695"/>
      <c r="D127" s="695"/>
      <c r="E127" s="695"/>
      <c r="F127" s="340"/>
      <c r="G127" s="695"/>
      <c r="H127" s="695"/>
      <c r="I127" s="695"/>
    </row>
    <row r="128" spans="1:10" ht="21.9" customHeight="1">
      <c r="A128" s="294"/>
      <c r="B128" s="342" t="s">
        <v>468</v>
      </c>
      <c r="C128" s="705"/>
      <c r="D128" s="342"/>
      <c r="E128" s="342"/>
      <c r="F128" s="1377" t="s">
        <v>468</v>
      </c>
      <c r="G128" s="1377"/>
      <c r="H128" s="1377"/>
      <c r="I128" s="1377"/>
    </row>
    <row r="129" spans="1:9" ht="21.9" customHeight="1">
      <c r="A129" s="294"/>
      <c r="B129" s="342" t="s">
        <v>6</v>
      </c>
      <c r="C129" s="705"/>
      <c r="D129" s="342"/>
      <c r="E129" s="342"/>
      <c r="F129" s="342" t="s">
        <v>952</v>
      </c>
      <c r="G129" s="316"/>
      <c r="H129" s="316"/>
      <c r="I129" s="316"/>
    </row>
    <row r="130" spans="1:9" ht="21.9" customHeight="1">
      <c r="A130" s="294"/>
      <c r="B130" s="316"/>
      <c r="C130" s="695"/>
      <c r="D130" s="695"/>
      <c r="E130" s="695"/>
      <c r="F130" s="316"/>
      <c r="G130" s="695"/>
      <c r="H130" s="695"/>
      <c r="I130" s="695"/>
    </row>
    <row r="131" spans="1:9" ht="21.9" customHeight="1">
      <c r="A131" s="294"/>
      <c r="B131" s="851" t="s">
        <v>469</v>
      </c>
      <c r="C131" s="851"/>
      <c r="D131" s="851"/>
      <c r="E131" s="851"/>
      <c r="F131" s="851" t="s">
        <v>469</v>
      </c>
      <c r="G131" s="851"/>
      <c r="H131" s="851"/>
      <c r="I131" s="851"/>
    </row>
    <row r="132" spans="1:9" ht="21.9" customHeight="1">
      <c r="A132" s="294"/>
      <c r="B132" s="342" t="s">
        <v>468</v>
      </c>
      <c r="C132" s="342"/>
      <c r="D132" s="342"/>
      <c r="E132" s="342"/>
      <c r="F132" s="342" t="s">
        <v>468</v>
      </c>
      <c r="G132" s="316"/>
      <c r="H132" s="316"/>
      <c r="I132" s="316"/>
    </row>
    <row r="133" spans="1:9" ht="21.9" customHeight="1">
      <c r="A133" s="294"/>
      <c r="B133" s="342" t="s">
        <v>6</v>
      </c>
      <c r="C133" s="342"/>
      <c r="D133" s="342"/>
      <c r="E133" s="342"/>
      <c r="F133" s="342" t="s">
        <v>6</v>
      </c>
      <c r="G133" s="294"/>
      <c r="H133" s="294"/>
      <c r="I133" s="294"/>
    </row>
    <row r="134" spans="1:9" ht="21.9" customHeight="1">
      <c r="A134" s="294"/>
      <c r="B134" s="294"/>
      <c r="C134" s="294"/>
      <c r="D134" s="294"/>
      <c r="E134" s="294"/>
      <c r="F134" s="294"/>
      <c r="G134" s="294"/>
      <c r="H134" s="294"/>
      <c r="I134" s="294"/>
    </row>
    <row r="135" spans="1:9" ht="21.9" customHeight="1">
      <c r="A135" s="294"/>
      <c r="B135" s="851" t="s">
        <v>541</v>
      </c>
      <c r="C135" s="851"/>
      <c r="D135" s="851"/>
      <c r="E135" s="851"/>
      <c r="F135" s="851" t="s">
        <v>541</v>
      </c>
      <c r="G135" s="851"/>
      <c r="H135" s="851"/>
      <c r="I135" s="851"/>
    </row>
    <row r="136" spans="1:9" ht="21.9" customHeight="1">
      <c r="A136" s="294"/>
      <c r="B136" s="342" t="s">
        <v>468</v>
      </c>
      <c r="C136" s="342"/>
      <c r="D136" s="342"/>
      <c r="E136" s="342"/>
      <c r="F136" s="342" t="s">
        <v>468</v>
      </c>
      <c r="G136" s="316"/>
      <c r="H136" s="316"/>
      <c r="I136" s="316"/>
    </row>
    <row r="137" spans="1:9" ht="21.9" customHeight="1">
      <c r="A137" s="294"/>
      <c r="B137" s="342" t="s">
        <v>6</v>
      </c>
      <c r="C137" s="342"/>
      <c r="D137" s="342"/>
      <c r="E137" s="342"/>
      <c r="F137" s="342" t="s">
        <v>6</v>
      </c>
      <c r="G137" s="294"/>
      <c r="H137" s="294"/>
      <c r="I137" s="294"/>
    </row>
    <row r="138" spans="1:9" ht="21.9" customHeight="1">
      <c r="A138" s="294"/>
      <c r="B138" s="342"/>
      <c r="C138" s="342"/>
      <c r="D138" s="342"/>
      <c r="E138" s="342"/>
      <c r="F138" s="342"/>
      <c r="G138" s="294"/>
      <c r="H138" s="294"/>
      <c r="I138" s="294"/>
    </row>
    <row r="139" spans="1:9" ht="21.9" customHeight="1">
      <c r="A139" s="294"/>
      <c r="B139" s="342"/>
      <c r="C139" s="342"/>
      <c r="D139" s="342"/>
      <c r="E139" s="342"/>
      <c r="F139" s="342"/>
      <c r="G139" s="294"/>
      <c r="H139" s="294"/>
      <c r="I139" s="294"/>
    </row>
    <row r="140" spans="1:9" ht="21.9" customHeight="1">
      <c r="A140" s="294"/>
      <c r="B140" s="342"/>
      <c r="C140" s="342"/>
      <c r="D140" s="342"/>
      <c r="E140" s="342"/>
      <c r="F140" s="342"/>
      <c r="G140" s="294"/>
      <c r="H140" s="294"/>
      <c r="I140" s="294"/>
    </row>
    <row r="141" spans="1:9" ht="21.9" customHeight="1">
      <c r="A141" s="294"/>
      <c r="B141" s="342"/>
      <c r="C141" s="342"/>
      <c r="D141" s="342"/>
      <c r="E141" s="342"/>
      <c r="F141" s="342"/>
      <c r="G141" s="294"/>
      <c r="H141" s="294"/>
      <c r="I141" s="294"/>
    </row>
    <row r="142" spans="1:9" ht="21.9" customHeight="1">
      <c r="A142" s="294"/>
      <c r="B142" s="342"/>
      <c r="C142" s="342"/>
      <c r="D142" s="342"/>
      <c r="E142" s="342"/>
      <c r="F142" s="342"/>
      <c r="G142" s="294"/>
      <c r="H142" s="294"/>
      <c r="I142" s="294"/>
    </row>
    <row r="143" spans="1:9" ht="21.9" customHeight="1">
      <c r="A143" s="294"/>
      <c r="B143" s="342"/>
      <c r="C143" s="342"/>
      <c r="D143" s="342"/>
      <c r="E143" s="342"/>
      <c r="F143" s="342"/>
      <c r="G143" s="294"/>
      <c r="H143" s="294"/>
      <c r="I143" s="294"/>
    </row>
    <row r="144" spans="1:9" ht="21.9" customHeight="1">
      <c r="A144" s="294"/>
      <c r="B144" s="342"/>
      <c r="C144" s="342"/>
      <c r="D144" s="342"/>
      <c r="E144" s="342"/>
      <c r="F144" s="342"/>
      <c r="G144" s="294"/>
      <c r="H144" s="294"/>
      <c r="I144" s="294"/>
    </row>
    <row r="145" spans="1:9" ht="21.9" customHeight="1">
      <c r="A145" s="294"/>
      <c r="B145" s="342"/>
      <c r="C145" s="342"/>
      <c r="D145" s="342"/>
      <c r="E145" s="342"/>
      <c r="F145" s="342"/>
      <c r="G145" s="294"/>
      <c r="H145" s="294"/>
      <c r="I145" s="294"/>
    </row>
    <row r="146" spans="1:9" ht="21.9" customHeight="1">
      <c r="A146" s="294"/>
      <c r="B146" s="342"/>
      <c r="C146" s="342"/>
      <c r="D146" s="342"/>
      <c r="E146" s="342"/>
      <c r="F146" s="342"/>
      <c r="G146" s="294"/>
      <c r="H146" s="294"/>
      <c r="I146" s="294"/>
    </row>
    <row r="147" spans="1:9" ht="21.9" customHeight="1">
      <c r="A147" s="294"/>
      <c r="B147" s="342"/>
      <c r="C147" s="342"/>
      <c r="D147" s="342"/>
      <c r="E147" s="342"/>
      <c r="F147" s="342"/>
      <c r="G147" s="294"/>
      <c r="H147" s="294"/>
      <c r="I147" s="294"/>
    </row>
    <row r="148" spans="1:9" ht="21.6" customHeight="1">
      <c r="A148" s="294"/>
      <c r="B148" s="342"/>
      <c r="C148" s="342"/>
      <c r="D148" s="342"/>
      <c r="E148" s="342"/>
      <c r="F148" s="342"/>
      <c r="G148" s="294"/>
      <c r="H148" s="294"/>
      <c r="I148" s="294"/>
    </row>
    <row r="149" spans="1:9" ht="21.6" hidden="1" customHeight="1">
      <c r="A149" s="294"/>
      <c r="B149" s="342"/>
      <c r="C149" s="342"/>
      <c r="D149" s="342"/>
      <c r="E149" s="342"/>
      <c r="F149" s="342"/>
      <c r="G149" s="294"/>
      <c r="H149" s="294"/>
      <c r="I149" s="294"/>
    </row>
    <row r="150" spans="1:9" ht="21.6" hidden="1" customHeight="1">
      <c r="A150" s="294"/>
      <c r="B150" s="342"/>
      <c r="C150" s="342"/>
      <c r="D150" s="342"/>
      <c r="E150" s="342"/>
      <c r="F150" s="342"/>
      <c r="G150" s="294"/>
      <c r="H150" s="294"/>
      <c r="I150" s="294"/>
    </row>
    <row r="151" spans="1:9" ht="18.600000000000001" hidden="1" customHeight="1">
      <c r="A151" s="294"/>
      <c r="B151" s="342"/>
      <c r="C151" s="342"/>
      <c r="D151" s="342"/>
      <c r="E151" s="342"/>
      <c r="F151" s="342"/>
      <c r="G151" s="294"/>
      <c r="H151" s="294"/>
      <c r="I151" s="294"/>
    </row>
    <row r="152" spans="1:9" ht="21.6" hidden="1" customHeight="1">
      <c r="A152" s="294"/>
      <c r="B152" s="342"/>
      <c r="C152" s="342"/>
      <c r="D152" s="342"/>
      <c r="E152" s="342"/>
      <c r="F152" s="342"/>
      <c r="G152" s="294"/>
      <c r="H152" s="294"/>
      <c r="I152" s="294"/>
    </row>
    <row r="153" spans="1:9" ht="21.6" hidden="1" customHeight="1">
      <c r="A153" s="294"/>
      <c r="B153" s="342"/>
      <c r="C153" s="342"/>
      <c r="D153" s="342"/>
      <c r="E153" s="342"/>
      <c r="F153" s="342"/>
      <c r="G153" s="294"/>
      <c r="H153" s="294"/>
      <c r="I153" s="294"/>
    </row>
    <row r="154" spans="1:9" ht="21.9" customHeight="1">
      <c r="A154" s="294"/>
      <c r="B154" s="342"/>
      <c r="C154" s="342"/>
      <c r="D154" s="342"/>
      <c r="E154" s="342"/>
      <c r="F154" s="342"/>
      <c r="G154" s="294"/>
      <c r="H154" s="294"/>
      <c r="I154" s="294"/>
    </row>
    <row r="155" spans="1:9" ht="21.9" customHeight="1">
      <c r="A155" s="294"/>
      <c r="B155" s="342"/>
      <c r="C155" s="342"/>
      <c r="D155" s="342"/>
      <c r="E155" s="342"/>
      <c r="F155" s="342"/>
      <c r="G155" s="294"/>
      <c r="H155" s="294"/>
      <c r="I155" s="294"/>
    </row>
    <row r="156" spans="1:9" ht="21.9" customHeight="1">
      <c r="A156" s="343"/>
      <c r="B156" s="291"/>
      <c r="C156" s="291"/>
      <c r="D156" s="291"/>
      <c r="E156" s="291"/>
      <c r="F156" s="291"/>
      <c r="G156" s="343"/>
      <c r="H156" s="343"/>
      <c r="I156" s="343"/>
    </row>
    <row r="157" spans="1:9" ht="21.9" customHeight="1">
      <c r="A157" s="341" t="s">
        <v>510</v>
      </c>
      <c r="B157" s="342"/>
      <c r="C157" s="342"/>
      <c r="D157" s="342"/>
      <c r="E157" s="342"/>
      <c r="F157" s="342"/>
      <c r="G157" s="342"/>
      <c r="H157" s="342"/>
      <c r="I157" s="694" t="s">
        <v>953</v>
      </c>
    </row>
    <row r="158" spans="1:9" ht="21.9" customHeight="1">
      <c r="A158" s="294"/>
      <c r="B158" s="342"/>
      <c r="C158" s="342"/>
      <c r="D158" s="342"/>
      <c r="E158" s="342"/>
      <c r="F158" s="342"/>
      <c r="G158" s="294"/>
      <c r="H158" s="294"/>
      <c r="I158" s="294"/>
    </row>
    <row r="159" spans="1:9" ht="21.9" customHeight="1">
      <c r="A159" s="294"/>
      <c r="B159" s="342"/>
      <c r="C159" s="342"/>
      <c r="D159" s="342"/>
      <c r="E159" s="342"/>
      <c r="F159" s="342"/>
      <c r="G159" s="294"/>
      <c r="H159" s="294"/>
      <c r="I159" s="294"/>
    </row>
    <row r="160" spans="1:9" ht="21.9" customHeight="1">
      <c r="A160" s="294"/>
      <c r="B160" s="342"/>
      <c r="C160" s="342"/>
      <c r="D160" s="342"/>
      <c r="E160" s="342"/>
      <c r="F160" s="342"/>
      <c r="G160" s="294"/>
      <c r="H160" s="294"/>
      <c r="I160" s="294"/>
    </row>
    <row r="161" spans="1:10" ht="21.9" customHeight="1">
      <c r="A161" s="294"/>
      <c r="B161" s="342"/>
      <c r="C161" s="342"/>
      <c r="D161" s="342"/>
      <c r="E161" s="342"/>
      <c r="F161" s="342"/>
      <c r="G161" s="294"/>
      <c r="H161" s="294"/>
      <c r="I161" s="294"/>
    </row>
    <row r="162" spans="1:10" ht="21.9" customHeight="1">
      <c r="A162" s="294"/>
      <c r="B162" s="342"/>
      <c r="C162" s="342"/>
      <c r="D162" s="342"/>
      <c r="E162" s="342"/>
      <c r="F162" s="342"/>
      <c r="G162" s="294"/>
      <c r="H162" s="294"/>
      <c r="I162" s="294"/>
    </row>
    <row r="163" spans="1:10" ht="21.9" customHeight="1">
      <c r="A163" s="294"/>
      <c r="B163" s="342"/>
      <c r="C163" s="342"/>
      <c r="D163" s="342"/>
      <c r="E163" s="342"/>
      <c r="F163" s="342"/>
      <c r="G163" s="294"/>
      <c r="H163" s="294"/>
      <c r="I163" s="294"/>
    </row>
    <row r="164" spans="1:10" ht="21.9" customHeight="1">
      <c r="A164" s="294"/>
      <c r="B164" s="342"/>
      <c r="C164" s="342"/>
      <c r="D164" s="342"/>
      <c r="E164" s="342"/>
      <c r="F164" s="342"/>
      <c r="G164" s="294"/>
      <c r="H164" s="294"/>
      <c r="I164" s="294"/>
    </row>
    <row r="165" spans="1:10" ht="21.9" customHeight="1">
      <c r="A165" s="294"/>
      <c r="B165" s="342"/>
      <c r="C165" s="342"/>
      <c r="D165" s="342"/>
      <c r="E165" s="342"/>
      <c r="F165" s="342"/>
      <c r="G165" s="294"/>
      <c r="H165" s="294"/>
      <c r="I165" s="294"/>
    </row>
    <row r="166" spans="1:10" ht="21.9" customHeight="1">
      <c r="A166" s="294"/>
      <c r="B166" s="342"/>
      <c r="C166" s="342"/>
      <c r="D166" s="342"/>
      <c r="E166" s="342"/>
      <c r="F166" s="342"/>
      <c r="G166" s="294"/>
      <c r="H166" s="294"/>
      <c r="I166" s="294"/>
    </row>
    <row r="167" spans="1:10" ht="21.9" customHeight="1">
      <c r="A167" s="294"/>
      <c r="B167" s="342"/>
      <c r="C167" s="342"/>
      <c r="D167" s="342"/>
      <c r="E167" s="342"/>
      <c r="F167" s="342"/>
      <c r="G167" s="294"/>
      <c r="H167" s="294"/>
      <c r="I167" s="294"/>
    </row>
    <row r="168" spans="1:10" ht="21.9" customHeight="1">
      <c r="A168" s="294"/>
      <c r="B168" s="342"/>
      <c r="C168" s="342"/>
      <c r="D168" s="342"/>
      <c r="E168" s="342"/>
      <c r="F168" s="342"/>
      <c r="G168" s="294"/>
      <c r="H168" s="294"/>
      <c r="I168" s="294"/>
    </row>
    <row r="169" spans="1:10" ht="21.9" customHeight="1">
      <c r="A169" s="294"/>
      <c r="B169" s="342"/>
      <c r="C169" s="342"/>
      <c r="D169" s="342"/>
      <c r="E169" s="342"/>
      <c r="F169" s="342"/>
      <c r="G169" s="294"/>
      <c r="H169" s="294"/>
      <c r="I169" s="294"/>
    </row>
    <row r="170" spans="1:10" ht="15.6">
      <c r="A170" s="294"/>
      <c r="B170" s="294"/>
      <c r="C170" s="294"/>
      <c r="D170" s="294"/>
      <c r="E170" s="294"/>
      <c r="F170" s="294"/>
      <c r="G170" s="294"/>
      <c r="H170" s="294"/>
      <c r="I170" s="294"/>
    </row>
    <row r="171" spans="1:10">
      <c r="J171" s="690"/>
    </row>
    <row r="172" spans="1:10" ht="15.6">
      <c r="A172" s="294"/>
      <c r="B172" s="294"/>
      <c r="C172" s="294"/>
      <c r="D172" s="294"/>
      <c r="E172" s="294"/>
      <c r="F172" s="294"/>
      <c r="G172" s="294"/>
      <c r="H172" s="294"/>
      <c r="I172" s="294"/>
    </row>
    <row r="173" spans="1:10" ht="15.6">
      <c r="A173" s="294"/>
      <c r="B173" s="294"/>
      <c r="C173" s="294"/>
      <c r="D173" s="294"/>
      <c r="E173" s="294"/>
      <c r="F173" s="294"/>
      <c r="G173" s="294"/>
      <c r="H173" s="294"/>
      <c r="I173" s="294"/>
    </row>
    <row r="174" spans="1:10" ht="15.6">
      <c r="A174" s="294"/>
      <c r="B174" s="294"/>
      <c r="C174" s="294"/>
      <c r="D174" s="294"/>
      <c r="E174" s="294"/>
      <c r="F174" s="294"/>
      <c r="G174" s="294"/>
      <c r="H174" s="294"/>
      <c r="I174" s="294"/>
    </row>
    <row r="175" spans="1:10" ht="15.6">
      <c r="A175" s="294"/>
      <c r="B175" s="294"/>
      <c r="C175" s="294"/>
      <c r="D175" s="294"/>
      <c r="E175" s="294"/>
      <c r="F175" s="294"/>
      <c r="G175" s="294"/>
      <c r="H175" s="294"/>
      <c r="I175" s="294"/>
    </row>
    <row r="176" spans="1:10" ht="15.6">
      <c r="A176" s="294"/>
      <c r="B176" s="294"/>
      <c r="C176" s="294"/>
      <c r="D176" s="294"/>
      <c r="E176" s="294"/>
      <c r="F176" s="294"/>
      <c r="G176" s="294"/>
      <c r="H176" s="294"/>
      <c r="I176" s="294"/>
    </row>
    <row r="177" spans="1:9" ht="15.6">
      <c r="A177" s="294"/>
      <c r="B177" s="294"/>
      <c r="C177" s="294"/>
      <c r="D177" s="294"/>
      <c r="E177" s="294"/>
      <c r="F177" s="294"/>
      <c r="G177" s="294"/>
      <c r="H177" s="294"/>
      <c r="I177" s="294"/>
    </row>
    <row r="178" spans="1:9" ht="15.6">
      <c r="A178" s="294"/>
      <c r="B178" s="294"/>
      <c r="C178" s="294"/>
      <c r="D178" s="294"/>
      <c r="E178" s="294"/>
      <c r="F178" s="294"/>
      <c r="G178" s="294"/>
      <c r="H178" s="294"/>
      <c r="I178" s="294"/>
    </row>
    <row r="179" spans="1:9" ht="15.6">
      <c r="A179" s="294"/>
      <c r="B179" s="294"/>
      <c r="C179" s="294"/>
      <c r="D179" s="294"/>
      <c r="E179" s="294"/>
      <c r="F179" s="294"/>
      <c r="G179" s="294"/>
      <c r="H179" s="294"/>
      <c r="I179" s="294"/>
    </row>
    <row r="180" spans="1:9" ht="15.6">
      <c r="A180" s="294"/>
      <c r="B180" s="294"/>
      <c r="C180" s="294"/>
      <c r="D180" s="294"/>
      <c r="E180" s="294"/>
      <c r="F180" s="294"/>
      <c r="G180" s="294"/>
      <c r="H180" s="294"/>
      <c r="I180" s="294"/>
    </row>
    <row r="181" spans="1:9" ht="15.6">
      <c r="A181" s="294"/>
      <c r="B181" s="294"/>
      <c r="C181" s="294"/>
      <c r="D181" s="294"/>
      <c r="E181" s="294"/>
      <c r="F181" s="294"/>
      <c r="G181" s="294"/>
      <c r="H181" s="294"/>
      <c r="I181" s="294"/>
    </row>
    <row r="182" spans="1:9" ht="15.6">
      <c r="A182" s="294"/>
      <c r="B182" s="294"/>
      <c r="C182" s="294"/>
      <c r="D182" s="294"/>
      <c r="E182" s="294"/>
      <c r="F182" s="294"/>
      <c r="G182" s="294"/>
      <c r="H182" s="294"/>
      <c r="I182" s="294"/>
    </row>
    <row r="183" spans="1:9" ht="15.6">
      <c r="A183" s="294"/>
      <c r="B183" s="294"/>
      <c r="C183" s="294"/>
      <c r="D183" s="294"/>
      <c r="E183" s="294"/>
      <c r="F183" s="294"/>
      <c r="G183" s="294"/>
      <c r="H183" s="294"/>
      <c r="I183" s="294"/>
    </row>
    <row r="184" spans="1:9" ht="15.6">
      <c r="A184" s="294"/>
      <c r="B184" s="294"/>
      <c r="C184" s="294"/>
      <c r="D184" s="294"/>
      <c r="E184" s="294"/>
      <c r="F184" s="294"/>
      <c r="G184" s="294"/>
      <c r="H184" s="294"/>
      <c r="I184" s="294"/>
    </row>
  </sheetData>
  <sheetProtection algorithmName="SHA-512" hashValue="mBPjdFz3yv9xQTzYagnpw777uXXbGa9usqUo9gtoAkX1UbxgThJPGjwg6nbvsIbCPV5vlisgdqpo5aJJrxFCdw==" saltValue="Ug/ixwKm/wBpjV5fPDL4lA==" spinCount="100000" sheet="1" formatColumns="0" formatRows="0" selectLockedCells="1"/>
  <customSheetViews>
    <customSheetView guid="{BC3C0F45-1B04-484E-941E-D23C8045455D}" scale="145" showPageBreaks="1" printArea="1" hiddenRows="1" hiddenColumns="1" view="pageBreakPreview" topLeftCell="A1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EA7248B-219A-4033-A934-89513226BF9E}" scale="145" showPageBreaks="1" printArea="1" hiddenRows="1" hiddenColumns="1" view="pageBreakPreview" topLeftCell="A1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F0C5A243-1ADF-42BF-85A0-B6506A13618B}" scale="145" showPageBreaks="1" printArea="1" hiddenRows="1" hiddenColumns="1" view="pageBreakPreview" topLeftCell="A67">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E9D42694-117B-4E0A-B08A-A5A33F5DE995}" scale="145" showPageBreaks="1" printArea="1" hiddenRows="1" hiddenColumns="1" view="pageBreakPreview" topLeftCell="A1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C49319FA-440E-40ED-8D3D-F15B233A2A32}" scale="145" showPageBreaks="1" printArea="1" hiddenRows="1" hiddenColumns="1" view="pageBreakPreview" topLeftCell="A48">
      <selection activeCell="A44" sqref="A44:I44"/>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3" zoomScaleSheetLayoutView="100" workbookViewId="0">
      <selection activeCell="E1" sqref="E1"/>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s="78" customFormat="1" ht="24.75" customHeight="1">
      <c r="A1" s="1398" t="str">
        <f>'Attach 3(JV)'!A1</f>
        <v>Specification No. :CC/NT/W-RT/DOM/A10/23/01655</v>
      </c>
      <c r="B1" s="1398"/>
      <c r="C1" s="1398"/>
      <c r="D1" s="1398"/>
      <c r="E1" s="538" t="str">
        <f>"Attachment-19 " &amp; 'Attach 3(JV)'!AT1</f>
        <v xml:space="preserve">Attachment-19 </v>
      </c>
      <c r="F1" s="79"/>
      <c r="G1" s="79"/>
      <c r="H1" s="79"/>
    </row>
    <row r="2" spans="1:9" ht="7.5" customHeight="1"/>
    <row r="3" spans="1:9" ht="108" customHeight="1">
      <c r="A3" s="1239" t="str">
        <f>'Attach 3(JV)'!A3</f>
        <v xml:space="preserve">765kV Reactor Package RT20 for 7X110MVAR, 765kV, 1-Phase Reactors at Fatehgarh-III PS associated with ”Transmission system for evacuation of power from REZ in Rajasthan (20GW) under Phase-III Part E1”.
</v>
      </c>
      <c r="B3" s="1240"/>
      <c r="C3" s="1240"/>
      <c r="D3" s="1240"/>
      <c r="E3" s="1240"/>
      <c r="F3" s="26"/>
      <c r="G3" s="27"/>
      <c r="H3" s="26"/>
    </row>
    <row r="4" spans="1:9" ht="20.100000000000001" customHeight="1">
      <c r="A4" s="28"/>
      <c r="H4" s="30"/>
      <c r="I4" s="11"/>
    </row>
    <row r="5" spans="1:9" ht="20.100000000000001" customHeight="1">
      <c r="A5" s="837" t="s">
        <v>3</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97" t="str">
        <f>'Attach 3(JV)'!A8</f>
        <v/>
      </c>
      <c r="B8" s="1397"/>
      <c r="C8" s="1397"/>
      <c r="D8" s="1397"/>
      <c r="E8" s="108" t="str">
        <f>'Attach 3(JV)'!E8</f>
        <v>Contract Services</v>
      </c>
      <c r="H8" s="30"/>
      <c r="I8" s="11"/>
    </row>
    <row r="9" spans="1:9" ht="20.100000000000001" customHeight="1">
      <c r="A9" s="13" t="s">
        <v>346</v>
      </c>
      <c r="B9" s="839">
        <f>'Attach 3(JV)'!B9</f>
        <v>0</v>
      </c>
      <c r="C9" s="839"/>
      <c r="D9" s="839"/>
      <c r="E9" s="108" t="str">
        <f>'Attach 3(JV)'!E9</f>
        <v>Power Grid Corporation of India Ltd.,</v>
      </c>
      <c r="H9" s="30"/>
      <c r="I9" s="11"/>
    </row>
    <row r="10" spans="1:9" ht="20.100000000000001" customHeight="1">
      <c r="A10" s="13" t="s">
        <v>348</v>
      </c>
      <c r="B10" s="839">
        <f>'Attach 3(JV)'!B10</f>
        <v>0</v>
      </c>
      <c r="C10" s="839"/>
      <c r="D10" s="839"/>
      <c r="E10" s="108" t="str">
        <f>'Attach 3(JV)'!E10</f>
        <v>"Saudamini", Plot No. 2, Sector 29</v>
      </c>
      <c r="H10" s="30"/>
      <c r="I10" s="11"/>
    </row>
    <row r="11" spans="1:9" ht="20.100000000000001" customHeight="1">
      <c r="B11" s="839">
        <f>'Attach 3(JV)'!B11</f>
        <v>0</v>
      </c>
      <c r="C11" s="839"/>
      <c r="D11" s="839"/>
      <c r="E11" s="108" t="str">
        <f>'Attach 3(JV)'!E11</f>
        <v>Gurgaon (Haryana) - 122001</v>
      </c>
    </row>
    <row r="12" spans="1:9" ht="18" customHeight="1">
      <c r="A12" s="32"/>
      <c r="B12" s="839">
        <f>'Attach 3(JV)'!B12</f>
        <v>0</v>
      </c>
      <c r="C12" s="839"/>
      <c r="D12" s="839"/>
      <c r="E12" s="15"/>
    </row>
    <row r="13" spans="1:9" ht="19.5" hidden="1" customHeight="1">
      <c r="A13" s="32"/>
      <c r="B13" s="103"/>
      <c r="C13" s="103"/>
      <c r="D13" s="103"/>
      <c r="E13" s="15"/>
    </row>
    <row r="14" spans="1:9" ht="20.100000000000001" customHeight="1">
      <c r="A14" s="32"/>
      <c r="B14" s="103"/>
      <c r="C14" s="103"/>
      <c r="D14" s="103"/>
      <c r="G14" s="12"/>
    </row>
    <row r="15" spans="1:9" ht="20.100000000000001" customHeight="1">
      <c r="A15" s="29" t="s">
        <v>341</v>
      </c>
    </row>
    <row r="16" spans="1:9" ht="6" customHeight="1">
      <c r="A16" s="32"/>
    </row>
    <row r="17" spans="1:8" ht="78.75" customHeight="1">
      <c r="A17" s="1056" t="s">
        <v>4</v>
      </c>
      <c r="B17" s="1056"/>
      <c r="C17" s="1056"/>
      <c r="D17" s="1056"/>
      <c r="E17" s="1056"/>
    </row>
    <row r="18" spans="1:8" ht="56.25" customHeight="1">
      <c r="A18" s="888" t="s">
        <v>503</v>
      </c>
      <c r="B18" s="888"/>
      <c r="C18" s="888"/>
      <c r="D18" s="888"/>
      <c r="E18" s="888"/>
    </row>
    <row r="19" spans="1:8" ht="184.5" customHeight="1">
      <c r="A19" s="888" t="s">
        <v>502</v>
      </c>
      <c r="B19" s="888"/>
      <c r="C19" s="888"/>
      <c r="D19" s="888"/>
      <c r="E19" s="888"/>
    </row>
    <row r="20" spans="1:8" ht="8.25" hidden="1" customHeight="1">
      <c r="A20" s="32"/>
    </row>
    <row r="21" spans="1:8" ht="20.100000000000001" hidden="1" customHeight="1">
      <c r="A21" s="32"/>
    </row>
    <row r="22" spans="1:8" ht="20.100000000000001" hidden="1" customHeight="1">
      <c r="A22" s="32"/>
    </row>
    <row r="23" spans="1:8" ht="57.75" hidden="1" customHeight="1">
      <c r="A23" s="1056"/>
      <c r="B23" s="1056"/>
      <c r="C23" s="1056"/>
      <c r="D23" s="1056"/>
      <c r="E23" s="1056"/>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7</v>
      </c>
      <c r="B30" s="63" t="str">
        <f>'Attach 3(JV)'!B24</f>
        <v>--</v>
      </c>
      <c r="C30" s="40"/>
      <c r="D30" s="37" t="s">
        <v>5</v>
      </c>
      <c r="E30" s="212" t="str">
        <f>'Attach 3(JV)'!E24</f>
        <v/>
      </c>
    </row>
    <row r="31" spans="1:8" ht="33" customHeight="1">
      <c r="A31" s="36" t="s">
        <v>8</v>
      </c>
      <c r="B31" s="212" t="str">
        <f>'Attach 3(JV)'!B25</f>
        <v/>
      </c>
      <c r="C31" s="40"/>
      <c r="D31" s="37" t="s">
        <v>6</v>
      </c>
      <c r="E31" s="212"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Z+WJzp4omyX0YdzTLp/S4xCB69XERWLXgfZ+BHQUVhqTOqUicS3o2rerPJ7kCv/9xVxlRccEzeqThwvNOXZ+WQ==" saltValue="hfSTpM+3KVdHergDnd+PIA==" spinCount="100000" sheet="1" objects="1" scenarios="1" formatColumns="0" formatRows="0" selectLockedCells="1"/>
  <customSheetViews>
    <customSheetView guid="{BC3C0F45-1B04-484E-941E-D23C8045455D}" showPageBreaks="1" showGridLines="0" zeroValues="0" fitToPage="1" printArea="1" hiddenRows="1" view="pageBreakPreview" topLeftCell="A10">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7EA7248B-219A-4033-A934-89513226BF9E}" showPageBreaks="1" showGridLines="0" zeroValues="0" fitToPage="1" printArea="1" hiddenRows="1" view="pageBreakPreview" topLeftCell="A10">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4"/>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6"/>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7"/>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1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39"/>
      <headerFooter alignWithMargins="0">
        <oddFooter>&amp;R&amp;"Book Antiqua,Bold"&amp;8 Page &amp;P of &amp;N</oddFooter>
      </headerFooter>
    </customSheetView>
    <customSheetView guid="{F0C5A243-1ADF-42BF-85A0-B6506A13618B}" showPageBreaks="1" showGridLines="0" zeroValues="0" fitToPage="1" printArea="1" hiddenRows="1" view="pageBreakPreview" topLeftCell="A10">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E9D42694-117B-4E0A-B08A-A5A33F5DE995}" showPageBreaks="1" showGridLines="0" zeroValues="0" fitToPage="1" printArea="1" hiddenRows="1" view="pageBreakPreview" topLeftCell="A10">
      <selection activeCell="E1" sqref="E1"/>
      <pageMargins left="0.75" right="0.63" top="0.57999999999999996" bottom="0.6" header="0.34" footer="0.35"/>
      <pageSetup scale="79" orientation="portrait" r:id="rId41"/>
      <headerFooter alignWithMargins="0">
        <oddFooter>&amp;R&amp;"Book Antiqua,Bold"&amp;8 Page &amp;P of &amp;N</oddFooter>
      </headerFooter>
    </customSheetView>
    <customSheetView guid="{C49319FA-440E-40ED-8D3D-F15B233A2A32}" showPageBreaks="1" showGridLines="0" zeroValues="0" fitToPage="1" printArea="1" hiddenRows="1" view="pageBreakPreview" topLeftCell="A3">
      <selection activeCell="E1" sqref="E1"/>
      <pageMargins left="0.75" right="0.63" top="0.57999999999999996" bottom="0.6" header="0.34" footer="0.35"/>
      <pageSetup scale="79" orientation="portrait" r:id="rId42"/>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79" orientation="portrait" r:id="rId43"/>
  <headerFooter alignWithMargins="0">
    <oddFooter>&amp;R&amp;"Book Antiqua,Bold"&amp;8 Page &amp;P of &amp;N</oddFooter>
  </headerFooter>
  <drawing r:id="rId4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0"/>
  <sheetViews>
    <sheetView showGridLines="0" tabSelected="1" view="pageBreakPreview" zoomScaleSheetLayoutView="100" workbookViewId="0">
      <selection activeCell="D110" sqref="D110:F110"/>
    </sheetView>
  </sheetViews>
  <sheetFormatPr defaultColWidth="9.109375" defaultRowHeight="14.4"/>
  <cols>
    <col min="1" max="1" width="13.88671875" style="29" customWidth="1"/>
    <col min="2" max="2" width="11.33203125" style="29" customWidth="1"/>
    <col min="3" max="3" width="39" style="29" customWidth="1"/>
    <col min="4" max="4" width="18.6640625" style="29" customWidth="1"/>
    <col min="5" max="5" width="27.33203125" style="29" customWidth="1"/>
    <col min="6" max="6" width="25" style="29" customWidth="1"/>
    <col min="7" max="7" width="14.5546875" style="29" customWidth="1"/>
    <col min="8" max="8" width="14.109375" style="29" customWidth="1"/>
    <col min="9" max="9" width="14" style="53" customWidth="1"/>
    <col min="10" max="10" width="16.109375" style="53" customWidth="1"/>
    <col min="11" max="11" width="9.109375" style="53" hidden="1" customWidth="1"/>
    <col min="12" max="13" width="9.109375" style="53" customWidth="1"/>
    <col min="14" max="25" width="9.109375" style="53"/>
    <col min="26" max="26" width="10" style="53" bestFit="1" customWidth="1"/>
    <col min="27" max="27" width="0" style="53" hidden="1" customWidth="1"/>
    <col min="28" max="28" width="0" style="56" hidden="1" customWidth="1"/>
    <col min="29" max="29" width="22.44140625" style="57" hidden="1" customWidth="1"/>
    <col min="30" max="31" width="0" style="186" hidden="1" customWidth="1"/>
    <col min="32" max="32" width="0" style="163" hidden="1" customWidth="1"/>
    <col min="33" max="33" width="10" style="163" hidden="1" customWidth="1"/>
    <col min="34" max="34" width="14.88671875" style="163" hidden="1" customWidth="1"/>
    <col min="35" max="35" width="0" style="163" hidden="1" customWidth="1"/>
    <col min="36" max="42" width="9.109375" style="163"/>
    <col min="43" max="16384" width="9.109375" style="25"/>
  </cols>
  <sheetData>
    <row r="1" spans="1:52" ht="27.75" customHeight="1">
      <c r="A1" s="916" t="str">
        <f>'Attach 3(JV)'!A1</f>
        <v>Specification No. :CC/NT/W-RT/DOM/A10/23/01655</v>
      </c>
      <c r="B1" s="916"/>
      <c r="C1" s="916"/>
      <c r="D1" s="916"/>
      <c r="E1" s="916"/>
      <c r="F1" s="285" t="s">
        <v>399</v>
      </c>
      <c r="G1" s="52"/>
      <c r="H1" s="52"/>
      <c r="AE1" s="187">
        <v>1</v>
      </c>
      <c r="AF1" s="163" t="s">
        <v>308</v>
      </c>
      <c r="AG1" s="188">
        <v>1</v>
      </c>
      <c r="AH1" s="188" t="s">
        <v>112</v>
      </c>
      <c r="AI1" s="189"/>
      <c r="AJ1" s="189"/>
      <c r="AK1" s="188">
        <v>1</v>
      </c>
      <c r="AL1" s="189" t="s">
        <v>113</v>
      </c>
      <c r="AQ1" s="116"/>
      <c r="AR1" s="116"/>
      <c r="AS1" s="116"/>
      <c r="AT1" s="116"/>
      <c r="AU1" s="116"/>
      <c r="AV1" s="116"/>
      <c r="AW1" s="116"/>
      <c r="AX1" s="116"/>
      <c r="AY1" s="116"/>
      <c r="AZ1" s="116"/>
    </row>
    <row r="2" spans="1:52">
      <c r="AE2" s="187">
        <v>2</v>
      </c>
      <c r="AF2" s="163" t="s">
        <v>309</v>
      </c>
      <c r="AG2" s="188">
        <v>2</v>
      </c>
      <c r="AH2" s="188" t="s">
        <v>287</v>
      </c>
      <c r="AI2" s="189"/>
      <c r="AJ2" s="189"/>
      <c r="AK2" s="188">
        <v>2</v>
      </c>
      <c r="AL2" s="189" t="s">
        <v>288</v>
      </c>
      <c r="AQ2" s="116"/>
      <c r="AR2" s="116"/>
      <c r="AS2" s="116"/>
      <c r="AT2" s="116"/>
      <c r="AU2" s="116"/>
      <c r="AV2" s="116"/>
      <c r="AW2" s="116"/>
      <c r="AX2" s="116"/>
      <c r="AY2" s="116"/>
      <c r="AZ2" s="116"/>
    </row>
    <row r="3" spans="1:52" ht="20.100000000000001" customHeight="1">
      <c r="A3" s="837" t="s">
        <v>52</v>
      </c>
      <c r="B3" s="837"/>
      <c r="C3" s="837"/>
      <c r="D3" s="837"/>
      <c r="E3" s="837"/>
      <c r="F3" s="837"/>
      <c r="G3" s="28"/>
      <c r="H3" s="28"/>
      <c r="I3" s="49"/>
      <c r="AB3" s="190"/>
      <c r="AC3" s="191"/>
      <c r="AE3" s="187">
        <v>3</v>
      </c>
      <c r="AF3" s="163" t="s">
        <v>310</v>
      </c>
      <c r="AG3" s="188">
        <v>3</v>
      </c>
      <c r="AH3" s="188" t="s">
        <v>289</v>
      </c>
      <c r="AI3" s="189"/>
      <c r="AJ3" s="189"/>
      <c r="AK3" s="188">
        <v>3</v>
      </c>
      <c r="AL3" s="189" t="s">
        <v>290</v>
      </c>
      <c r="AQ3" s="116"/>
      <c r="AR3" s="116"/>
      <c r="AS3" s="116"/>
      <c r="AT3" s="116"/>
      <c r="AU3" s="116"/>
      <c r="AV3" s="116"/>
      <c r="AW3" s="116"/>
      <c r="AX3" s="116"/>
      <c r="AY3" s="116"/>
      <c r="AZ3" s="116"/>
    </row>
    <row r="4" spans="1:52" ht="12" customHeight="1">
      <c r="A4" s="28"/>
      <c r="B4" s="28"/>
      <c r="C4" s="28"/>
      <c r="D4" s="28"/>
      <c r="E4" s="28"/>
      <c r="F4" s="28"/>
      <c r="G4" s="28"/>
      <c r="H4" s="28"/>
      <c r="I4" s="49"/>
      <c r="AB4" s="190"/>
      <c r="AC4" s="191"/>
      <c r="AE4" s="187">
        <v>4</v>
      </c>
      <c r="AF4" s="163" t="s">
        <v>311</v>
      </c>
      <c r="AG4" s="188">
        <v>4</v>
      </c>
      <c r="AH4" s="188" t="s">
        <v>291</v>
      </c>
      <c r="AI4" s="189"/>
      <c r="AJ4" s="189"/>
      <c r="AK4" s="188">
        <v>4</v>
      </c>
      <c r="AL4" s="189" t="s">
        <v>292</v>
      </c>
      <c r="AQ4" s="116"/>
      <c r="AR4" s="116"/>
      <c r="AS4" s="116"/>
      <c r="AT4" s="116"/>
      <c r="AU4" s="116"/>
      <c r="AV4" s="116"/>
      <c r="AW4" s="116"/>
      <c r="AX4" s="116"/>
      <c r="AY4" s="116"/>
      <c r="AZ4" s="116"/>
    </row>
    <row r="5" spans="1:52" ht="20.100000000000001" customHeight="1">
      <c r="A5" s="38" t="s">
        <v>307</v>
      </c>
      <c r="B5" s="38"/>
      <c r="C5" s="1421"/>
      <c r="D5" s="1421"/>
      <c r="E5" s="1421"/>
      <c r="F5" s="1421"/>
      <c r="G5" s="38"/>
      <c r="H5" s="38"/>
      <c r="AB5" s="190"/>
      <c r="AC5" s="191"/>
      <c r="AE5" s="187">
        <v>5</v>
      </c>
      <c r="AF5" s="163" t="s">
        <v>312</v>
      </c>
      <c r="AG5" s="188">
        <v>5</v>
      </c>
      <c r="AH5" s="188" t="s">
        <v>291</v>
      </c>
      <c r="AI5" s="189"/>
      <c r="AJ5" s="189"/>
      <c r="AK5" s="188">
        <v>5</v>
      </c>
      <c r="AL5" s="189" t="s">
        <v>293</v>
      </c>
      <c r="AQ5" s="116"/>
      <c r="AR5" s="116"/>
      <c r="AS5" s="116"/>
      <c r="AT5" s="116"/>
      <c r="AU5" s="116"/>
      <c r="AV5" s="116"/>
      <c r="AW5" s="116"/>
      <c r="AX5" s="116"/>
      <c r="AY5" s="116"/>
      <c r="AZ5" s="116"/>
    </row>
    <row r="6" spans="1:52" ht="20.100000000000001" customHeight="1">
      <c r="A6" s="38" t="s">
        <v>7</v>
      </c>
      <c r="B6" s="63" t="str">
        <f>'Attach 9'!B47</f>
        <v>--</v>
      </c>
      <c r="C6" s="63"/>
      <c r="AB6" s="190"/>
      <c r="AC6" s="191"/>
      <c r="AE6" s="187">
        <v>6</v>
      </c>
      <c r="AF6" s="163" t="s">
        <v>313</v>
      </c>
      <c r="AG6" s="188">
        <v>6</v>
      </c>
      <c r="AH6" s="188" t="s">
        <v>291</v>
      </c>
      <c r="AI6" s="192" t="e">
        <f>DAY(B6)</f>
        <v>#VALUE!</v>
      </c>
      <c r="AJ6" s="189"/>
      <c r="AK6" s="188">
        <v>6</v>
      </c>
      <c r="AL6" s="189" t="s">
        <v>294</v>
      </c>
      <c r="AQ6" s="116"/>
      <c r="AR6" s="116"/>
      <c r="AS6" s="116"/>
      <c r="AT6" s="116"/>
      <c r="AU6" s="116"/>
      <c r="AV6" s="116"/>
      <c r="AW6" s="116"/>
      <c r="AX6" s="116"/>
      <c r="AY6" s="116"/>
      <c r="AZ6" s="116"/>
    </row>
    <row r="7" spans="1:52" ht="20.100000000000001" customHeight="1">
      <c r="A7" s="38"/>
      <c r="B7" s="66"/>
      <c r="C7" s="66"/>
      <c r="AB7" s="190"/>
      <c r="AC7" s="191"/>
      <c r="AE7" s="187">
        <v>7</v>
      </c>
      <c r="AF7" s="163" t="s">
        <v>314</v>
      </c>
      <c r="AG7" s="188">
        <v>7</v>
      </c>
      <c r="AH7" s="188" t="s">
        <v>291</v>
      </c>
      <c r="AI7" s="192" t="e">
        <f>MONTH(B6)</f>
        <v>#VALUE!</v>
      </c>
      <c r="AJ7" s="189"/>
      <c r="AK7" s="188">
        <v>7</v>
      </c>
      <c r="AL7" s="189" t="s">
        <v>295</v>
      </c>
      <c r="AQ7" s="116"/>
      <c r="AR7" s="116"/>
      <c r="AS7" s="116"/>
      <c r="AT7" s="116"/>
      <c r="AU7" s="116"/>
      <c r="AV7" s="116"/>
      <c r="AW7" s="116"/>
      <c r="AX7" s="116"/>
      <c r="AY7" s="116"/>
      <c r="AZ7" s="116"/>
    </row>
    <row r="8" spans="1:52" ht="20.100000000000001" customHeight="1">
      <c r="A8" s="55" t="str">
        <f>'Attach 3(JV)'!E7</f>
        <v>To:</v>
      </c>
      <c r="B8" s="16"/>
      <c r="F8" s="32"/>
      <c r="G8" s="32"/>
      <c r="H8" s="32"/>
      <c r="AB8" s="190"/>
      <c r="AC8" s="191"/>
      <c r="AE8" s="187">
        <v>8</v>
      </c>
      <c r="AF8" s="163" t="s">
        <v>315</v>
      </c>
      <c r="AG8" s="188">
        <v>8</v>
      </c>
      <c r="AH8" s="188" t="s">
        <v>291</v>
      </c>
      <c r="AI8" s="192" t="e">
        <f>LOOKUP(AI7,AK1:AK12,AL1:AL12)</f>
        <v>#VALUE!</v>
      </c>
      <c r="AJ8" s="189"/>
      <c r="AK8" s="188">
        <v>8</v>
      </c>
      <c r="AL8" s="189" t="s">
        <v>296</v>
      </c>
      <c r="AQ8" s="116"/>
      <c r="AR8" s="116"/>
      <c r="AS8" s="116"/>
      <c r="AT8" s="116"/>
      <c r="AU8" s="116"/>
      <c r="AV8" s="116"/>
      <c r="AW8" s="116"/>
      <c r="AX8" s="116"/>
      <c r="AY8" s="116"/>
      <c r="AZ8" s="116"/>
    </row>
    <row r="9" spans="1:52" ht="20.100000000000001" customHeight="1">
      <c r="A9" s="55" t="str">
        <f>'Attach 3(JV)'!E8</f>
        <v>Contract Services</v>
      </c>
      <c r="B9" s="17"/>
      <c r="F9" s="32"/>
      <c r="G9" s="32"/>
      <c r="H9" s="32"/>
      <c r="AB9" s="190"/>
      <c r="AC9" s="191"/>
      <c r="AE9" s="187">
        <v>9</v>
      </c>
      <c r="AF9" s="163" t="s">
        <v>316</v>
      </c>
      <c r="AG9" s="188">
        <v>9</v>
      </c>
      <c r="AH9" s="188" t="s">
        <v>291</v>
      </c>
      <c r="AI9" s="192" t="e">
        <f>YEAR(B6)</f>
        <v>#VALUE!</v>
      </c>
      <c r="AJ9" s="189"/>
      <c r="AK9" s="188">
        <v>9</v>
      </c>
      <c r="AL9" s="189" t="s">
        <v>297</v>
      </c>
      <c r="AQ9" s="116"/>
      <c r="AR9" s="116"/>
      <c r="AS9" s="116"/>
      <c r="AT9" s="116"/>
      <c r="AU9" s="116"/>
      <c r="AV9" s="116"/>
      <c r="AW9" s="116"/>
      <c r="AX9" s="116"/>
      <c r="AY9" s="116"/>
      <c r="AZ9" s="116"/>
    </row>
    <row r="10" spans="1:52" ht="20.100000000000001" customHeight="1">
      <c r="A10" s="55" t="str">
        <f>'Attach 3(JV)'!E9</f>
        <v>Power Grid Corporation of India Ltd.,</v>
      </c>
      <c r="B10" s="17"/>
      <c r="F10" s="32"/>
      <c r="G10" s="32"/>
      <c r="H10" s="32"/>
      <c r="AB10" s="190"/>
      <c r="AC10" s="191"/>
      <c r="AE10" s="187">
        <v>10</v>
      </c>
      <c r="AF10" s="163" t="s">
        <v>317</v>
      </c>
      <c r="AG10" s="188">
        <v>10</v>
      </c>
      <c r="AH10" s="188" t="s">
        <v>291</v>
      </c>
      <c r="AI10" s="189"/>
      <c r="AJ10" s="189"/>
      <c r="AK10" s="188">
        <v>10</v>
      </c>
      <c r="AL10" s="189" t="s">
        <v>298</v>
      </c>
      <c r="AQ10" s="116"/>
      <c r="AR10" s="116"/>
      <c r="AS10" s="116"/>
      <c r="AT10" s="116"/>
      <c r="AU10" s="116"/>
      <c r="AV10" s="116"/>
      <c r="AW10" s="116"/>
      <c r="AX10" s="116"/>
      <c r="AY10" s="116"/>
      <c r="AZ10" s="116"/>
    </row>
    <row r="11" spans="1:52" ht="20.100000000000001" customHeight="1">
      <c r="A11" s="55" t="str">
        <f>'Attach 3(JV)'!E10</f>
        <v>"Saudamini", Plot No. 2, Sector 29</v>
      </c>
      <c r="B11" s="17"/>
      <c r="F11" s="32"/>
      <c r="G11" s="32"/>
      <c r="H11" s="32"/>
      <c r="AB11" s="190"/>
      <c r="AC11" s="191"/>
      <c r="AE11" s="187">
        <v>11</v>
      </c>
      <c r="AF11" s="163" t="s">
        <v>318</v>
      </c>
      <c r="AG11" s="188">
        <v>11</v>
      </c>
      <c r="AH11" s="188" t="s">
        <v>291</v>
      </c>
      <c r="AI11" s="189"/>
      <c r="AJ11" s="189"/>
      <c r="AK11" s="188">
        <v>11</v>
      </c>
      <c r="AL11" s="189" t="s">
        <v>299</v>
      </c>
      <c r="AQ11" s="116"/>
      <c r="AR11" s="116"/>
      <c r="AS11" s="116"/>
      <c r="AT11" s="116"/>
      <c r="AU11" s="116"/>
      <c r="AV11" s="116"/>
      <c r="AW11" s="116"/>
      <c r="AX11" s="116"/>
      <c r="AY11" s="116"/>
      <c r="AZ11" s="116"/>
    </row>
    <row r="12" spans="1:52" ht="20.100000000000001" customHeight="1">
      <c r="A12" s="55" t="str">
        <f>'Attach 3(JV)'!E11</f>
        <v>Gurgaon (Haryana) - 122001</v>
      </c>
      <c r="B12" s="17"/>
      <c r="F12" s="32"/>
      <c r="G12" s="32"/>
      <c r="H12" s="32"/>
      <c r="AB12" s="190"/>
      <c r="AC12" s="191"/>
      <c r="AE12" s="187">
        <v>12</v>
      </c>
      <c r="AF12" s="163" t="s">
        <v>319</v>
      </c>
      <c r="AG12" s="188">
        <v>12</v>
      </c>
      <c r="AH12" s="188" t="s">
        <v>291</v>
      </c>
      <c r="AI12" s="189"/>
      <c r="AJ12" s="189"/>
      <c r="AK12" s="188">
        <v>12</v>
      </c>
      <c r="AL12" s="189" t="s">
        <v>300</v>
      </c>
      <c r="AQ12" s="116"/>
      <c r="AR12" s="116"/>
      <c r="AS12" s="116"/>
      <c r="AT12" s="116"/>
      <c r="AU12" s="116"/>
      <c r="AV12" s="116"/>
      <c r="AW12" s="116"/>
      <c r="AX12" s="116"/>
      <c r="AY12" s="116"/>
      <c r="AZ12" s="116"/>
    </row>
    <row r="13" spans="1:52" ht="20.100000000000001" customHeight="1">
      <c r="A13" s="55"/>
      <c r="B13" s="17"/>
      <c r="F13" s="32"/>
      <c r="G13" s="32"/>
      <c r="H13" s="32"/>
      <c r="AB13" s="190"/>
      <c r="AC13" s="191"/>
      <c r="AE13" s="187">
        <v>13</v>
      </c>
      <c r="AF13" s="163" t="s">
        <v>320</v>
      </c>
      <c r="AG13" s="188">
        <v>13</v>
      </c>
      <c r="AH13" s="188" t="s">
        <v>291</v>
      </c>
      <c r="AI13" s="189"/>
      <c r="AJ13" s="189"/>
      <c r="AK13" s="189"/>
      <c r="AL13" s="189"/>
      <c r="AQ13" s="116"/>
      <c r="AR13" s="116"/>
      <c r="AS13" s="116"/>
      <c r="AT13" s="116"/>
      <c r="AU13" s="116"/>
      <c r="AV13" s="116"/>
      <c r="AW13" s="116"/>
      <c r="AX13" s="116"/>
      <c r="AY13" s="116"/>
      <c r="AZ13" s="116"/>
    </row>
    <row r="14" spans="1:52" ht="12" customHeight="1">
      <c r="A14" s="38"/>
      <c r="B14" s="38"/>
      <c r="F14" s="32"/>
      <c r="G14" s="32"/>
      <c r="H14" s="32"/>
      <c r="AB14" s="190"/>
      <c r="AC14" s="191"/>
      <c r="AE14" s="187">
        <v>14</v>
      </c>
      <c r="AF14" s="163" t="s">
        <v>321</v>
      </c>
      <c r="AG14" s="188">
        <v>14</v>
      </c>
      <c r="AH14" s="188" t="s">
        <v>291</v>
      </c>
      <c r="AI14" s="189"/>
      <c r="AJ14" s="189"/>
      <c r="AK14" s="189"/>
      <c r="AL14" s="189"/>
      <c r="AQ14" s="116"/>
      <c r="AR14" s="116"/>
      <c r="AS14" s="116"/>
      <c r="AT14" s="116"/>
      <c r="AU14" s="116"/>
      <c r="AV14" s="116"/>
      <c r="AW14" s="116"/>
      <c r="AX14" s="116"/>
      <c r="AY14" s="116"/>
      <c r="AZ14" s="116"/>
    </row>
    <row r="15" spans="1:52" ht="102" customHeight="1">
      <c r="A15" s="281" t="s">
        <v>332</v>
      </c>
      <c r="B15" s="1424" t="str">
        <f>Basic!B1</f>
        <v xml:space="preserve">765kV Reactor Package RT20 for 7X110MVAR, 765kV, 1-Phase Reactors at Fatehgarh-III PS associated with ”Transmission system for evacuation of power from REZ in Rajasthan (20GW) under Phase-III Part E1”.
</v>
      </c>
      <c r="C15" s="1424"/>
      <c r="D15" s="1424"/>
      <c r="E15" s="1424"/>
      <c r="F15" s="1424"/>
      <c r="G15" s="32"/>
      <c r="H15" s="32"/>
      <c r="AB15" s="190"/>
      <c r="AC15" s="191"/>
      <c r="AE15" s="187">
        <v>15</v>
      </c>
      <c r="AF15" s="163" t="s">
        <v>322</v>
      </c>
      <c r="AG15" s="188">
        <v>15</v>
      </c>
      <c r="AH15" s="188" t="s">
        <v>291</v>
      </c>
      <c r="AI15" s="189"/>
      <c r="AJ15" s="189"/>
      <c r="AK15" s="189"/>
      <c r="AL15" s="189"/>
      <c r="AQ15" s="116"/>
      <c r="AR15" s="116"/>
      <c r="AS15" s="116"/>
      <c r="AT15" s="116"/>
      <c r="AU15" s="116"/>
      <c r="AV15" s="116"/>
      <c r="AW15" s="116"/>
      <c r="AX15" s="116"/>
      <c r="AY15" s="116"/>
      <c r="AZ15" s="116"/>
    </row>
    <row r="16" spans="1:52" ht="30.75" customHeight="1">
      <c r="A16" s="29" t="s">
        <v>53</v>
      </c>
      <c r="C16" s="32"/>
      <c r="D16" s="32"/>
      <c r="E16" s="32"/>
      <c r="F16" s="32"/>
      <c r="G16" s="1413" t="s">
        <v>165</v>
      </c>
      <c r="H16" s="1413"/>
      <c r="AB16" s="190"/>
      <c r="AC16" s="191"/>
      <c r="AE16" s="187">
        <v>16</v>
      </c>
      <c r="AF16" s="163" t="s">
        <v>323</v>
      </c>
      <c r="AG16" s="188">
        <v>16</v>
      </c>
      <c r="AH16" s="188" t="s">
        <v>291</v>
      </c>
      <c r="AI16" s="189"/>
      <c r="AJ16" s="189"/>
      <c r="AK16" s="189"/>
      <c r="AL16" s="189"/>
      <c r="AQ16" s="116"/>
      <c r="AR16" s="116"/>
      <c r="AS16" s="116"/>
      <c r="AT16" s="116"/>
      <c r="AU16" s="116"/>
      <c r="AV16" s="116"/>
      <c r="AW16" s="116"/>
      <c r="AX16" s="116"/>
      <c r="AY16" s="116"/>
      <c r="AZ16" s="116"/>
    </row>
    <row r="17" spans="1:52" s="24" customFormat="1" ht="166.5" customHeight="1">
      <c r="A17" s="70">
        <v>1</v>
      </c>
      <c r="B17" s="1399"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399"/>
      <c r="D17" s="1399"/>
      <c r="E17" s="1399"/>
      <c r="F17" s="1399"/>
      <c r="G17" s="282"/>
      <c r="H17" s="283" t="s">
        <v>477</v>
      </c>
      <c r="I17" s="160"/>
      <c r="J17" s="53"/>
      <c r="K17" s="53"/>
      <c r="L17" s="53"/>
      <c r="M17" s="53"/>
      <c r="N17" s="53"/>
      <c r="O17" s="53"/>
      <c r="P17" s="53"/>
      <c r="Q17" s="53"/>
      <c r="R17" s="53"/>
      <c r="S17" s="53"/>
      <c r="T17" s="53"/>
      <c r="U17" s="53"/>
      <c r="V17" s="53"/>
      <c r="W17" s="53"/>
      <c r="X17" s="53"/>
      <c r="Y17" s="53"/>
      <c r="Z17" s="58"/>
      <c r="AA17" s="58"/>
      <c r="AB17" s="193" t="s">
        <v>333</v>
      </c>
      <c r="AC17" s="56"/>
      <c r="AD17" s="194"/>
      <c r="AE17" s="187">
        <v>17</v>
      </c>
      <c r="AF17" s="53" t="s">
        <v>324</v>
      </c>
      <c r="AG17" s="188">
        <v>17</v>
      </c>
      <c r="AH17" s="188" t="s">
        <v>291</v>
      </c>
      <c r="AI17" s="189"/>
      <c r="AJ17" s="189"/>
      <c r="AK17" s="189"/>
      <c r="AL17" s="189"/>
      <c r="AM17" s="53"/>
      <c r="AN17" s="53"/>
      <c r="AO17" s="53"/>
      <c r="AP17" s="53"/>
      <c r="AQ17" s="114"/>
      <c r="AR17" s="114"/>
      <c r="AS17" s="114"/>
      <c r="AT17" s="114"/>
      <c r="AU17" s="114"/>
      <c r="AV17" s="114"/>
      <c r="AW17" s="114"/>
      <c r="AX17" s="114"/>
      <c r="AY17" s="114"/>
      <c r="AZ17" s="114"/>
    </row>
    <row r="18" spans="1:52" s="24" customFormat="1" ht="35.25" customHeight="1">
      <c r="A18" s="70">
        <v>1.1000000000000001</v>
      </c>
      <c r="B18" s="1412" t="s">
        <v>571</v>
      </c>
      <c r="C18" s="1412"/>
      <c r="D18" s="1412"/>
      <c r="E18" s="1412"/>
      <c r="F18" s="1412"/>
      <c r="G18" s="410"/>
      <c r="H18" s="411"/>
      <c r="I18" s="160"/>
      <c r="J18" s="53"/>
      <c r="K18" s="53"/>
      <c r="L18" s="53"/>
      <c r="M18" s="53"/>
      <c r="N18" s="53"/>
      <c r="O18" s="53"/>
      <c r="P18" s="53"/>
      <c r="Q18" s="53"/>
      <c r="R18" s="53"/>
      <c r="S18" s="53"/>
      <c r="T18" s="53"/>
      <c r="U18" s="53"/>
      <c r="V18" s="53"/>
      <c r="W18" s="53"/>
      <c r="X18" s="53"/>
      <c r="Y18" s="53"/>
      <c r="Z18" s="58"/>
      <c r="AA18" s="58"/>
      <c r="AB18" s="193"/>
      <c r="AC18" s="56"/>
      <c r="AD18" s="194"/>
      <c r="AE18" s="187"/>
      <c r="AF18" s="53"/>
      <c r="AG18" s="188"/>
      <c r="AH18" s="188"/>
      <c r="AI18" s="189"/>
      <c r="AJ18" s="189"/>
      <c r="AK18" s="189"/>
      <c r="AL18" s="189"/>
      <c r="AM18" s="53"/>
      <c r="AN18" s="53"/>
      <c r="AO18" s="53"/>
      <c r="AP18" s="53"/>
      <c r="AQ18" s="114"/>
      <c r="AR18" s="114"/>
      <c r="AS18" s="114"/>
      <c r="AT18" s="114"/>
      <c r="AU18" s="114"/>
      <c r="AV18" s="114"/>
      <c r="AW18" s="114"/>
      <c r="AX18" s="114"/>
      <c r="AY18" s="114"/>
      <c r="AZ18" s="114"/>
    </row>
    <row r="19" spans="1:52" ht="21" customHeight="1">
      <c r="A19" s="70">
        <v>2</v>
      </c>
      <c r="B19" s="71" t="s">
        <v>54</v>
      </c>
      <c r="C19" s="32"/>
      <c r="D19" s="32"/>
      <c r="E19" s="32"/>
      <c r="F19" s="32"/>
      <c r="G19" s="32"/>
      <c r="H19" s="32"/>
      <c r="AB19" s="190"/>
      <c r="AC19" s="191" t="s">
        <v>334</v>
      </c>
      <c r="AE19" s="187">
        <v>18</v>
      </c>
      <c r="AF19" s="163" t="s">
        <v>325</v>
      </c>
      <c r="AG19" s="188">
        <v>18</v>
      </c>
      <c r="AH19" s="188" t="s">
        <v>291</v>
      </c>
      <c r="AI19" s="189"/>
      <c r="AJ19" s="189"/>
      <c r="AK19" s="189"/>
      <c r="AL19" s="189"/>
      <c r="AQ19" s="116"/>
      <c r="AR19" s="116"/>
      <c r="AS19" s="116"/>
      <c r="AT19" s="116"/>
      <c r="AU19" s="116"/>
      <c r="AV19" s="116"/>
      <c r="AW19" s="116"/>
      <c r="AX19" s="116"/>
      <c r="AY19" s="116"/>
      <c r="AZ19" s="116"/>
    </row>
    <row r="20" spans="1:52" s="24" customFormat="1" ht="41.25" customHeight="1">
      <c r="A20" s="29"/>
      <c r="B20" s="1056" t="s">
        <v>56</v>
      </c>
      <c r="C20" s="1056"/>
      <c r="D20" s="1056"/>
      <c r="E20" s="1056"/>
      <c r="F20" s="1056"/>
      <c r="G20" s="1415" t="s">
        <v>1061</v>
      </c>
      <c r="H20" s="1415"/>
      <c r="I20" s="1415"/>
      <c r="J20" s="1415"/>
      <c r="K20" s="53"/>
      <c r="L20" s="53"/>
      <c r="M20" s="53"/>
      <c r="N20" s="53"/>
      <c r="O20" s="53"/>
      <c r="P20" s="53"/>
      <c r="Q20" s="53"/>
      <c r="R20" s="53"/>
      <c r="S20" s="53"/>
      <c r="T20" s="53"/>
      <c r="U20" s="53"/>
      <c r="V20" s="53"/>
      <c r="W20" s="53"/>
      <c r="X20" s="53"/>
      <c r="Y20" s="53"/>
      <c r="Z20" s="53"/>
      <c r="AA20" s="53"/>
      <c r="AB20" s="190"/>
      <c r="AC20" s="191" t="s">
        <v>335</v>
      </c>
      <c r="AD20" s="187"/>
      <c r="AE20" s="187">
        <v>19</v>
      </c>
      <c r="AF20" s="53" t="s">
        <v>326</v>
      </c>
      <c r="AG20" s="188">
        <v>19</v>
      </c>
      <c r="AH20" s="188" t="s">
        <v>291</v>
      </c>
      <c r="AI20" s="195"/>
      <c r="AJ20" s="195"/>
      <c r="AK20" s="195"/>
      <c r="AL20" s="195"/>
      <c r="AM20" s="53"/>
      <c r="AN20" s="53"/>
      <c r="AO20" s="53"/>
      <c r="AP20" s="53"/>
      <c r="AQ20" s="114"/>
      <c r="AR20" s="114"/>
      <c r="AS20" s="114"/>
      <c r="AT20" s="114"/>
      <c r="AU20" s="114"/>
      <c r="AV20" s="114"/>
      <c r="AW20" s="114"/>
      <c r="AX20" s="114"/>
      <c r="AY20" s="114"/>
      <c r="AZ20" s="114"/>
    </row>
    <row r="21" spans="1:52" s="24" customFormat="1" ht="33.6" customHeight="1">
      <c r="A21" s="29"/>
      <c r="B21" s="1000" t="str">
        <f>"(a) Attachment 1(" &amp; Basic!$B$2 &amp; ") :"</f>
        <v>(a) Attachment 1(RT20) :</v>
      </c>
      <c r="C21" s="1000"/>
      <c r="D21" s="1416" t="s">
        <v>339</v>
      </c>
      <c r="E21" s="1416"/>
      <c r="F21" s="1416"/>
      <c r="G21" s="712"/>
      <c r="H21" s="712"/>
      <c r="I21" s="712"/>
      <c r="J21" s="712"/>
      <c r="K21" s="187"/>
      <c r="L21" s="187"/>
      <c r="M21" s="229"/>
      <c r="N21" s="187"/>
      <c r="O21" s="187"/>
      <c r="P21" s="187"/>
      <c r="Q21" s="187"/>
      <c r="R21" s="187"/>
      <c r="S21" s="187"/>
      <c r="T21" s="187"/>
      <c r="U21" s="187"/>
      <c r="V21" s="187"/>
      <c r="W21" s="187"/>
      <c r="X21" s="187"/>
      <c r="Y21" s="187"/>
      <c r="Z21" s="53"/>
      <c r="AA21" s="53"/>
      <c r="AB21" s="190"/>
      <c r="AC21" s="191" t="s">
        <v>336</v>
      </c>
      <c r="AD21" s="187" t="str">
        <f>IF(ISERROR(LOOKUP(J21,AE1:AE21,AF1:AF21)), "Zero", LOOKUP(J21,AE1:AE21,AF1:AF21))</f>
        <v>Zero</v>
      </c>
      <c r="AE21" s="187">
        <v>20</v>
      </c>
      <c r="AF21" s="53" t="s">
        <v>327</v>
      </c>
      <c r="AG21" s="188">
        <v>20</v>
      </c>
      <c r="AH21" s="188" t="s">
        <v>291</v>
      </c>
      <c r="AI21" s="189"/>
      <c r="AJ21" s="189"/>
      <c r="AK21" s="189"/>
      <c r="AL21" s="189"/>
      <c r="AM21" s="53"/>
      <c r="AN21" s="53"/>
      <c r="AO21" s="53"/>
      <c r="AP21" s="53"/>
      <c r="AQ21" s="114"/>
      <c r="AR21" s="114"/>
      <c r="AS21" s="114"/>
      <c r="AT21" s="114"/>
      <c r="AU21" s="114"/>
      <c r="AV21" s="114"/>
      <c r="AW21" s="114"/>
      <c r="AX21" s="114"/>
      <c r="AY21" s="114"/>
      <c r="AZ21" s="114"/>
    </row>
    <row r="22" spans="1:52" s="24" customFormat="1" ht="99" hidden="1" customHeight="1">
      <c r="A22" s="29"/>
      <c r="B22" s="523"/>
      <c r="C22" s="523"/>
      <c r="D22" s="1418"/>
      <c r="E22" s="1418"/>
      <c r="F22" s="1419"/>
      <c r="G22" s="523"/>
      <c r="H22" s="523"/>
      <c r="I22" s="523"/>
      <c r="J22" s="523"/>
      <c r="K22" s="187"/>
      <c r="L22" s="187"/>
      <c r="M22" s="229"/>
      <c r="N22" s="187"/>
      <c r="O22" s="187"/>
      <c r="P22" s="187"/>
      <c r="Q22" s="187"/>
      <c r="R22" s="187"/>
      <c r="S22" s="187"/>
      <c r="T22" s="187"/>
      <c r="U22" s="187"/>
      <c r="V22" s="187"/>
      <c r="W22" s="187"/>
      <c r="X22" s="187"/>
      <c r="Y22" s="187"/>
      <c r="Z22" s="53"/>
      <c r="AA22" s="53"/>
      <c r="AB22" s="190"/>
      <c r="AC22" s="191"/>
      <c r="AD22" s="187"/>
      <c r="AE22" s="187"/>
      <c r="AF22" s="53"/>
      <c r="AG22" s="188"/>
      <c r="AH22" s="188"/>
      <c r="AI22" s="189"/>
      <c r="AJ22" s="189"/>
      <c r="AK22" s="189"/>
      <c r="AL22" s="189"/>
      <c r="AM22" s="53"/>
      <c r="AN22" s="53"/>
      <c r="AO22" s="53"/>
      <c r="AP22" s="53"/>
      <c r="AQ22" s="114"/>
      <c r="AR22" s="114"/>
      <c r="AS22" s="114"/>
      <c r="AT22" s="114"/>
      <c r="AU22" s="114"/>
      <c r="AV22" s="114"/>
      <c r="AW22" s="114"/>
      <c r="AX22" s="114"/>
      <c r="AY22" s="114"/>
      <c r="AZ22" s="114"/>
    </row>
    <row r="23" spans="1:52" s="24" customFormat="1" ht="61.5" hidden="1" customHeight="1">
      <c r="A23" s="29"/>
      <c r="B23" s="523"/>
      <c r="C23" s="523"/>
      <c r="D23" s="1417" t="s">
        <v>716</v>
      </c>
      <c r="E23" s="1417"/>
      <c r="F23" s="1417"/>
      <c r="G23" s="1414" t="str">
        <f>IF(J21 &lt; 250, "Please note that if bid validity is less than 250 days, your bid may be rejected", "")</f>
        <v>Please note that if bid validity is less than 250 days, your bid may be rejected</v>
      </c>
      <c r="H23" s="1414"/>
      <c r="I23" s="1414"/>
      <c r="J23" s="1414"/>
      <c r="K23" s="187"/>
      <c r="L23" s="187"/>
      <c r="M23" s="229"/>
      <c r="N23" s="187"/>
      <c r="O23" s="187"/>
      <c r="P23" s="187"/>
      <c r="Q23" s="187"/>
      <c r="R23" s="187"/>
      <c r="S23" s="187"/>
      <c r="T23" s="187"/>
      <c r="U23" s="187"/>
      <c r="V23" s="187"/>
      <c r="W23" s="187"/>
      <c r="X23" s="187"/>
      <c r="Y23" s="187"/>
      <c r="Z23" s="53"/>
      <c r="AA23" s="53"/>
      <c r="AB23" s="190"/>
      <c r="AC23" s="191"/>
      <c r="AD23" s="187"/>
      <c r="AE23" s="187"/>
      <c r="AF23" s="53"/>
      <c r="AG23" s="188"/>
      <c r="AH23" s="188"/>
      <c r="AI23" s="189"/>
      <c r="AJ23" s="189"/>
      <c r="AK23" s="189"/>
      <c r="AL23" s="189"/>
      <c r="AM23" s="53"/>
      <c r="AN23" s="53"/>
      <c r="AO23" s="53"/>
      <c r="AP23" s="53"/>
      <c r="AQ23" s="114"/>
      <c r="AR23" s="114"/>
      <c r="AS23" s="114"/>
      <c r="AT23" s="114"/>
      <c r="AU23" s="114"/>
      <c r="AV23" s="114"/>
      <c r="AW23" s="114"/>
      <c r="AX23" s="114"/>
      <c r="AY23" s="114"/>
      <c r="AZ23" s="114"/>
    </row>
    <row r="24" spans="1:52" s="24" customFormat="1" ht="7.2" customHeight="1">
      <c r="A24" s="29"/>
      <c r="B24" s="523"/>
      <c r="C24" s="523"/>
      <c r="D24" s="1420"/>
      <c r="E24" s="1420"/>
      <c r="F24" s="1420"/>
      <c r="G24" s="712"/>
      <c r="H24" s="712"/>
      <c r="I24" s="712"/>
      <c r="J24" s="712"/>
      <c r="K24" s="187"/>
      <c r="L24" s="187"/>
      <c r="M24" s="229"/>
      <c r="N24" s="187"/>
      <c r="O24" s="187"/>
      <c r="P24" s="187"/>
      <c r="Q24" s="187"/>
      <c r="R24" s="187"/>
      <c r="S24" s="187"/>
      <c r="T24" s="187"/>
      <c r="U24" s="187"/>
      <c r="V24" s="187"/>
      <c r="W24" s="187"/>
      <c r="X24" s="187"/>
      <c r="Y24" s="187"/>
      <c r="Z24" s="53"/>
      <c r="AA24" s="53"/>
      <c r="AB24" s="190"/>
      <c r="AC24" s="191"/>
      <c r="AD24" s="187"/>
      <c r="AE24" s="187"/>
      <c r="AF24" s="53"/>
      <c r="AG24" s="188"/>
      <c r="AH24" s="188"/>
      <c r="AI24" s="189"/>
      <c r="AJ24" s="189"/>
      <c r="AK24" s="189"/>
      <c r="AL24" s="189"/>
      <c r="AM24" s="53"/>
      <c r="AN24" s="53"/>
      <c r="AO24" s="53"/>
      <c r="AP24" s="53"/>
      <c r="AQ24" s="114"/>
      <c r="AR24" s="114"/>
      <c r="AS24" s="114"/>
      <c r="AT24" s="114"/>
      <c r="AU24" s="114"/>
      <c r="AV24" s="114"/>
      <c r="AW24" s="114"/>
      <c r="AX24" s="114"/>
      <c r="AY24" s="114"/>
      <c r="AZ24" s="114"/>
    </row>
    <row r="25" spans="1:52" s="24" customFormat="1" ht="16.2" customHeight="1">
      <c r="A25" s="29"/>
      <c r="B25" s="523"/>
      <c r="C25" s="523"/>
      <c r="D25" s="1420"/>
      <c r="E25" s="1420"/>
      <c r="F25" s="1420"/>
      <c r="G25" s="712"/>
      <c r="H25" s="712"/>
      <c r="I25" s="712"/>
      <c r="J25" s="712"/>
      <c r="K25" s="187"/>
      <c r="L25" s="187"/>
      <c r="M25" s="229"/>
      <c r="N25" s="187"/>
      <c r="O25" s="187"/>
      <c r="P25" s="187"/>
      <c r="Q25" s="187"/>
      <c r="R25" s="187"/>
      <c r="S25" s="187"/>
      <c r="T25" s="187"/>
      <c r="U25" s="187"/>
      <c r="V25" s="187"/>
      <c r="W25" s="187"/>
      <c r="X25" s="187"/>
      <c r="Y25" s="187"/>
      <c r="Z25" s="53"/>
      <c r="AA25" s="53"/>
      <c r="AB25" s="190"/>
      <c r="AC25" s="191"/>
      <c r="AD25" s="187"/>
      <c r="AE25" s="187"/>
      <c r="AF25" s="53"/>
      <c r="AG25" s="188"/>
      <c r="AH25" s="188"/>
      <c r="AI25" s="189"/>
      <c r="AJ25" s="189"/>
      <c r="AK25" s="189"/>
      <c r="AL25" s="189"/>
      <c r="AM25" s="53"/>
      <c r="AN25" s="53"/>
      <c r="AO25" s="53"/>
      <c r="AP25" s="53"/>
      <c r="AQ25" s="114"/>
      <c r="AR25" s="114"/>
      <c r="AS25" s="114"/>
      <c r="AT25" s="114"/>
      <c r="AU25" s="114"/>
      <c r="AV25" s="114"/>
      <c r="AW25" s="114"/>
      <c r="AX25" s="114"/>
      <c r="AY25" s="114"/>
      <c r="AZ25" s="114"/>
    </row>
    <row r="26" spans="1:52" s="24" customFormat="1" ht="74.25" customHeight="1">
      <c r="A26" s="29"/>
      <c r="B26" s="1000" t="str">
        <f>"(b) Attachment 2(" &amp; Basic!$B$2 &amp; ") :"</f>
        <v>(b) Attachment 2(RT20) :</v>
      </c>
      <c r="C26" s="1000"/>
      <c r="D26" s="1400" t="s">
        <v>57</v>
      </c>
      <c r="E26" s="1400"/>
      <c r="F26" s="1400"/>
      <c r="K26" s="53"/>
      <c r="L26" s="53"/>
      <c r="M26" s="53"/>
      <c r="N26" s="53"/>
      <c r="O26" s="53"/>
      <c r="P26" s="53"/>
      <c r="Q26" s="53"/>
      <c r="R26" s="53"/>
      <c r="S26" s="53"/>
      <c r="T26" s="53"/>
      <c r="U26" s="53"/>
      <c r="V26" s="53"/>
      <c r="W26" s="53"/>
      <c r="X26" s="53"/>
      <c r="Y26" s="53"/>
      <c r="Z26" s="53"/>
      <c r="AA26" s="53"/>
      <c r="AB26" s="190"/>
      <c r="AC26" s="191" t="s">
        <v>337</v>
      </c>
      <c r="AD26" s="187" t="str">
        <f>IF(J21 &gt; 9, "("&amp;J21&amp;")", "(0"&amp;J21&amp;")")</f>
        <v>(0)</v>
      </c>
      <c r="AE26" s="187"/>
      <c r="AF26" s="53"/>
      <c r="AG26" s="188">
        <v>21</v>
      </c>
      <c r="AH26" s="188" t="s">
        <v>112</v>
      </c>
      <c r="AI26" s="189"/>
      <c r="AJ26" s="189"/>
      <c r="AK26" s="189"/>
      <c r="AL26" s="189"/>
      <c r="AM26" s="53"/>
      <c r="AN26" s="53"/>
      <c r="AO26" s="53"/>
      <c r="AP26" s="53"/>
      <c r="AQ26" s="114"/>
      <c r="AR26" s="114"/>
      <c r="AS26" s="114"/>
      <c r="AT26" s="114"/>
      <c r="AU26" s="114"/>
      <c r="AV26" s="114"/>
      <c r="AW26" s="114"/>
      <c r="AX26" s="114"/>
      <c r="AY26" s="114"/>
      <c r="AZ26" s="114"/>
    </row>
    <row r="27" spans="1:52" s="24" customFormat="1" ht="60" customHeight="1">
      <c r="A27" s="29"/>
      <c r="B27" s="523"/>
      <c r="C27" s="523"/>
      <c r="D27" s="1422" t="s">
        <v>717</v>
      </c>
      <c r="E27" s="1422"/>
      <c r="F27" s="1422"/>
      <c r="K27" s="53"/>
      <c r="L27" s="53"/>
      <c r="M27" s="53"/>
      <c r="N27" s="53"/>
      <c r="O27" s="53"/>
      <c r="P27" s="53"/>
      <c r="Q27" s="53"/>
      <c r="R27" s="53"/>
      <c r="S27" s="53"/>
      <c r="T27" s="53"/>
      <c r="U27" s="53"/>
      <c r="V27" s="53"/>
      <c r="W27" s="53"/>
      <c r="X27" s="53"/>
      <c r="Y27" s="53"/>
      <c r="Z27" s="53"/>
      <c r="AA27" s="53"/>
      <c r="AB27" s="190"/>
      <c r="AC27" s="191"/>
      <c r="AD27" s="187"/>
      <c r="AE27" s="187"/>
      <c r="AF27" s="53"/>
      <c r="AG27" s="188"/>
      <c r="AH27" s="188"/>
      <c r="AI27" s="189"/>
      <c r="AJ27" s="189"/>
      <c r="AK27" s="189"/>
      <c r="AL27" s="189"/>
      <c r="AM27" s="53"/>
      <c r="AN27" s="53"/>
      <c r="AO27" s="53"/>
      <c r="AP27" s="53"/>
      <c r="AQ27" s="114"/>
      <c r="AR27" s="114"/>
      <c r="AS27" s="114"/>
      <c r="AT27" s="114"/>
      <c r="AU27" s="114"/>
      <c r="AV27" s="114"/>
      <c r="AW27" s="114"/>
      <c r="AX27" s="114"/>
      <c r="AY27" s="114"/>
      <c r="AZ27" s="114"/>
    </row>
    <row r="28" spans="1:52" s="24" customFormat="1" ht="24" customHeight="1">
      <c r="A28" s="29"/>
      <c r="B28" s="523"/>
      <c r="C28" s="523"/>
      <c r="D28" s="1423" t="s">
        <v>718</v>
      </c>
      <c r="E28" s="1423"/>
      <c r="F28" s="1423"/>
      <c r="K28" s="53"/>
      <c r="L28" s="53"/>
      <c r="M28" s="53"/>
      <c r="N28" s="53"/>
      <c r="O28" s="53"/>
      <c r="P28" s="53"/>
      <c r="Q28" s="53"/>
      <c r="R28" s="53"/>
      <c r="S28" s="53"/>
      <c r="T28" s="53"/>
      <c r="U28" s="53"/>
      <c r="V28" s="53"/>
      <c r="W28" s="53"/>
      <c r="X28" s="53"/>
      <c r="Y28" s="53"/>
      <c r="Z28" s="53"/>
      <c r="AA28" s="53"/>
      <c r="AB28" s="190"/>
      <c r="AC28" s="191"/>
      <c r="AD28" s="187"/>
      <c r="AE28" s="187"/>
      <c r="AF28" s="53"/>
      <c r="AG28" s="188"/>
      <c r="AH28" s="188"/>
      <c r="AI28" s="189"/>
      <c r="AJ28" s="189"/>
      <c r="AK28" s="189"/>
      <c r="AL28" s="189"/>
      <c r="AM28" s="53"/>
      <c r="AN28" s="53"/>
      <c r="AO28" s="53"/>
      <c r="AP28" s="53"/>
      <c r="AQ28" s="114"/>
      <c r="AR28" s="114"/>
      <c r="AS28" s="114"/>
      <c r="AT28" s="114"/>
      <c r="AU28" s="114"/>
      <c r="AV28" s="114"/>
      <c r="AW28" s="114"/>
      <c r="AX28" s="114"/>
      <c r="AY28" s="114"/>
      <c r="AZ28" s="114"/>
    </row>
    <row r="29" spans="1:52" s="24" customFormat="1" ht="80.25" customHeight="1">
      <c r="A29" s="29"/>
      <c r="B29" s="1000" t="str">
        <f>"(c) Attachment 3(" &amp; Basic!$B$2 &amp; ") :"</f>
        <v>(c) Attachment 3(RT20) :</v>
      </c>
      <c r="C29" s="1000"/>
      <c r="D29" s="1400" t="s">
        <v>719</v>
      </c>
      <c r="E29" s="1400"/>
      <c r="F29" s="1400"/>
      <c r="G29" s="72"/>
      <c r="H29" s="72"/>
      <c r="I29" s="53"/>
      <c r="J29" s="53"/>
      <c r="K29" s="53"/>
      <c r="L29" s="53"/>
      <c r="M29" s="53"/>
      <c r="N29" s="53"/>
      <c r="O29" s="53"/>
      <c r="P29" s="53"/>
      <c r="Q29" s="53"/>
      <c r="R29" s="53"/>
      <c r="S29" s="53"/>
      <c r="T29" s="53"/>
      <c r="U29" s="53"/>
      <c r="V29" s="53"/>
      <c r="W29" s="53"/>
      <c r="X29" s="53"/>
      <c r="Y29" s="53"/>
      <c r="Z29" s="53"/>
      <c r="AA29" s="34"/>
      <c r="AB29" s="190"/>
      <c r="AC29" s="191"/>
      <c r="AD29" s="187"/>
      <c r="AE29" s="187"/>
      <c r="AF29" s="53"/>
      <c r="AG29" s="188">
        <v>22</v>
      </c>
      <c r="AH29" s="188" t="s">
        <v>291</v>
      </c>
      <c r="AI29" s="189"/>
      <c r="AJ29" s="189"/>
      <c r="AK29" s="189"/>
      <c r="AL29" s="189"/>
      <c r="AM29" s="53"/>
      <c r="AN29" s="53"/>
      <c r="AO29" s="53"/>
      <c r="AP29" s="53"/>
      <c r="AQ29" s="114"/>
      <c r="AR29" s="114"/>
      <c r="AS29" s="114"/>
      <c r="AT29" s="114"/>
      <c r="AU29" s="114"/>
      <c r="AV29" s="114"/>
      <c r="AW29" s="114"/>
      <c r="AX29" s="114"/>
      <c r="AY29" s="114"/>
      <c r="AZ29" s="114"/>
    </row>
    <row r="30" spans="1:52" s="24" customFormat="1" ht="49.5" hidden="1" customHeight="1">
      <c r="A30" s="29"/>
      <c r="B30" s="286"/>
      <c r="C30" s="286"/>
      <c r="D30" s="1411" t="s">
        <v>163</v>
      </c>
      <c r="E30" s="1411"/>
      <c r="F30" s="1411"/>
      <c r="G30" s="152"/>
      <c r="H30" s="230" t="e">
        <f>#REF!</f>
        <v>#REF!</v>
      </c>
      <c r="I30" s="53"/>
      <c r="J30" s="61"/>
      <c r="K30" s="61"/>
      <c r="L30" s="61"/>
      <c r="M30" s="61"/>
      <c r="N30" s="61"/>
      <c r="O30" s="61"/>
      <c r="P30" s="61"/>
      <c r="Q30" s="61"/>
      <c r="R30" s="61"/>
      <c r="S30" s="61"/>
      <c r="T30" s="61"/>
      <c r="U30" s="61"/>
      <c r="V30" s="61"/>
      <c r="W30" s="61"/>
      <c r="X30" s="61"/>
      <c r="Y30" s="61"/>
      <c r="Z30" s="53"/>
      <c r="AA30" s="53"/>
      <c r="AB30" s="190"/>
      <c r="AC30" s="191" t="s">
        <v>338</v>
      </c>
      <c r="AD30" s="187"/>
      <c r="AE30" s="187"/>
      <c r="AF30" s="53"/>
      <c r="AG30" s="188">
        <v>23</v>
      </c>
      <c r="AH30" s="188" t="s">
        <v>291</v>
      </c>
      <c r="AI30" s="189"/>
      <c r="AJ30" s="189"/>
      <c r="AK30" s="189"/>
      <c r="AL30" s="189"/>
      <c r="AM30" s="53"/>
      <c r="AN30" s="53"/>
      <c r="AO30" s="53"/>
      <c r="AP30" s="53"/>
      <c r="AQ30" s="114"/>
      <c r="AR30" s="114"/>
      <c r="AS30" s="114"/>
      <c r="AT30" s="114"/>
      <c r="AU30" s="114"/>
      <c r="AV30" s="114"/>
      <c r="AW30" s="114"/>
      <c r="AX30" s="114"/>
      <c r="AY30" s="114"/>
      <c r="AZ30" s="114"/>
    </row>
    <row r="31" spans="1:52" s="24" customFormat="1" ht="48" hidden="1" customHeight="1">
      <c r="A31" s="29"/>
      <c r="B31" s="286"/>
      <c r="C31" s="286"/>
      <c r="D31" s="1411" t="s">
        <v>164</v>
      </c>
      <c r="E31" s="1411"/>
      <c r="F31" s="1411"/>
      <c r="G31" s="152">
        <v>0</v>
      </c>
      <c r="H31" s="230" t="e">
        <f>#REF!</f>
        <v>#REF!</v>
      </c>
      <c r="I31" s="53"/>
      <c r="J31" s="161"/>
      <c r="K31" s="161"/>
      <c r="L31" s="161"/>
      <c r="M31" s="161"/>
      <c r="N31" s="161"/>
      <c r="O31" s="161"/>
      <c r="P31" s="161"/>
      <c r="Q31" s="161"/>
      <c r="R31" s="161"/>
      <c r="S31" s="161"/>
      <c r="T31" s="161"/>
      <c r="U31" s="161"/>
      <c r="V31" s="161"/>
      <c r="W31" s="161"/>
      <c r="X31" s="161"/>
      <c r="Y31" s="161"/>
      <c r="Z31" s="161"/>
      <c r="AA31" s="161"/>
      <c r="AB31" s="190"/>
      <c r="AC31" s="191" t="s">
        <v>339</v>
      </c>
      <c r="AD31" s="187"/>
      <c r="AE31" s="187"/>
      <c r="AF31" s="53"/>
      <c r="AG31" s="188">
        <v>24</v>
      </c>
      <c r="AH31" s="188" t="s">
        <v>291</v>
      </c>
      <c r="AI31" s="189"/>
      <c r="AJ31" s="189"/>
      <c r="AK31" s="189"/>
      <c r="AL31" s="189"/>
      <c r="AM31" s="53"/>
      <c r="AN31" s="53"/>
      <c r="AO31" s="53"/>
      <c r="AP31" s="53"/>
      <c r="AQ31" s="114"/>
      <c r="AR31" s="114"/>
      <c r="AS31" s="114"/>
      <c r="AT31" s="114"/>
      <c r="AU31" s="114"/>
      <c r="AV31" s="114"/>
      <c r="AW31" s="114"/>
      <c r="AX31" s="114"/>
      <c r="AY31" s="114"/>
      <c r="AZ31" s="114"/>
    </row>
    <row r="32" spans="1:52" ht="168" customHeight="1">
      <c r="B32" s="1000" t="str">
        <f>"(d) Attachment 4(" &amp; Basic!$B$2 &amp; ") :"</f>
        <v>(d) Attachment 4(RT20) :</v>
      </c>
      <c r="C32" s="1000"/>
      <c r="D32" s="1400" t="s">
        <v>304</v>
      </c>
      <c r="E32" s="1400"/>
      <c r="F32" s="1400"/>
      <c r="G32" s="136"/>
      <c r="H32" s="72"/>
      <c r="AB32" s="190"/>
      <c r="AC32" s="191"/>
      <c r="AG32" s="188">
        <v>25</v>
      </c>
      <c r="AH32" s="188" t="s">
        <v>291</v>
      </c>
      <c r="AI32" s="189"/>
      <c r="AJ32" s="189"/>
      <c r="AK32" s="189"/>
      <c r="AL32" s="189"/>
      <c r="AQ32" s="116"/>
      <c r="AR32" s="116"/>
      <c r="AS32" s="116"/>
      <c r="AT32" s="116"/>
      <c r="AU32" s="116"/>
      <c r="AV32" s="116"/>
      <c r="AW32" s="116"/>
      <c r="AX32" s="116"/>
      <c r="AY32" s="116"/>
      <c r="AZ32" s="116"/>
    </row>
    <row r="33" spans="1:52" ht="69" customHeight="1">
      <c r="B33" s="1000" t="str">
        <f>"(e) Attachment 5(" &amp; Basic!$B$2 &amp; ") :"</f>
        <v>(e) Attachment 5(RT20) :</v>
      </c>
      <c r="C33" s="1000"/>
      <c r="D33" s="1400" t="s">
        <v>58</v>
      </c>
      <c r="E33" s="1400"/>
      <c r="F33" s="1400"/>
      <c r="G33" s="72"/>
      <c r="H33" s="72"/>
      <c r="AB33" s="190"/>
      <c r="AC33" s="191"/>
      <c r="AG33" s="188">
        <v>26</v>
      </c>
      <c r="AH33" s="188" t="s">
        <v>291</v>
      </c>
      <c r="AI33" s="189"/>
      <c r="AJ33" s="189"/>
      <c r="AK33" s="189"/>
      <c r="AL33" s="189"/>
      <c r="AQ33" s="116"/>
      <c r="AR33" s="116"/>
      <c r="AS33" s="116"/>
      <c r="AT33" s="116"/>
      <c r="AU33" s="116"/>
      <c r="AV33" s="116"/>
      <c r="AW33" s="116"/>
      <c r="AX33" s="116"/>
      <c r="AY33" s="116"/>
      <c r="AZ33" s="116"/>
    </row>
    <row r="34" spans="1:52" ht="42" customHeight="1">
      <c r="B34" s="1000" t="str">
        <f>"(f) Attachment 5A(" &amp; Basic!$B$2 &amp; ") :"</f>
        <v>(f) Attachment 5A(RT20) :</v>
      </c>
      <c r="C34" s="1000"/>
      <c r="D34" s="1400" t="s">
        <v>702</v>
      </c>
      <c r="E34" s="1400"/>
      <c r="F34" s="1400"/>
      <c r="G34" s="72"/>
      <c r="H34" s="72"/>
      <c r="AB34" s="190"/>
      <c r="AC34" s="191"/>
      <c r="AG34" s="188">
        <v>26</v>
      </c>
      <c r="AH34" s="188" t="s">
        <v>291</v>
      </c>
      <c r="AI34" s="189"/>
      <c r="AJ34" s="189"/>
      <c r="AK34" s="189"/>
      <c r="AL34" s="189"/>
      <c r="AQ34" s="116"/>
      <c r="AR34" s="116"/>
      <c r="AS34" s="116"/>
      <c r="AT34" s="116"/>
      <c r="AU34" s="116"/>
      <c r="AV34" s="116"/>
      <c r="AW34" s="116"/>
      <c r="AX34" s="116"/>
      <c r="AY34" s="116"/>
      <c r="AZ34" s="116"/>
    </row>
    <row r="35" spans="1:52" s="24" customFormat="1" ht="97.5" customHeight="1">
      <c r="A35" s="29"/>
      <c r="B35" s="1000" t="str">
        <f>"(g) Attachment 6(" &amp; Basic!$B$2 &amp; ") :"</f>
        <v>(g) Attachment 6(RT20) :</v>
      </c>
      <c r="C35" s="1000"/>
      <c r="D35" s="1400" t="s">
        <v>59</v>
      </c>
      <c r="E35" s="1400"/>
      <c r="F35" s="1400"/>
      <c r="G35" s="72"/>
      <c r="H35" s="72"/>
      <c r="I35" s="53"/>
      <c r="J35" s="53"/>
      <c r="K35" s="53"/>
      <c r="L35" s="53"/>
      <c r="M35" s="53"/>
      <c r="N35" s="53"/>
      <c r="O35" s="53"/>
      <c r="P35" s="53"/>
      <c r="Q35" s="53"/>
      <c r="R35" s="53"/>
      <c r="S35" s="53"/>
      <c r="T35" s="53"/>
      <c r="U35" s="53"/>
      <c r="V35" s="53"/>
      <c r="W35" s="53"/>
      <c r="X35" s="53"/>
      <c r="Y35" s="53"/>
      <c r="Z35" s="53"/>
      <c r="AA35" s="53"/>
      <c r="AB35" s="190"/>
      <c r="AC35" s="191"/>
      <c r="AD35" s="187"/>
      <c r="AE35" s="187"/>
      <c r="AF35" s="53"/>
      <c r="AG35" s="188">
        <v>27</v>
      </c>
      <c r="AH35" s="188" t="s">
        <v>291</v>
      </c>
      <c r="AI35" s="189"/>
      <c r="AJ35" s="189"/>
      <c r="AK35" s="189"/>
      <c r="AL35" s="189"/>
      <c r="AM35" s="53"/>
      <c r="AN35" s="53"/>
      <c r="AO35" s="53"/>
      <c r="AP35" s="53"/>
      <c r="AQ35" s="114"/>
      <c r="AR35" s="114"/>
      <c r="AS35" s="114"/>
      <c r="AT35" s="114"/>
      <c r="AU35" s="114"/>
      <c r="AV35" s="114"/>
      <c r="AW35" s="114"/>
      <c r="AX35" s="114"/>
      <c r="AY35" s="114"/>
      <c r="AZ35" s="114"/>
    </row>
    <row r="36" spans="1:52" s="24" customFormat="1" ht="57" customHeight="1">
      <c r="A36" s="29"/>
      <c r="B36" s="1000" t="str">
        <f>"(h) Attachment 7(" &amp; Basic!$B$2 &amp; ") :"</f>
        <v>(h) Attachment 7(RT20) :</v>
      </c>
      <c r="C36" s="1000"/>
      <c r="D36" s="1400" t="s">
        <v>471</v>
      </c>
      <c r="E36" s="1400"/>
      <c r="F36" s="1400"/>
      <c r="G36" s="73"/>
      <c r="H36" s="73"/>
      <c r="I36" s="53"/>
      <c r="J36" s="53"/>
      <c r="K36" s="53"/>
      <c r="L36" s="53"/>
      <c r="M36" s="53"/>
      <c r="N36" s="53"/>
      <c r="O36" s="53"/>
      <c r="P36" s="53"/>
      <c r="Q36" s="53"/>
      <c r="R36" s="53"/>
      <c r="S36" s="53"/>
      <c r="T36" s="53"/>
      <c r="U36" s="53"/>
      <c r="V36" s="53"/>
      <c r="W36" s="53"/>
      <c r="X36" s="53"/>
      <c r="Y36" s="53"/>
      <c r="Z36" s="53"/>
      <c r="AA36" s="53"/>
      <c r="AB36" s="190"/>
      <c r="AC36" s="191"/>
      <c r="AD36" s="187"/>
      <c r="AE36" s="187"/>
      <c r="AF36" s="53"/>
      <c r="AG36" s="188">
        <v>28</v>
      </c>
      <c r="AH36" s="188" t="s">
        <v>291</v>
      </c>
      <c r="AI36" s="189"/>
      <c r="AJ36" s="189"/>
      <c r="AK36" s="189"/>
      <c r="AL36" s="189"/>
      <c r="AM36" s="53"/>
      <c r="AN36" s="53"/>
      <c r="AO36" s="53"/>
      <c r="AP36" s="53"/>
      <c r="AQ36" s="114"/>
      <c r="AR36" s="114"/>
      <c r="AS36" s="114"/>
      <c r="AT36" s="114"/>
      <c r="AU36" s="114"/>
      <c r="AV36" s="114"/>
      <c r="AW36" s="114"/>
      <c r="AX36" s="114"/>
      <c r="AY36" s="114"/>
      <c r="AZ36" s="114"/>
    </row>
    <row r="37" spans="1:52" s="24" customFormat="1" ht="44.25" customHeight="1">
      <c r="A37" s="29"/>
      <c r="B37" s="1000" t="str">
        <f>"(i) Attachment 8(" &amp; Basic!$B$2 &amp; ") :"</f>
        <v>(i) Attachment 8(RT20) :</v>
      </c>
      <c r="C37" s="1000"/>
      <c r="D37" s="1400" t="s">
        <v>305</v>
      </c>
      <c r="E37" s="1400"/>
      <c r="F37" s="1400"/>
      <c r="G37" s="72"/>
      <c r="H37" s="72"/>
      <c r="I37" s="53"/>
      <c r="J37" s="53"/>
      <c r="K37" s="53"/>
      <c r="L37" s="53"/>
      <c r="M37" s="53"/>
      <c r="N37" s="53"/>
      <c r="O37" s="53"/>
      <c r="P37" s="53"/>
      <c r="Q37" s="53"/>
      <c r="R37" s="53"/>
      <c r="S37" s="53"/>
      <c r="T37" s="53"/>
      <c r="U37" s="53"/>
      <c r="V37" s="53"/>
      <c r="W37" s="53"/>
      <c r="X37" s="53"/>
      <c r="Y37" s="53"/>
      <c r="Z37" s="53"/>
      <c r="AA37" s="53"/>
      <c r="AB37" s="190"/>
      <c r="AC37" s="191"/>
      <c r="AD37" s="187"/>
      <c r="AE37" s="187"/>
      <c r="AF37" s="53"/>
      <c r="AG37" s="188">
        <v>29</v>
      </c>
      <c r="AH37" s="188" t="s">
        <v>291</v>
      </c>
      <c r="AI37" s="189"/>
      <c r="AJ37" s="189"/>
      <c r="AK37" s="189"/>
      <c r="AL37" s="189"/>
      <c r="AM37" s="53"/>
      <c r="AN37" s="53"/>
      <c r="AO37" s="53"/>
      <c r="AP37" s="53"/>
      <c r="AQ37" s="114"/>
      <c r="AR37" s="114"/>
      <c r="AS37" s="114"/>
      <c r="AT37" s="114"/>
      <c r="AU37" s="114"/>
      <c r="AV37" s="114"/>
      <c r="AW37" s="114"/>
      <c r="AX37" s="114"/>
      <c r="AY37" s="114"/>
      <c r="AZ37" s="114"/>
    </row>
    <row r="38" spans="1:52" s="24" customFormat="1" ht="45" customHeight="1">
      <c r="A38" s="29"/>
      <c r="B38" s="1000" t="str">
        <f>"(j) Attachment 9(" &amp; Basic!$B$2 &amp; ") :"</f>
        <v>(j) Attachment 9(RT20) :</v>
      </c>
      <c r="C38" s="1000"/>
      <c r="D38" s="1400" t="s">
        <v>60</v>
      </c>
      <c r="E38" s="1400"/>
      <c r="F38" s="1400"/>
      <c r="G38" s="72"/>
      <c r="H38" s="72"/>
      <c r="I38" s="53"/>
      <c r="J38" s="53"/>
      <c r="K38" s="53"/>
      <c r="L38" s="53"/>
      <c r="M38" s="53"/>
      <c r="N38" s="53"/>
      <c r="O38" s="53"/>
      <c r="P38" s="53"/>
      <c r="Q38" s="53"/>
      <c r="R38" s="53"/>
      <c r="S38" s="53"/>
      <c r="T38" s="53"/>
      <c r="U38" s="53"/>
      <c r="V38" s="53"/>
      <c r="W38" s="53"/>
      <c r="X38" s="53"/>
      <c r="Y38" s="53"/>
      <c r="Z38" s="53"/>
      <c r="AA38" s="53"/>
      <c r="AB38" s="190"/>
      <c r="AC38" s="191"/>
      <c r="AD38" s="187"/>
      <c r="AE38" s="187"/>
      <c r="AF38" s="53"/>
      <c r="AG38" s="188">
        <v>30</v>
      </c>
      <c r="AH38" s="188" t="s">
        <v>291</v>
      </c>
      <c r="AI38" s="189"/>
      <c r="AJ38" s="189"/>
      <c r="AK38" s="189"/>
      <c r="AL38" s="189"/>
      <c r="AM38" s="53"/>
      <c r="AN38" s="53"/>
      <c r="AO38" s="53"/>
      <c r="AP38" s="53"/>
      <c r="AQ38" s="114"/>
      <c r="AR38" s="114"/>
      <c r="AS38" s="114"/>
      <c r="AT38" s="114"/>
      <c r="AU38" s="114"/>
      <c r="AV38" s="114"/>
      <c r="AW38" s="114"/>
      <c r="AX38" s="114"/>
      <c r="AY38" s="114"/>
      <c r="AZ38" s="114"/>
    </row>
    <row r="39" spans="1:52" s="24" customFormat="1" ht="45.75" customHeight="1">
      <c r="A39" s="29"/>
      <c r="B39" s="1000" t="str">
        <f>"(k) Attachment 10(" &amp; Basic!$B$2 &amp; ") :"</f>
        <v>(k) Attachment 10(RT20) :</v>
      </c>
      <c r="C39" s="1000"/>
      <c r="D39" s="1400" t="s">
        <v>61</v>
      </c>
      <c r="E39" s="1400"/>
      <c r="F39" s="1400"/>
      <c r="G39" s="72"/>
      <c r="H39" s="72"/>
      <c r="I39" s="53"/>
      <c r="J39" s="53"/>
      <c r="K39" s="53"/>
      <c r="L39" s="53"/>
      <c r="M39" s="53"/>
      <c r="N39" s="53"/>
      <c r="O39" s="53"/>
      <c r="P39" s="53"/>
      <c r="Q39" s="53"/>
      <c r="R39" s="53"/>
      <c r="S39" s="53"/>
      <c r="T39" s="53"/>
      <c r="U39" s="53"/>
      <c r="V39" s="53"/>
      <c r="W39" s="53"/>
      <c r="X39" s="53"/>
      <c r="Y39" s="53"/>
      <c r="Z39" s="53"/>
      <c r="AA39" s="53"/>
      <c r="AB39" s="190"/>
      <c r="AC39" s="191"/>
      <c r="AD39" s="187"/>
      <c r="AE39" s="187"/>
      <c r="AF39" s="53"/>
      <c r="AG39" s="188">
        <v>31</v>
      </c>
      <c r="AH39" s="188" t="s">
        <v>112</v>
      </c>
      <c r="AI39" s="189"/>
      <c r="AJ39" s="189"/>
      <c r="AK39" s="189"/>
      <c r="AL39" s="189"/>
      <c r="AM39" s="53"/>
      <c r="AN39" s="53"/>
      <c r="AO39" s="53"/>
      <c r="AP39" s="53"/>
      <c r="AQ39" s="114"/>
      <c r="AR39" s="114"/>
      <c r="AS39" s="114"/>
      <c r="AT39" s="114"/>
      <c r="AU39" s="114"/>
      <c r="AV39" s="114"/>
      <c r="AW39" s="114"/>
      <c r="AX39" s="114"/>
      <c r="AY39" s="114"/>
      <c r="AZ39" s="114"/>
    </row>
    <row r="40" spans="1:52" s="24" customFormat="1" ht="40.5" customHeight="1">
      <c r="A40" s="29"/>
      <c r="B40" s="1000" t="str">
        <f>"(l) Attachment 11(" &amp; Basic!$B$2 &amp; ") :"</f>
        <v>(l) Attachment 11(RT20) :</v>
      </c>
      <c r="C40" s="1000"/>
      <c r="D40" s="1400" t="s">
        <v>62</v>
      </c>
      <c r="E40" s="1400"/>
      <c r="F40" s="1400"/>
      <c r="G40" s="72"/>
      <c r="H40" s="72"/>
      <c r="I40" s="53"/>
      <c r="J40" s="53"/>
      <c r="K40" s="53"/>
      <c r="L40" s="53"/>
      <c r="M40" s="53"/>
      <c r="N40" s="53"/>
      <c r="O40" s="53"/>
      <c r="P40" s="53"/>
      <c r="Q40" s="53"/>
      <c r="R40" s="53"/>
      <c r="S40" s="53"/>
      <c r="T40" s="53"/>
      <c r="U40" s="53"/>
      <c r="V40" s="53"/>
      <c r="W40" s="53"/>
      <c r="X40" s="53"/>
      <c r="Y40" s="53"/>
      <c r="Z40" s="53"/>
      <c r="AA40" s="53"/>
      <c r="AB40" s="190"/>
      <c r="AC40" s="191"/>
      <c r="AD40" s="187"/>
      <c r="AE40" s="187"/>
      <c r="AF40" s="53"/>
      <c r="AG40" s="53"/>
      <c r="AH40" s="53"/>
      <c r="AI40" s="53"/>
      <c r="AJ40" s="53"/>
      <c r="AK40" s="53"/>
      <c r="AL40" s="53"/>
      <c r="AM40" s="53"/>
      <c r="AN40" s="53"/>
      <c r="AO40" s="53"/>
      <c r="AP40" s="53"/>
      <c r="AQ40" s="114"/>
      <c r="AR40" s="114"/>
      <c r="AS40" s="114"/>
      <c r="AT40" s="114"/>
      <c r="AU40" s="114"/>
      <c r="AV40" s="114"/>
      <c r="AW40" s="114"/>
      <c r="AX40" s="114"/>
      <c r="AY40" s="114"/>
      <c r="AZ40" s="114"/>
    </row>
    <row r="41" spans="1:52" s="24" customFormat="1" ht="46.5" customHeight="1">
      <c r="A41" s="29"/>
      <c r="B41" s="1000" t="str">
        <f>"(m) Attachment 12(" &amp; Basic!$B$2 &amp; ") :"</f>
        <v>(m) Attachment 12(RT20) :</v>
      </c>
      <c r="C41" s="1000"/>
      <c r="D41" s="1400" t="s">
        <v>283</v>
      </c>
      <c r="E41" s="1400"/>
      <c r="F41" s="1400"/>
      <c r="G41" s="72"/>
      <c r="H41" s="72"/>
      <c r="I41" s="53"/>
      <c r="J41" s="53"/>
      <c r="K41" s="53"/>
      <c r="L41" s="53"/>
      <c r="M41" s="53"/>
      <c r="N41" s="53"/>
      <c r="O41" s="53"/>
      <c r="P41" s="53"/>
      <c r="Q41" s="53"/>
      <c r="R41" s="53"/>
      <c r="S41" s="53"/>
      <c r="T41" s="53"/>
      <c r="U41" s="53"/>
      <c r="V41" s="53"/>
      <c r="W41" s="53"/>
      <c r="X41" s="53"/>
      <c r="Y41" s="53"/>
      <c r="Z41" s="53"/>
      <c r="AA41" s="53"/>
      <c r="AB41" s="190"/>
      <c r="AC41" s="191"/>
      <c r="AD41" s="187"/>
      <c r="AE41" s="187"/>
      <c r="AF41" s="53"/>
      <c r="AG41" s="53"/>
      <c r="AH41" s="53"/>
      <c r="AI41" s="53"/>
      <c r="AJ41" s="53"/>
      <c r="AK41" s="53"/>
      <c r="AL41" s="53"/>
      <c r="AM41" s="53"/>
      <c r="AN41" s="53"/>
      <c r="AO41" s="53"/>
      <c r="AP41" s="53"/>
      <c r="AQ41" s="114"/>
      <c r="AR41" s="114"/>
      <c r="AS41" s="114"/>
      <c r="AT41" s="114"/>
      <c r="AU41" s="114"/>
      <c r="AV41" s="114"/>
      <c r="AW41" s="114"/>
      <c r="AX41" s="114"/>
      <c r="AY41" s="114"/>
      <c r="AZ41" s="114"/>
    </row>
    <row r="42" spans="1:52" s="24" customFormat="1" ht="45" customHeight="1">
      <c r="A42" s="29"/>
      <c r="B42" s="1000" t="str">
        <f>"(n) Attachment 13(" &amp; Basic!$B$2 &amp; ") :"</f>
        <v>(n) Attachment 13(RT20) :</v>
      </c>
      <c r="C42" s="1000"/>
      <c r="D42" s="1400" t="s">
        <v>284</v>
      </c>
      <c r="E42" s="1400"/>
      <c r="F42" s="1400"/>
      <c r="G42" s="72"/>
      <c r="H42" s="72"/>
      <c r="I42" s="53"/>
      <c r="J42" s="53"/>
      <c r="K42" s="53"/>
      <c r="L42" s="53"/>
      <c r="M42" s="53"/>
      <c r="N42" s="53"/>
      <c r="O42" s="53"/>
      <c r="P42" s="53"/>
      <c r="Q42" s="53"/>
      <c r="R42" s="53"/>
      <c r="S42" s="53"/>
      <c r="T42" s="53"/>
      <c r="U42" s="53"/>
      <c r="V42" s="53"/>
      <c r="W42" s="53"/>
      <c r="X42" s="53"/>
      <c r="Y42" s="53"/>
      <c r="Z42" s="53"/>
      <c r="AA42" s="53"/>
      <c r="AB42" s="190"/>
      <c r="AC42" s="191"/>
      <c r="AD42" s="187"/>
      <c r="AE42" s="187"/>
      <c r="AF42" s="53"/>
      <c r="AG42" s="53"/>
      <c r="AH42" s="53"/>
      <c r="AI42" s="53"/>
      <c r="AJ42" s="53"/>
      <c r="AK42" s="53"/>
      <c r="AL42" s="53"/>
      <c r="AM42" s="53"/>
      <c r="AN42" s="53"/>
      <c r="AO42" s="53"/>
      <c r="AP42" s="53"/>
      <c r="AQ42" s="114"/>
      <c r="AR42" s="114"/>
      <c r="AS42" s="114"/>
      <c r="AT42" s="114"/>
      <c r="AU42" s="114"/>
      <c r="AV42" s="114"/>
      <c r="AW42" s="114"/>
      <c r="AX42" s="114"/>
      <c r="AY42" s="114"/>
      <c r="AZ42" s="114"/>
    </row>
    <row r="43" spans="1:52" s="24" customFormat="1" ht="46.5" customHeight="1">
      <c r="A43" s="29"/>
      <c r="B43" s="1000" t="str">
        <f>"(o) Attachment 14(" &amp; Basic!$B$2 &amp; ") :"</f>
        <v>(o) Attachment 14(RT20) :</v>
      </c>
      <c r="C43" s="1000"/>
      <c r="D43" s="1400" t="s">
        <v>63</v>
      </c>
      <c r="E43" s="1400"/>
      <c r="F43" s="1400"/>
      <c r="G43" s="72"/>
      <c r="H43" s="72"/>
      <c r="I43" s="53"/>
      <c r="J43" s="53"/>
      <c r="K43" s="53"/>
      <c r="L43" s="53"/>
      <c r="M43" s="53"/>
      <c r="N43" s="53"/>
      <c r="O43" s="53"/>
      <c r="P43" s="53"/>
      <c r="Q43" s="53"/>
      <c r="R43" s="53"/>
      <c r="S43" s="53"/>
      <c r="T43" s="53"/>
      <c r="U43" s="53"/>
      <c r="V43" s="53"/>
      <c r="W43" s="53"/>
      <c r="X43" s="53"/>
      <c r="Y43" s="53"/>
      <c r="Z43" s="53"/>
      <c r="AA43" s="53"/>
      <c r="AB43" s="190"/>
      <c r="AC43" s="191"/>
      <c r="AD43" s="187"/>
      <c r="AE43" s="187"/>
      <c r="AF43" s="53"/>
      <c r="AG43" s="53"/>
      <c r="AH43" s="53"/>
      <c r="AI43" s="53"/>
      <c r="AJ43" s="53"/>
      <c r="AK43" s="53"/>
      <c r="AL43" s="53"/>
      <c r="AM43" s="53"/>
      <c r="AN43" s="53"/>
      <c r="AO43" s="53"/>
      <c r="AP43" s="53"/>
      <c r="AQ43" s="114"/>
      <c r="AR43" s="114"/>
      <c r="AS43" s="114"/>
      <c r="AT43" s="114"/>
      <c r="AU43" s="114"/>
      <c r="AV43" s="114"/>
      <c r="AW43" s="114"/>
      <c r="AX43" s="114"/>
      <c r="AY43" s="114"/>
      <c r="AZ43" s="114"/>
    </row>
    <row r="44" spans="1:52" s="24" customFormat="1" ht="84.75" customHeight="1">
      <c r="A44" s="29"/>
      <c r="B44" s="1000" t="str">
        <f>"(p) Attachment 15(" &amp; Basic!$B$2 &amp; ") :"</f>
        <v>(p) Attachment 15(RT20) :</v>
      </c>
      <c r="C44" s="1000"/>
      <c r="D44" s="1400" t="s">
        <v>505</v>
      </c>
      <c r="E44" s="1400"/>
      <c r="F44" s="1400"/>
      <c r="G44" s="72"/>
      <c r="H44" s="72"/>
      <c r="I44" s="53"/>
      <c r="J44" s="53"/>
      <c r="K44" s="53"/>
      <c r="L44" s="53"/>
      <c r="M44" s="53"/>
      <c r="N44" s="53"/>
      <c r="O44" s="53"/>
      <c r="P44" s="53"/>
      <c r="Q44" s="53"/>
      <c r="R44" s="53"/>
      <c r="S44" s="53"/>
      <c r="T44" s="53"/>
      <c r="U44" s="53"/>
      <c r="V44" s="53"/>
      <c r="W44" s="53"/>
      <c r="X44" s="53"/>
      <c r="Y44" s="53"/>
      <c r="Z44" s="53"/>
      <c r="AA44" s="53"/>
      <c r="AB44" s="190"/>
      <c r="AC44" s="191"/>
      <c r="AD44" s="187"/>
      <c r="AE44" s="187"/>
      <c r="AF44" s="53"/>
      <c r="AG44" s="53"/>
      <c r="AH44" s="53"/>
      <c r="AI44" s="53"/>
      <c r="AJ44" s="53"/>
      <c r="AK44" s="53"/>
      <c r="AL44" s="53"/>
      <c r="AM44" s="53"/>
      <c r="AN44" s="53"/>
      <c r="AO44" s="53"/>
      <c r="AP44" s="53"/>
      <c r="AQ44" s="114"/>
      <c r="AR44" s="114"/>
      <c r="AS44" s="114"/>
      <c r="AT44" s="114"/>
      <c r="AU44" s="114"/>
      <c r="AV44" s="114"/>
      <c r="AW44" s="114"/>
      <c r="AX44" s="114"/>
      <c r="AY44" s="114"/>
      <c r="AZ44" s="114"/>
    </row>
    <row r="45" spans="1:52" s="24" customFormat="1" ht="55.5" customHeight="1">
      <c r="A45" s="29"/>
      <c r="B45" s="1000" t="str">
        <f>"(q) Attachment 16(" &amp; Basic!$B$2 &amp; ") :"</f>
        <v>(q) Attachment 16(RT20) :</v>
      </c>
      <c r="C45" s="1000"/>
      <c r="D45" s="1400" t="s">
        <v>285</v>
      </c>
      <c r="E45" s="1400"/>
      <c r="F45" s="1400"/>
      <c r="G45" s="72"/>
      <c r="H45" s="72"/>
      <c r="I45" s="53"/>
      <c r="J45" s="53"/>
      <c r="K45" s="53"/>
      <c r="L45" s="53"/>
      <c r="M45" s="53"/>
      <c r="N45" s="53"/>
      <c r="O45" s="53"/>
      <c r="P45" s="53"/>
      <c r="Q45" s="53"/>
      <c r="R45" s="53"/>
      <c r="S45" s="53"/>
      <c r="T45" s="53"/>
      <c r="U45" s="53"/>
      <c r="V45" s="53"/>
      <c r="W45" s="53"/>
      <c r="X45" s="53"/>
      <c r="Y45" s="53"/>
      <c r="Z45" s="53"/>
      <c r="AA45" s="53"/>
      <c r="AB45" s="190"/>
      <c r="AC45" s="191"/>
      <c r="AD45" s="187"/>
      <c r="AE45" s="187"/>
      <c r="AF45" s="53"/>
      <c r="AG45" s="53"/>
      <c r="AH45" s="53"/>
      <c r="AI45" s="53"/>
      <c r="AJ45" s="53"/>
      <c r="AK45" s="53"/>
      <c r="AL45" s="53"/>
      <c r="AM45" s="53"/>
      <c r="AN45" s="53"/>
      <c r="AO45" s="53"/>
      <c r="AP45" s="53"/>
      <c r="AQ45" s="114"/>
      <c r="AR45" s="114"/>
      <c r="AS45" s="114"/>
      <c r="AT45" s="114"/>
      <c r="AU45" s="114"/>
      <c r="AV45" s="114"/>
      <c r="AW45" s="114"/>
      <c r="AX45" s="114"/>
      <c r="AY45" s="114"/>
      <c r="AZ45" s="114"/>
    </row>
    <row r="46" spans="1:52" ht="46.5" customHeight="1">
      <c r="B46" s="1000" t="str">
        <f>"(r) Attachment 17(" &amp; Basic!$B$2 &amp; ") :"</f>
        <v>(r) Attachment 17(RT20) :</v>
      </c>
      <c r="C46" s="1000"/>
      <c r="D46" s="1400" t="s">
        <v>504</v>
      </c>
      <c r="E46" s="1400"/>
      <c r="F46" s="1400"/>
      <c r="G46" s="72"/>
      <c r="H46" s="72"/>
      <c r="AB46" s="190"/>
      <c r="AC46" s="191"/>
      <c r="AQ46" s="116"/>
      <c r="AR46" s="116"/>
      <c r="AS46" s="116"/>
      <c r="AT46" s="116"/>
      <c r="AU46" s="116"/>
      <c r="AV46" s="116"/>
      <c r="AW46" s="116"/>
      <c r="AX46" s="116"/>
      <c r="AY46" s="116"/>
      <c r="AZ46" s="116"/>
    </row>
    <row r="47" spans="1:52" ht="49.5" customHeight="1">
      <c r="B47" s="1000" t="str">
        <f>"(s) Attachment 18(" &amp; Basic!$B$2 &amp; ") :"</f>
        <v>(s) Attachment 18(RT20) :</v>
      </c>
      <c r="C47" s="1000"/>
      <c r="D47" s="72" t="s">
        <v>510</v>
      </c>
      <c r="E47" s="72"/>
      <c r="F47" s="72"/>
      <c r="G47" s="72"/>
      <c r="H47" s="72"/>
      <c r="AB47" s="190"/>
      <c r="AC47" s="191"/>
      <c r="AQ47" s="116"/>
      <c r="AR47" s="116"/>
      <c r="AS47" s="116"/>
      <c r="AT47" s="116"/>
      <c r="AU47" s="116"/>
      <c r="AV47" s="116"/>
      <c r="AW47" s="116"/>
      <c r="AX47" s="116"/>
      <c r="AY47" s="116"/>
      <c r="AZ47" s="116"/>
    </row>
    <row r="48" spans="1:52" ht="44.25" customHeight="1">
      <c r="B48" s="1000" t="str">
        <f>"(t) Attachment 19(" &amp; Basic!$B$2 &amp; ") :"</f>
        <v>(t) Attachment 19(RT20) :</v>
      </c>
      <c r="C48" s="1000"/>
      <c r="D48" s="1400" t="s">
        <v>286</v>
      </c>
      <c r="E48" s="1400"/>
      <c r="F48" s="1400"/>
      <c r="G48" s="72"/>
      <c r="H48" s="72"/>
      <c r="AB48" s="190"/>
      <c r="AC48" s="191"/>
      <c r="AQ48" s="116"/>
      <c r="AR48" s="116"/>
      <c r="AS48" s="116"/>
      <c r="AT48" s="116"/>
      <c r="AU48" s="116"/>
      <c r="AV48" s="116"/>
      <c r="AW48" s="116"/>
      <c r="AX48" s="116"/>
      <c r="AY48" s="116"/>
      <c r="AZ48" s="116"/>
    </row>
    <row r="49" spans="1:52" ht="43.5" customHeight="1">
      <c r="B49" s="1000" t="str">
        <f>"(u) Attachment 20(" &amp; Basic!$B$2 &amp; ") :"</f>
        <v>(u) Attachment 20(RT20) :</v>
      </c>
      <c r="C49" s="1000"/>
      <c r="D49" s="1000" t="s">
        <v>537</v>
      </c>
      <c r="E49" s="1000"/>
      <c r="F49" s="1000"/>
      <c r="G49" s="72"/>
      <c r="H49" s="72"/>
      <c r="AB49" s="190"/>
      <c r="AC49" s="191"/>
      <c r="AQ49" s="116"/>
      <c r="AR49" s="116"/>
      <c r="AS49" s="116"/>
      <c r="AT49" s="116"/>
      <c r="AU49" s="116"/>
      <c r="AV49" s="116"/>
      <c r="AW49" s="116"/>
      <c r="AX49" s="116"/>
      <c r="AY49" s="116"/>
      <c r="AZ49" s="116"/>
    </row>
    <row r="50" spans="1:52" ht="43.5" customHeight="1">
      <c r="B50" s="1000" t="str">
        <f>"(v) Attachment 21(" &amp; Basic!$B$2 &amp; ") :"</f>
        <v>(v) Attachment 21(RT20) :</v>
      </c>
      <c r="C50" s="1000"/>
      <c r="D50" s="1000" t="s">
        <v>869</v>
      </c>
      <c r="E50" s="1000"/>
      <c r="F50" s="1000"/>
      <c r="G50" s="72"/>
      <c r="H50" s="72"/>
      <c r="AB50" s="190"/>
      <c r="AC50" s="191"/>
      <c r="AQ50" s="116"/>
      <c r="AR50" s="116"/>
      <c r="AS50" s="116"/>
      <c r="AT50" s="116"/>
      <c r="AU50" s="116"/>
      <c r="AV50" s="116"/>
      <c r="AW50" s="116"/>
      <c r="AX50" s="116"/>
      <c r="AY50" s="116"/>
      <c r="AZ50" s="116"/>
    </row>
    <row r="51" spans="1:52" ht="83.25" customHeight="1">
      <c r="B51" s="1000" t="str">
        <f>"(w) Attachment 22(" &amp; Basic!$B$2 &amp; ") :"</f>
        <v>(w) Attachment 22(RT20) :</v>
      </c>
      <c r="C51" s="1000"/>
      <c r="D51" s="1000" t="s">
        <v>870</v>
      </c>
      <c r="E51" s="1000"/>
      <c r="F51" s="1000"/>
      <c r="G51" s="72"/>
      <c r="H51" s="72"/>
      <c r="AB51" s="190"/>
      <c r="AC51" s="191"/>
      <c r="AQ51" s="116"/>
      <c r="AR51" s="116"/>
      <c r="AS51" s="116"/>
      <c r="AT51" s="116"/>
      <c r="AU51" s="116"/>
      <c r="AV51" s="116"/>
      <c r="AW51" s="116"/>
      <c r="AX51" s="116"/>
      <c r="AY51" s="116"/>
      <c r="AZ51" s="116"/>
    </row>
    <row r="52" spans="1:52" ht="44.25" customHeight="1">
      <c r="B52" s="1000" t="str">
        <f>"(x) Attachment 23(" &amp; Basic!$B$2 &amp; ") :"</f>
        <v>(x) Attachment 23(RT20) :</v>
      </c>
      <c r="C52" s="1000"/>
      <c r="D52" s="888" t="s">
        <v>861</v>
      </c>
      <c r="E52" s="888"/>
      <c r="F52" s="888"/>
      <c r="G52" s="72"/>
      <c r="H52" s="72"/>
      <c r="AB52" s="190"/>
      <c r="AC52" s="191"/>
      <c r="AQ52" s="116"/>
      <c r="AR52" s="116"/>
      <c r="AS52" s="116"/>
      <c r="AT52" s="116"/>
      <c r="AU52" s="116"/>
      <c r="AV52" s="116"/>
      <c r="AW52" s="116"/>
      <c r="AX52" s="116"/>
      <c r="AY52" s="116"/>
      <c r="AZ52" s="116"/>
    </row>
    <row r="53" spans="1:52" ht="42" customHeight="1">
      <c r="B53" s="1000" t="str">
        <f>"(y) Attachment 24(" &amp; Basic!$B$2 &amp; ") :"</f>
        <v>(y) Attachment 24(RT20) :</v>
      </c>
      <c r="C53" s="1000"/>
      <c r="D53" s="1000" t="s">
        <v>862</v>
      </c>
      <c r="E53" s="1000"/>
      <c r="F53" s="1000"/>
      <c r="G53" s="72"/>
      <c r="H53" s="72"/>
      <c r="AB53" s="190"/>
      <c r="AC53" s="191"/>
      <c r="AQ53" s="116"/>
      <c r="AR53" s="116"/>
      <c r="AS53" s="116"/>
      <c r="AT53" s="116"/>
      <c r="AU53" s="116"/>
      <c r="AV53" s="116"/>
      <c r="AW53" s="116"/>
      <c r="AX53" s="116"/>
      <c r="AY53" s="116"/>
      <c r="AZ53" s="116"/>
    </row>
    <row r="54" spans="1:52" ht="40.5" customHeight="1">
      <c r="B54" s="1000" t="str">
        <f>"(z) Attachment 25(" &amp; Basic!$B$2 &amp; ") :"</f>
        <v>(z) Attachment 25(RT20) :</v>
      </c>
      <c r="C54" s="1000"/>
      <c r="D54" s="1000" t="s">
        <v>703</v>
      </c>
      <c r="E54" s="1000"/>
      <c r="F54" s="1000"/>
      <c r="G54" s="72"/>
      <c r="H54" s="72"/>
      <c r="AB54" s="190"/>
      <c r="AC54" s="191"/>
      <c r="AQ54" s="116"/>
      <c r="AR54" s="116"/>
      <c r="AS54" s="116"/>
      <c r="AT54" s="116"/>
      <c r="AU54" s="116"/>
      <c r="AV54" s="116"/>
      <c r="AW54" s="116"/>
      <c r="AX54" s="116"/>
      <c r="AY54" s="116"/>
      <c r="AZ54" s="116"/>
    </row>
    <row r="55" spans="1:52" ht="40.5" customHeight="1">
      <c r="B55" s="1000" t="str">
        <f>"(aa) Attachment 26(" &amp; Basic!$B$2 &amp; ") :"</f>
        <v>(aa) Attachment 26(RT20) :</v>
      </c>
      <c r="C55" s="1000"/>
      <c r="D55" s="1000" t="s">
        <v>863</v>
      </c>
      <c r="E55" s="1000"/>
      <c r="F55" s="1000"/>
      <c r="G55" s="72"/>
      <c r="H55" s="72"/>
      <c r="AB55" s="190"/>
      <c r="AC55" s="191"/>
      <c r="AQ55" s="116"/>
      <c r="AR55" s="116"/>
      <c r="AS55" s="116"/>
      <c r="AT55" s="116"/>
      <c r="AU55" s="116"/>
      <c r="AV55" s="116"/>
      <c r="AW55" s="116"/>
      <c r="AX55" s="116"/>
      <c r="AY55" s="116"/>
      <c r="AZ55" s="116"/>
    </row>
    <row r="56" spans="1:52" ht="54" customHeight="1">
      <c r="B56" s="1000" t="str">
        <f>"(bb) Attachment 27(" &amp; Basic!$B$2 &amp; ") :"</f>
        <v>(bb) Attachment 27(RT20) :</v>
      </c>
      <c r="C56" s="1000"/>
      <c r="D56" s="1000" t="s">
        <v>871</v>
      </c>
      <c r="E56" s="1000"/>
      <c r="F56" s="1000"/>
      <c r="G56" s="72"/>
      <c r="H56" s="72"/>
      <c r="AB56" s="190"/>
      <c r="AC56" s="191"/>
      <c r="AQ56" s="116"/>
      <c r="AR56" s="116"/>
      <c r="AS56" s="116"/>
      <c r="AT56" s="116"/>
      <c r="AU56" s="116"/>
      <c r="AV56" s="116"/>
      <c r="AW56" s="116"/>
      <c r="AX56" s="116"/>
      <c r="AY56" s="116"/>
      <c r="AZ56" s="116"/>
    </row>
    <row r="57" spans="1:52" ht="58.2" customHeight="1">
      <c r="B57" s="1000" t="str">
        <f>"(cc) Attachment 28(" &amp; Basic!$B$2 &amp; ") :"</f>
        <v>(cc) Attachment 28(RT20) :</v>
      </c>
      <c r="C57" s="1000"/>
      <c r="D57" s="1000" t="s">
        <v>1062</v>
      </c>
      <c r="E57" s="1000"/>
      <c r="F57" s="1000"/>
      <c r="G57" s="72"/>
      <c r="H57" s="72"/>
      <c r="AB57" s="190"/>
      <c r="AC57" s="191"/>
      <c r="AQ57" s="116"/>
      <c r="AR57" s="116"/>
      <c r="AS57" s="116"/>
      <c r="AT57" s="116"/>
      <c r="AU57" s="116"/>
      <c r="AV57" s="116"/>
      <c r="AW57" s="116"/>
      <c r="AX57" s="116"/>
      <c r="AY57" s="116"/>
      <c r="AZ57" s="116"/>
    </row>
    <row r="58" spans="1:52" ht="63" customHeight="1">
      <c r="A58" s="70">
        <v>3</v>
      </c>
      <c r="B58" s="1399" t="s">
        <v>64</v>
      </c>
      <c r="C58" s="1399"/>
      <c r="D58" s="1399"/>
      <c r="E58" s="1399"/>
      <c r="F58" s="1399"/>
      <c r="G58" s="74"/>
      <c r="H58" s="74"/>
      <c r="AB58" s="190"/>
      <c r="AC58" s="191"/>
      <c r="AQ58" s="116"/>
      <c r="AR58" s="116"/>
      <c r="AS58" s="116"/>
      <c r="AT58" s="116"/>
      <c r="AU58" s="116"/>
      <c r="AV58" s="116"/>
      <c r="AW58" s="116"/>
      <c r="AX58" s="116"/>
      <c r="AY58" s="116"/>
      <c r="AZ58" s="116"/>
    </row>
    <row r="59" spans="1:52" ht="83.25" customHeight="1">
      <c r="A59" s="70">
        <v>3.1</v>
      </c>
      <c r="B59" s="1399" t="s">
        <v>329</v>
      </c>
      <c r="C59" s="1399"/>
      <c r="D59" s="1399"/>
      <c r="E59" s="1399"/>
      <c r="F59" s="1399"/>
      <c r="G59" s="74"/>
      <c r="H59" s="74"/>
      <c r="AB59" s="190"/>
      <c r="AC59" s="191"/>
      <c r="AQ59" s="116"/>
      <c r="AR59" s="116"/>
      <c r="AS59" s="116"/>
      <c r="AT59" s="116"/>
      <c r="AU59" s="116"/>
      <c r="AV59" s="116"/>
      <c r="AW59" s="116"/>
      <c r="AX59" s="116"/>
      <c r="AY59" s="116"/>
      <c r="AZ59" s="116"/>
    </row>
    <row r="60" spans="1:52" ht="84" customHeight="1">
      <c r="A60" s="70">
        <v>3.2</v>
      </c>
      <c r="B60" s="1399" t="s">
        <v>330</v>
      </c>
      <c r="C60" s="1399"/>
      <c r="D60" s="1399"/>
      <c r="E60" s="1399"/>
      <c r="F60" s="1399"/>
      <c r="G60" s="74"/>
      <c r="H60" s="74"/>
      <c r="AB60" s="190"/>
      <c r="AC60" s="191"/>
      <c r="AQ60" s="116"/>
      <c r="AR60" s="116"/>
      <c r="AS60" s="116"/>
      <c r="AT60" s="116"/>
      <c r="AU60" s="116"/>
      <c r="AV60" s="116"/>
      <c r="AW60" s="116"/>
      <c r="AX60" s="116"/>
      <c r="AY60" s="116"/>
      <c r="AZ60" s="116"/>
    </row>
    <row r="61" spans="1:52" s="24" customFormat="1" ht="92.25" customHeight="1">
      <c r="A61" s="70">
        <v>4</v>
      </c>
      <c r="B61" s="1399" t="s">
        <v>478</v>
      </c>
      <c r="C61" s="1399"/>
      <c r="D61" s="1399"/>
      <c r="E61" s="1399"/>
      <c r="F61" s="1399"/>
      <c r="G61" s="74"/>
      <c r="H61" s="74"/>
      <c r="I61" s="53"/>
      <c r="J61" s="53"/>
      <c r="K61" s="53"/>
      <c r="L61" s="53"/>
      <c r="M61" s="53"/>
      <c r="N61" s="53"/>
      <c r="O61" s="53"/>
      <c r="P61" s="53"/>
      <c r="Q61" s="53"/>
      <c r="R61" s="53"/>
      <c r="S61" s="53"/>
      <c r="T61" s="53"/>
      <c r="U61" s="53"/>
      <c r="V61" s="53"/>
      <c r="W61" s="53"/>
      <c r="X61" s="53"/>
      <c r="Y61" s="53"/>
      <c r="Z61" s="53"/>
      <c r="AA61" s="53"/>
      <c r="AB61" s="190"/>
      <c r="AC61" s="191"/>
      <c r="AD61" s="187"/>
      <c r="AE61" s="187"/>
      <c r="AF61" s="53"/>
      <c r="AG61" s="53"/>
      <c r="AH61" s="53"/>
      <c r="AI61" s="53"/>
      <c r="AJ61" s="53"/>
      <c r="AK61" s="53"/>
      <c r="AL61" s="53"/>
      <c r="AM61" s="53"/>
      <c r="AN61" s="53"/>
      <c r="AO61" s="53"/>
      <c r="AP61" s="53"/>
      <c r="AQ61" s="114"/>
      <c r="AR61" s="114"/>
      <c r="AS61" s="114"/>
      <c r="AT61" s="114"/>
      <c r="AU61" s="114"/>
      <c r="AV61" s="114"/>
      <c r="AW61" s="114"/>
      <c r="AX61" s="114"/>
      <c r="AY61" s="114"/>
      <c r="AZ61" s="114"/>
    </row>
    <row r="62" spans="1:52" ht="68.25" customHeight="1">
      <c r="A62" s="70">
        <v>4.0999999999999996</v>
      </c>
      <c r="B62" s="1399" t="s">
        <v>527</v>
      </c>
      <c r="C62" s="1399"/>
      <c r="D62" s="1399"/>
      <c r="E62" s="1399"/>
      <c r="F62" s="1399"/>
      <c r="G62" s="74"/>
      <c r="H62" s="74"/>
      <c r="AB62" s="190"/>
      <c r="AC62" s="191"/>
      <c r="AQ62" s="116"/>
      <c r="AR62" s="116"/>
      <c r="AS62" s="116"/>
      <c r="AT62" s="116"/>
      <c r="AU62" s="116"/>
      <c r="AV62" s="116"/>
      <c r="AW62" s="116"/>
      <c r="AX62" s="116"/>
      <c r="AY62" s="116"/>
      <c r="AZ62" s="116"/>
    </row>
    <row r="63" spans="1:52" ht="104.25" customHeight="1">
      <c r="A63" s="70">
        <v>4.2</v>
      </c>
      <c r="B63" s="1399" t="s">
        <v>528</v>
      </c>
      <c r="C63" s="1399"/>
      <c r="D63" s="1399"/>
      <c r="E63" s="1399"/>
      <c r="F63" s="1399"/>
      <c r="G63" s="74"/>
      <c r="H63" s="74"/>
      <c r="AB63" s="190"/>
      <c r="AC63" s="191"/>
      <c r="AQ63" s="116"/>
      <c r="AR63" s="116"/>
      <c r="AS63" s="116"/>
      <c r="AT63" s="116"/>
      <c r="AU63" s="116"/>
      <c r="AV63" s="116"/>
      <c r="AW63" s="116"/>
      <c r="AX63" s="116"/>
      <c r="AY63" s="116"/>
      <c r="AZ63" s="116"/>
    </row>
    <row r="64" spans="1:52" ht="21" customHeight="1">
      <c r="A64" s="70"/>
      <c r="B64" s="1399"/>
      <c r="C64" s="1399"/>
      <c r="D64" s="1399"/>
      <c r="E64" s="1399"/>
      <c r="F64" s="1399"/>
      <c r="G64" s="74"/>
      <c r="H64" s="74"/>
      <c r="AB64" s="190"/>
      <c r="AC64" s="191"/>
      <c r="AQ64" s="116"/>
      <c r="AR64" s="116"/>
      <c r="AS64" s="116"/>
      <c r="AT64" s="116"/>
      <c r="AU64" s="116"/>
      <c r="AV64" s="116"/>
      <c r="AW64" s="116"/>
      <c r="AX64" s="116"/>
      <c r="AY64" s="116"/>
      <c r="AZ64" s="116"/>
    </row>
    <row r="65" spans="1:52" ht="59.25" customHeight="1">
      <c r="A65" s="70">
        <v>4.3</v>
      </c>
      <c r="B65" s="1399" t="s">
        <v>529</v>
      </c>
      <c r="C65" s="1399"/>
      <c r="D65" s="1399"/>
      <c r="E65" s="1399"/>
      <c r="F65" s="1399"/>
      <c r="G65" s="74"/>
      <c r="H65" s="74"/>
      <c r="AB65" s="190"/>
      <c r="AC65" s="191"/>
      <c r="AQ65" s="116"/>
      <c r="AR65" s="116"/>
      <c r="AS65" s="116"/>
      <c r="AT65" s="116"/>
      <c r="AU65" s="116"/>
      <c r="AV65" s="116"/>
      <c r="AW65" s="116"/>
      <c r="AX65" s="116"/>
      <c r="AY65" s="116"/>
      <c r="AZ65" s="116"/>
    </row>
    <row r="66" spans="1:52" ht="14.25" customHeight="1">
      <c r="A66" s="70"/>
      <c r="B66" s="1399"/>
      <c r="C66" s="1399"/>
      <c r="D66" s="1399"/>
      <c r="E66" s="1399"/>
      <c r="F66" s="1399"/>
      <c r="G66" s="74"/>
      <c r="H66" s="74"/>
      <c r="AB66" s="190"/>
      <c r="AC66" s="191"/>
      <c r="AQ66" s="116"/>
      <c r="AR66" s="116"/>
      <c r="AS66" s="116"/>
      <c r="AT66" s="116"/>
      <c r="AU66" s="116"/>
      <c r="AV66" s="116"/>
      <c r="AW66" s="116"/>
      <c r="AX66" s="116"/>
      <c r="AY66" s="116"/>
      <c r="AZ66" s="116"/>
    </row>
    <row r="67" spans="1:52" ht="21" customHeight="1">
      <c r="A67" s="54">
        <v>5</v>
      </c>
      <c r="B67" s="1401" t="s">
        <v>65</v>
      </c>
      <c r="C67" s="1401"/>
      <c r="D67" s="1401"/>
      <c r="E67" s="1401"/>
      <c r="F67" s="1401"/>
      <c r="G67" s="36"/>
      <c r="H67" s="36"/>
      <c r="AB67" s="190"/>
      <c r="AC67" s="191"/>
      <c r="AQ67" s="116"/>
      <c r="AR67" s="116"/>
      <c r="AS67" s="116"/>
      <c r="AT67" s="116"/>
      <c r="AU67" s="116"/>
      <c r="AV67" s="116"/>
      <c r="AW67" s="116"/>
      <c r="AX67" s="116"/>
      <c r="AY67" s="116"/>
      <c r="AZ67" s="116"/>
    </row>
    <row r="68" spans="1:52" s="24" customFormat="1" ht="223.5" customHeight="1">
      <c r="A68" s="70">
        <v>5.0999999999999996</v>
      </c>
      <c r="B68" s="1399" t="s">
        <v>530</v>
      </c>
      <c r="C68" s="1399"/>
      <c r="D68" s="1399"/>
      <c r="E68" s="1399"/>
      <c r="F68" s="1399"/>
      <c r="G68" s="74"/>
      <c r="H68" s="74"/>
      <c r="I68" s="53"/>
      <c r="J68" s="53"/>
      <c r="K68" s="53"/>
      <c r="L68" s="53"/>
      <c r="M68" s="53"/>
      <c r="N68" s="53"/>
      <c r="O68" s="53"/>
      <c r="P68" s="53"/>
      <c r="Q68" s="53"/>
      <c r="R68" s="53"/>
      <c r="S68" s="53"/>
      <c r="T68" s="53"/>
      <c r="U68" s="53"/>
      <c r="V68" s="53"/>
      <c r="W68" s="53"/>
      <c r="X68" s="53"/>
      <c r="Y68" s="53"/>
      <c r="Z68" s="53"/>
      <c r="AA68" s="53"/>
      <c r="AB68" s="190"/>
      <c r="AC68" s="191"/>
      <c r="AD68" s="187"/>
      <c r="AE68" s="187"/>
      <c r="AF68" s="53"/>
      <c r="AG68" s="53"/>
      <c r="AH68" s="53"/>
      <c r="AI68" s="53"/>
      <c r="AJ68" s="53"/>
      <c r="AK68" s="53"/>
      <c r="AL68" s="53"/>
      <c r="AM68" s="53"/>
      <c r="AN68" s="53"/>
      <c r="AO68" s="53"/>
      <c r="AP68" s="53"/>
      <c r="AQ68" s="114"/>
      <c r="AR68" s="114"/>
      <c r="AS68" s="114"/>
      <c r="AT68" s="114"/>
      <c r="AU68" s="114"/>
      <c r="AV68" s="114"/>
      <c r="AW68" s="114"/>
      <c r="AX68" s="114"/>
      <c r="AY68" s="114"/>
      <c r="AZ68" s="114"/>
    </row>
    <row r="69" spans="1:52" s="24" customFormat="1" ht="33" customHeight="1">
      <c r="A69" s="70">
        <v>6</v>
      </c>
      <c r="B69" s="1399" t="s">
        <v>66</v>
      </c>
      <c r="C69" s="1399"/>
      <c r="D69" s="1399"/>
      <c r="E69" s="1399"/>
      <c r="F69" s="1399"/>
      <c r="G69" s="74"/>
      <c r="H69" s="74"/>
      <c r="I69" s="53"/>
      <c r="J69" s="53"/>
      <c r="K69" s="53"/>
      <c r="L69" s="53"/>
      <c r="M69" s="53"/>
      <c r="N69" s="53"/>
      <c r="O69" s="53"/>
      <c r="P69" s="53"/>
      <c r="Q69" s="53"/>
      <c r="R69" s="53"/>
      <c r="S69" s="53"/>
      <c r="T69" s="53"/>
      <c r="U69" s="53"/>
      <c r="V69" s="53"/>
      <c r="W69" s="53"/>
      <c r="X69" s="53"/>
      <c r="Y69" s="53"/>
      <c r="Z69" s="53"/>
      <c r="AA69" s="53"/>
      <c r="AB69" s="190"/>
      <c r="AC69" s="191"/>
      <c r="AD69" s="187"/>
      <c r="AE69" s="187"/>
      <c r="AF69" s="53"/>
      <c r="AG69" s="53"/>
      <c r="AH69" s="53"/>
      <c r="AI69" s="53"/>
      <c r="AJ69" s="53"/>
      <c r="AK69" s="53"/>
      <c r="AL69" s="53"/>
      <c r="AM69" s="53"/>
      <c r="AN69" s="53"/>
      <c r="AO69" s="53"/>
      <c r="AP69" s="53"/>
      <c r="AQ69" s="114"/>
      <c r="AR69" s="114"/>
      <c r="AS69" s="114"/>
      <c r="AT69" s="114"/>
      <c r="AU69" s="114"/>
      <c r="AV69" s="114"/>
      <c r="AW69" s="114"/>
      <c r="AX69" s="114"/>
      <c r="AY69" s="114"/>
      <c r="AZ69" s="114"/>
    </row>
    <row r="70" spans="1:52" s="24" customFormat="1" ht="26.1" customHeight="1">
      <c r="A70" s="54"/>
      <c r="B70" s="51" t="s">
        <v>357</v>
      </c>
      <c r="C70" s="38" t="s">
        <v>328</v>
      </c>
      <c r="D70" s="29"/>
      <c r="E70" s="68" t="s">
        <v>67</v>
      </c>
      <c r="G70" s="53"/>
      <c r="H70" s="53"/>
      <c r="I70" s="53"/>
      <c r="J70" s="163"/>
      <c r="K70" s="163"/>
      <c r="L70" s="163"/>
      <c r="M70" s="163"/>
      <c r="N70" s="163"/>
      <c r="O70" s="163"/>
      <c r="P70" s="163"/>
      <c r="Q70" s="163"/>
      <c r="R70" s="163"/>
      <c r="S70" s="163"/>
      <c r="T70" s="163"/>
      <c r="U70" s="163"/>
      <c r="V70" s="163"/>
      <c r="W70" s="163"/>
      <c r="X70" s="163"/>
      <c r="Y70" s="163"/>
      <c r="Z70" s="163"/>
      <c r="AA70" s="163"/>
      <c r="AB70" s="57"/>
      <c r="AC70" s="191"/>
      <c r="AD70" s="187"/>
      <c r="AE70" s="187"/>
      <c r="AF70" s="53"/>
      <c r="AG70" s="53"/>
      <c r="AH70" s="53"/>
      <c r="AI70" s="53"/>
      <c r="AJ70" s="53"/>
      <c r="AK70" s="53"/>
      <c r="AL70" s="53"/>
      <c r="AM70" s="53"/>
      <c r="AN70" s="53"/>
      <c r="AO70" s="53"/>
      <c r="AP70" s="53"/>
      <c r="AQ70" s="114"/>
      <c r="AR70" s="114"/>
      <c r="AS70" s="114"/>
      <c r="AT70" s="114"/>
      <c r="AU70" s="114"/>
      <c r="AV70" s="114"/>
      <c r="AW70" s="114"/>
      <c r="AX70" s="114"/>
      <c r="AY70" s="114"/>
      <c r="AZ70" s="114"/>
    </row>
    <row r="71" spans="1:52" s="24" customFormat="1" ht="26.1" customHeight="1">
      <c r="A71" s="54"/>
      <c r="B71" s="51" t="s">
        <v>358</v>
      </c>
      <c r="C71" s="32" t="s">
        <v>68</v>
      </c>
      <c r="D71" s="29"/>
      <c r="E71" s="68" t="s">
        <v>69</v>
      </c>
      <c r="G71" s="53"/>
      <c r="H71" s="53"/>
      <c r="I71" s="53"/>
      <c r="J71" s="163"/>
      <c r="K71" s="163"/>
      <c r="L71" s="163"/>
      <c r="M71" s="163"/>
      <c r="N71" s="163"/>
      <c r="O71" s="163"/>
      <c r="P71" s="163"/>
      <c r="Q71" s="163"/>
      <c r="R71" s="163"/>
      <c r="S71" s="163"/>
      <c r="T71" s="163"/>
      <c r="U71" s="163"/>
      <c r="V71" s="163"/>
      <c r="W71" s="163"/>
      <c r="X71" s="163"/>
      <c r="Y71" s="163"/>
      <c r="Z71" s="163"/>
      <c r="AA71" s="163"/>
      <c r="AB71" s="57"/>
      <c r="AC71" s="191"/>
      <c r="AD71" s="187"/>
      <c r="AE71" s="187"/>
      <c r="AF71" s="53"/>
      <c r="AG71" s="53"/>
      <c r="AH71" s="53"/>
      <c r="AI71" s="53"/>
      <c r="AJ71" s="53"/>
      <c r="AK71" s="53"/>
      <c r="AL71" s="53"/>
      <c r="AM71" s="53"/>
      <c r="AN71" s="53"/>
      <c r="AO71" s="53"/>
      <c r="AP71" s="53"/>
      <c r="AQ71" s="114"/>
      <c r="AR71" s="114"/>
      <c r="AS71" s="114"/>
      <c r="AT71" s="114"/>
      <c r="AU71" s="114"/>
      <c r="AV71" s="114"/>
      <c r="AW71" s="114"/>
      <c r="AX71" s="114"/>
      <c r="AY71" s="114"/>
      <c r="AZ71" s="114"/>
    </row>
    <row r="72" spans="1:52" s="24" customFormat="1" ht="26.1" customHeight="1">
      <c r="A72" s="54"/>
      <c r="B72" s="51" t="s">
        <v>359</v>
      </c>
      <c r="C72" s="32" t="s">
        <v>720</v>
      </c>
      <c r="D72" s="29"/>
      <c r="E72" s="68" t="s">
        <v>721</v>
      </c>
      <c r="G72" s="53"/>
      <c r="H72" s="53"/>
      <c r="I72" s="53"/>
      <c r="J72" s="53"/>
      <c r="K72" s="53"/>
      <c r="L72" s="53"/>
      <c r="M72" s="53"/>
      <c r="N72" s="53"/>
      <c r="O72" s="53"/>
      <c r="P72" s="53"/>
      <c r="Q72" s="53"/>
      <c r="R72" s="53"/>
      <c r="S72" s="53"/>
      <c r="T72" s="53"/>
      <c r="U72" s="53"/>
      <c r="V72" s="53"/>
      <c r="W72" s="53"/>
      <c r="X72" s="53"/>
      <c r="Y72" s="53"/>
      <c r="Z72" s="53"/>
      <c r="AA72" s="53"/>
      <c r="AB72" s="56"/>
      <c r="AC72" s="191"/>
      <c r="AD72" s="187"/>
      <c r="AE72" s="187"/>
      <c r="AF72" s="53"/>
      <c r="AG72" s="53"/>
      <c r="AH72" s="53"/>
      <c r="AI72" s="53"/>
      <c r="AJ72" s="53"/>
      <c r="AK72" s="53"/>
      <c r="AL72" s="53"/>
      <c r="AM72" s="53"/>
      <c r="AN72" s="53"/>
      <c r="AO72" s="53"/>
      <c r="AP72" s="53"/>
      <c r="AQ72" s="114"/>
      <c r="AR72" s="114"/>
      <c r="AS72" s="114"/>
      <c r="AT72" s="114"/>
      <c r="AU72" s="114"/>
      <c r="AV72" s="114"/>
      <c r="AW72" s="114"/>
      <c r="AX72" s="114"/>
      <c r="AY72" s="114"/>
      <c r="AZ72" s="114"/>
    </row>
    <row r="73" spans="1:52" s="24" customFormat="1" ht="26.1" customHeight="1">
      <c r="A73" s="54"/>
      <c r="B73" s="51" t="s">
        <v>72</v>
      </c>
      <c r="C73" s="32" t="s">
        <v>70</v>
      </c>
      <c r="D73" s="29"/>
      <c r="E73" s="68" t="s">
        <v>71</v>
      </c>
      <c r="G73" s="53"/>
      <c r="H73" s="53"/>
      <c r="I73" s="53"/>
      <c r="J73" s="53"/>
      <c r="K73" s="53"/>
      <c r="L73" s="53"/>
      <c r="M73" s="53"/>
      <c r="N73" s="53"/>
      <c r="O73" s="53"/>
      <c r="P73" s="53"/>
      <c r="Q73" s="53"/>
      <c r="R73" s="53"/>
      <c r="S73" s="53"/>
      <c r="T73" s="53"/>
      <c r="U73" s="53"/>
      <c r="V73" s="53"/>
      <c r="W73" s="53"/>
      <c r="X73" s="53"/>
      <c r="Y73" s="53"/>
      <c r="Z73" s="53"/>
      <c r="AA73" s="53"/>
      <c r="AB73" s="57"/>
      <c r="AC73" s="191"/>
      <c r="AD73" s="187"/>
      <c r="AE73" s="187"/>
      <c r="AF73" s="53"/>
      <c r="AG73" s="53"/>
      <c r="AH73" s="53"/>
      <c r="AI73" s="53"/>
      <c r="AJ73" s="53"/>
      <c r="AK73" s="53"/>
      <c r="AL73" s="53"/>
      <c r="AM73" s="53"/>
      <c r="AN73" s="53"/>
      <c r="AO73" s="53"/>
      <c r="AP73" s="53"/>
      <c r="AQ73" s="114"/>
      <c r="AR73" s="114"/>
      <c r="AS73" s="114"/>
      <c r="AT73" s="114"/>
      <c r="AU73" s="114"/>
      <c r="AV73" s="114"/>
      <c r="AW73" s="114"/>
      <c r="AX73" s="114"/>
      <c r="AY73" s="114"/>
      <c r="AZ73" s="114"/>
    </row>
    <row r="74" spans="1:52" s="24" customFormat="1" ht="26.1" customHeight="1">
      <c r="A74" s="54"/>
      <c r="B74" s="51" t="s">
        <v>75</v>
      </c>
      <c r="C74" s="32" t="s">
        <v>73</v>
      </c>
      <c r="D74" s="29"/>
      <c r="E74" s="68" t="s">
        <v>74</v>
      </c>
      <c r="G74" s="53"/>
      <c r="H74" s="53"/>
      <c r="I74" s="53"/>
      <c r="J74" s="163"/>
      <c r="K74" s="163"/>
      <c r="L74" s="163"/>
      <c r="M74" s="163"/>
      <c r="N74" s="163"/>
      <c r="O74" s="163"/>
      <c r="P74" s="163"/>
      <c r="Q74" s="163"/>
      <c r="R74" s="163"/>
      <c r="S74" s="163"/>
      <c r="T74" s="163"/>
      <c r="U74" s="163"/>
      <c r="V74" s="163"/>
      <c r="W74" s="163"/>
      <c r="X74" s="163"/>
      <c r="Y74" s="163"/>
      <c r="Z74" s="163"/>
      <c r="AA74" s="163"/>
      <c r="AB74" s="57"/>
      <c r="AC74" s="191"/>
      <c r="AD74" s="187"/>
      <c r="AE74" s="187"/>
      <c r="AF74" s="53"/>
      <c r="AG74" s="53"/>
      <c r="AH74" s="53"/>
      <c r="AI74" s="53"/>
      <c r="AJ74" s="53"/>
      <c r="AK74" s="53"/>
      <c r="AL74" s="53"/>
      <c r="AM74" s="53"/>
      <c r="AN74" s="53"/>
      <c r="AO74" s="53"/>
      <c r="AP74" s="53"/>
      <c r="AQ74" s="114"/>
      <c r="AR74" s="114"/>
      <c r="AS74" s="114"/>
      <c r="AT74" s="114"/>
      <c r="AU74" s="114"/>
      <c r="AV74" s="114"/>
      <c r="AW74" s="114"/>
      <c r="AX74" s="114"/>
      <c r="AY74" s="114"/>
      <c r="AZ74" s="114"/>
    </row>
    <row r="75" spans="1:52" s="24" customFormat="1" ht="26.1" customHeight="1">
      <c r="A75" s="54"/>
      <c r="B75" s="51" t="s">
        <v>78</v>
      </c>
      <c r="C75" s="32" t="s">
        <v>76</v>
      </c>
      <c r="D75" s="29"/>
      <c r="E75" s="68" t="s">
        <v>77</v>
      </c>
      <c r="G75" s="53"/>
      <c r="H75" s="53"/>
      <c r="I75" s="53"/>
      <c r="J75" s="53"/>
      <c r="K75" s="53"/>
      <c r="L75" s="53"/>
      <c r="M75" s="53"/>
      <c r="N75" s="53"/>
      <c r="O75" s="53"/>
      <c r="P75" s="53"/>
      <c r="Q75" s="53"/>
      <c r="R75" s="53"/>
      <c r="S75" s="53"/>
      <c r="T75" s="53"/>
      <c r="U75" s="53"/>
      <c r="V75" s="53"/>
      <c r="W75" s="53"/>
      <c r="X75" s="53"/>
      <c r="Y75" s="53"/>
      <c r="Z75" s="53"/>
      <c r="AA75" s="53"/>
      <c r="AB75" s="57"/>
      <c r="AC75" s="191"/>
      <c r="AD75" s="187"/>
      <c r="AE75" s="187"/>
      <c r="AF75" s="53"/>
      <c r="AG75" s="53"/>
      <c r="AH75" s="53"/>
      <c r="AI75" s="53"/>
      <c r="AJ75" s="53"/>
      <c r="AK75" s="53"/>
      <c r="AL75" s="53"/>
      <c r="AM75" s="53"/>
      <c r="AN75" s="53"/>
      <c r="AO75" s="53"/>
      <c r="AP75" s="53"/>
      <c r="AQ75" s="114"/>
      <c r="AR75" s="114"/>
      <c r="AS75" s="114"/>
      <c r="AT75" s="114"/>
      <c r="AU75" s="114"/>
      <c r="AV75" s="114"/>
      <c r="AW75" s="114"/>
      <c r="AX75" s="114"/>
      <c r="AY75" s="114"/>
      <c r="AZ75" s="114"/>
    </row>
    <row r="76" spans="1:52" s="24" customFormat="1" ht="26.1" customHeight="1">
      <c r="A76" s="54"/>
      <c r="B76" s="51" t="s">
        <v>82</v>
      </c>
      <c r="C76" s="32" t="s">
        <v>79</v>
      </c>
      <c r="D76" s="29"/>
      <c r="E76" s="68" t="s">
        <v>81</v>
      </c>
      <c r="G76" s="53"/>
      <c r="H76" s="53"/>
      <c r="I76" s="53"/>
      <c r="J76" s="53"/>
      <c r="K76" s="53"/>
      <c r="L76" s="53"/>
      <c r="M76" s="53"/>
      <c r="N76" s="53"/>
      <c r="O76" s="53"/>
      <c r="P76" s="53"/>
      <c r="Q76" s="53"/>
      <c r="R76" s="53"/>
      <c r="S76" s="53"/>
      <c r="T76" s="53"/>
      <c r="U76" s="53"/>
      <c r="V76" s="53"/>
      <c r="W76" s="53"/>
      <c r="X76" s="53"/>
      <c r="Y76" s="53"/>
      <c r="Z76" s="53"/>
      <c r="AA76" s="53"/>
      <c r="AB76" s="57"/>
      <c r="AC76" s="191"/>
      <c r="AD76" s="187"/>
      <c r="AE76" s="187"/>
      <c r="AF76" s="53"/>
      <c r="AG76" s="53"/>
      <c r="AH76" s="53"/>
      <c r="AI76" s="53"/>
      <c r="AJ76" s="53"/>
      <c r="AK76" s="53"/>
      <c r="AL76" s="53"/>
      <c r="AM76" s="53"/>
      <c r="AN76" s="53"/>
      <c r="AO76" s="53"/>
      <c r="AP76" s="53"/>
      <c r="AQ76" s="114"/>
      <c r="AR76" s="114"/>
      <c r="AS76" s="114"/>
      <c r="AT76" s="114"/>
      <c r="AU76" s="114"/>
      <c r="AV76" s="114"/>
      <c r="AW76" s="114"/>
      <c r="AX76" s="114"/>
      <c r="AY76" s="114"/>
      <c r="AZ76" s="114"/>
    </row>
    <row r="77" spans="1:52" ht="26.1" customHeight="1">
      <c r="A77" s="51"/>
      <c r="B77" s="51" t="s">
        <v>85</v>
      </c>
      <c r="C77" s="32" t="s">
        <v>83</v>
      </c>
      <c r="E77" s="68" t="s">
        <v>84</v>
      </c>
      <c r="F77" s="25"/>
      <c r="G77" s="163"/>
      <c r="H77" s="163"/>
      <c r="J77" s="163"/>
      <c r="K77" s="163"/>
      <c r="L77" s="163"/>
      <c r="M77" s="163"/>
      <c r="N77" s="163"/>
      <c r="O77" s="163"/>
      <c r="P77" s="163"/>
      <c r="Q77" s="163"/>
      <c r="R77" s="163"/>
      <c r="S77" s="163"/>
      <c r="T77" s="163"/>
      <c r="U77" s="163"/>
      <c r="V77" s="163"/>
      <c r="W77" s="163"/>
      <c r="X77" s="163"/>
      <c r="Y77" s="163"/>
      <c r="Z77" s="163"/>
      <c r="AA77" s="163"/>
      <c r="AB77" s="57"/>
      <c r="AC77" s="191"/>
      <c r="AQ77" s="116"/>
      <c r="AR77" s="116"/>
      <c r="AS77" s="116"/>
      <c r="AT77" s="116"/>
      <c r="AU77" s="116"/>
      <c r="AV77" s="116"/>
      <c r="AW77" s="116"/>
      <c r="AX77" s="116"/>
      <c r="AY77" s="116"/>
      <c r="AZ77" s="116"/>
    </row>
    <row r="78" spans="1:52" ht="26.1" customHeight="1">
      <c r="A78" s="51"/>
      <c r="B78" s="51" t="s">
        <v>19</v>
      </c>
      <c r="C78" s="32" t="s">
        <v>86</v>
      </c>
      <c r="E78" s="68" t="s">
        <v>87</v>
      </c>
      <c r="F78" s="25"/>
      <c r="G78" s="163"/>
      <c r="H78" s="163"/>
      <c r="J78" s="163"/>
      <c r="K78" s="163"/>
      <c r="L78" s="163"/>
      <c r="M78" s="163"/>
      <c r="N78" s="163"/>
      <c r="O78" s="163"/>
      <c r="P78" s="163"/>
      <c r="Q78" s="163"/>
      <c r="R78" s="163"/>
      <c r="S78" s="163"/>
      <c r="T78" s="163"/>
      <c r="U78" s="163"/>
      <c r="V78" s="163"/>
      <c r="W78" s="163"/>
      <c r="X78" s="163"/>
      <c r="Y78" s="163"/>
      <c r="Z78" s="163"/>
      <c r="AA78" s="163"/>
      <c r="AB78" s="57"/>
      <c r="AC78" s="191"/>
      <c r="AQ78" s="116"/>
      <c r="AR78" s="116"/>
      <c r="AS78" s="116"/>
      <c r="AT78" s="116"/>
      <c r="AU78" s="116"/>
      <c r="AV78" s="116"/>
      <c r="AW78" s="116"/>
      <c r="AX78" s="116"/>
      <c r="AY78" s="116"/>
      <c r="AZ78" s="116"/>
    </row>
    <row r="79" spans="1:52" ht="26.1" customHeight="1">
      <c r="A79" s="51"/>
      <c r="B79" s="51" t="s">
        <v>90</v>
      </c>
      <c r="C79" s="32" t="s">
        <v>88</v>
      </c>
      <c r="E79" s="68" t="s">
        <v>89</v>
      </c>
      <c r="F79" s="25"/>
      <c r="G79" s="163"/>
      <c r="H79" s="163"/>
      <c r="J79" s="163"/>
      <c r="K79" s="163"/>
      <c r="L79" s="163"/>
      <c r="M79" s="163"/>
      <c r="N79" s="163"/>
      <c r="O79" s="163"/>
      <c r="P79" s="163"/>
      <c r="Q79" s="163"/>
      <c r="R79" s="163"/>
      <c r="S79" s="163"/>
      <c r="T79" s="163"/>
      <c r="U79" s="163"/>
      <c r="V79" s="163"/>
      <c r="W79" s="163"/>
      <c r="X79" s="163"/>
      <c r="Y79" s="163"/>
      <c r="Z79" s="163"/>
      <c r="AA79" s="163"/>
      <c r="AB79" s="57"/>
      <c r="AC79" s="191"/>
      <c r="AQ79" s="116"/>
      <c r="AR79" s="116"/>
      <c r="AS79" s="116"/>
      <c r="AT79" s="116"/>
      <c r="AU79" s="116"/>
      <c r="AV79" s="116"/>
      <c r="AW79" s="116"/>
      <c r="AX79" s="116"/>
      <c r="AY79" s="116"/>
      <c r="AZ79" s="116"/>
    </row>
    <row r="80" spans="1:52" ht="26.1" customHeight="1">
      <c r="A80" s="51"/>
      <c r="B80" s="51" t="s">
        <v>93</v>
      </c>
      <c r="C80" s="32" t="s">
        <v>91</v>
      </c>
      <c r="E80" s="68" t="s">
        <v>92</v>
      </c>
      <c r="F80" s="25"/>
      <c r="G80" s="163"/>
      <c r="H80" s="163"/>
      <c r="J80" s="163"/>
      <c r="K80" s="163"/>
      <c r="L80" s="163"/>
      <c r="M80" s="163"/>
      <c r="N80" s="163"/>
      <c r="O80" s="163"/>
      <c r="P80" s="163"/>
      <c r="Q80" s="163"/>
      <c r="R80" s="163"/>
      <c r="S80" s="163"/>
      <c r="T80" s="163"/>
      <c r="U80" s="163"/>
      <c r="V80" s="163"/>
      <c r="W80" s="163"/>
      <c r="X80" s="163"/>
      <c r="Y80" s="163"/>
      <c r="Z80" s="163"/>
      <c r="AA80" s="163"/>
      <c r="AB80" s="57"/>
      <c r="AC80" s="191"/>
      <c r="AQ80" s="116"/>
      <c r="AR80" s="116"/>
      <c r="AS80" s="116"/>
      <c r="AT80" s="116"/>
      <c r="AU80" s="116"/>
      <c r="AV80" s="116"/>
      <c r="AW80" s="116"/>
      <c r="AX80" s="116"/>
      <c r="AY80" s="116"/>
      <c r="AZ80" s="116"/>
    </row>
    <row r="81" spans="1:52" ht="26.1" customHeight="1">
      <c r="A81" s="51"/>
      <c r="B81" s="51" t="s">
        <v>96</v>
      </c>
      <c r="C81" s="32" t="s">
        <v>94</v>
      </c>
      <c r="E81" s="68" t="s">
        <v>95</v>
      </c>
      <c r="F81" s="25"/>
      <c r="G81" s="163"/>
      <c r="H81" s="163"/>
      <c r="J81" s="163"/>
      <c r="K81" s="163"/>
      <c r="L81" s="163"/>
      <c r="M81" s="163"/>
      <c r="N81" s="163"/>
      <c r="O81" s="163"/>
      <c r="P81" s="163"/>
      <c r="Q81" s="163"/>
      <c r="R81" s="163"/>
      <c r="S81" s="163"/>
      <c r="T81" s="163"/>
      <c r="U81" s="163"/>
      <c r="V81" s="163"/>
      <c r="W81" s="163"/>
      <c r="X81" s="163"/>
      <c r="Y81" s="163"/>
      <c r="Z81" s="163"/>
      <c r="AA81" s="163"/>
      <c r="AB81" s="57"/>
      <c r="AC81" s="191"/>
      <c r="AQ81" s="116"/>
      <c r="AR81" s="116"/>
      <c r="AS81" s="116"/>
      <c r="AT81" s="116"/>
      <c r="AU81" s="116"/>
      <c r="AV81" s="116"/>
      <c r="AW81" s="116"/>
      <c r="AX81" s="116"/>
      <c r="AY81" s="116"/>
      <c r="AZ81" s="116"/>
    </row>
    <row r="82" spans="1:52" ht="41.25" customHeight="1">
      <c r="B82" s="70" t="s">
        <v>100</v>
      </c>
      <c r="C82" s="32" t="s">
        <v>97</v>
      </c>
      <c r="E82" s="68" t="s">
        <v>98</v>
      </c>
      <c r="F82" s="25"/>
      <c r="G82" s="163"/>
      <c r="H82" s="163"/>
      <c r="AB82" s="190"/>
      <c r="AC82" s="191"/>
      <c r="AQ82" s="116"/>
      <c r="AR82" s="116"/>
      <c r="AS82" s="116"/>
      <c r="AT82" s="116"/>
      <c r="AU82" s="116"/>
      <c r="AV82" s="116"/>
      <c r="AW82" s="116"/>
      <c r="AX82" s="116"/>
      <c r="AY82" s="116"/>
      <c r="AZ82" s="116"/>
    </row>
    <row r="83" spans="1:52" ht="41.25" customHeight="1">
      <c r="B83" s="70" t="s">
        <v>722</v>
      </c>
      <c r="C83" s="1000" t="s">
        <v>101</v>
      </c>
      <c r="D83" s="1000"/>
      <c r="E83" s="75" t="s">
        <v>99</v>
      </c>
      <c r="F83" s="25"/>
      <c r="G83" s="163"/>
      <c r="H83" s="163"/>
      <c r="AB83" s="190"/>
      <c r="AC83" s="191"/>
      <c r="AQ83" s="116"/>
      <c r="AR83" s="116"/>
      <c r="AS83" s="116"/>
      <c r="AT83" s="116"/>
      <c r="AU83" s="116"/>
      <c r="AV83" s="116"/>
      <c r="AW83" s="116"/>
      <c r="AX83" s="116"/>
      <c r="AY83" s="116"/>
      <c r="AZ83" s="116"/>
    </row>
    <row r="84" spans="1:52" ht="38.25" customHeight="1">
      <c r="B84" s="1399" t="s">
        <v>102</v>
      </c>
      <c r="C84" s="1399"/>
      <c r="D84" s="1399"/>
      <c r="E84" s="1399"/>
      <c r="F84" s="1399"/>
      <c r="G84" s="74"/>
      <c r="H84" s="74"/>
      <c r="AB84" s="190"/>
      <c r="AC84" s="191"/>
      <c r="AQ84" s="116"/>
      <c r="AR84" s="116"/>
      <c r="AS84" s="116"/>
      <c r="AT84" s="116"/>
      <c r="AU84" s="116"/>
      <c r="AV84" s="116"/>
      <c r="AW84" s="116"/>
      <c r="AX84" s="116"/>
      <c r="AY84" s="116"/>
      <c r="AZ84" s="116"/>
    </row>
    <row r="85" spans="1:52" ht="51.75" customHeight="1">
      <c r="A85" s="70">
        <v>7</v>
      </c>
      <c r="B85" s="1399" t="s">
        <v>107</v>
      </c>
      <c r="C85" s="1399"/>
      <c r="D85" s="1399"/>
      <c r="E85" s="1399"/>
      <c r="F85" s="1399"/>
      <c r="G85" s="74"/>
      <c r="H85" s="74"/>
      <c r="AB85" s="190"/>
      <c r="AC85" s="191"/>
      <c r="AQ85" s="116"/>
      <c r="AR85" s="116"/>
      <c r="AS85" s="116"/>
      <c r="AT85" s="116"/>
      <c r="AU85" s="116"/>
      <c r="AV85" s="116"/>
      <c r="AW85" s="116"/>
      <c r="AX85" s="116"/>
      <c r="AY85" s="116"/>
      <c r="AZ85" s="116"/>
    </row>
    <row r="86" spans="1:52" ht="35.25" customHeight="1">
      <c r="A86" s="70">
        <v>8</v>
      </c>
      <c r="B86" s="1399" t="s">
        <v>108</v>
      </c>
      <c r="C86" s="1399"/>
      <c r="D86" s="1399"/>
      <c r="E86" s="1399"/>
      <c r="F86" s="1399"/>
      <c r="G86" s="74"/>
      <c r="H86" s="74"/>
      <c r="AB86" s="190"/>
      <c r="AC86" s="191"/>
      <c r="AQ86" s="116"/>
      <c r="AR86" s="116"/>
      <c r="AS86" s="116"/>
      <c r="AT86" s="116"/>
      <c r="AU86" s="116"/>
      <c r="AV86" s="116"/>
      <c r="AW86" s="116"/>
      <c r="AX86" s="116"/>
      <c r="AY86" s="116"/>
      <c r="AZ86" s="116"/>
    </row>
    <row r="87" spans="1:52" ht="49.5" customHeight="1">
      <c r="A87" s="70">
        <v>9</v>
      </c>
      <c r="B87" s="1399" t="s">
        <v>109</v>
      </c>
      <c r="C87" s="1399"/>
      <c r="D87" s="1399"/>
      <c r="E87" s="1399"/>
      <c r="F87" s="1399"/>
      <c r="G87" s="74"/>
      <c r="H87" s="74"/>
      <c r="AB87" s="190"/>
      <c r="AC87" s="191"/>
      <c r="AQ87" s="116"/>
      <c r="AR87" s="116"/>
      <c r="AS87" s="116"/>
      <c r="AT87" s="116"/>
      <c r="AU87" s="116"/>
      <c r="AV87" s="116"/>
      <c r="AW87" s="116"/>
      <c r="AX87" s="116"/>
      <c r="AY87" s="116"/>
      <c r="AZ87" s="116"/>
    </row>
    <row r="88" spans="1:52" ht="51.75" customHeight="1">
      <c r="A88" s="70">
        <v>10</v>
      </c>
      <c r="B88" s="1399" t="s">
        <v>110</v>
      </c>
      <c r="C88" s="1399"/>
      <c r="D88" s="1399"/>
      <c r="E88" s="1399"/>
      <c r="F88" s="1399"/>
      <c r="G88" s="74"/>
      <c r="H88" s="74"/>
      <c r="AB88" s="190"/>
      <c r="AC88" s="191"/>
      <c r="AQ88" s="116"/>
      <c r="AR88" s="116"/>
      <c r="AS88" s="116"/>
      <c r="AT88" s="116"/>
      <c r="AU88" s="116"/>
      <c r="AV88" s="116"/>
      <c r="AW88" s="116"/>
      <c r="AX88" s="116"/>
      <c r="AY88" s="116"/>
      <c r="AZ88" s="116"/>
    </row>
    <row r="89" spans="1:52" ht="21.75" customHeight="1">
      <c r="A89" s="70">
        <v>11</v>
      </c>
      <c r="B89" s="1399" t="s">
        <v>111</v>
      </c>
      <c r="C89" s="1399"/>
      <c r="D89" s="1399"/>
      <c r="E89" s="1399"/>
      <c r="F89" s="1399"/>
      <c r="G89" s="74"/>
      <c r="H89" s="74"/>
      <c r="AB89" s="190"/>
      <c r="AC89" s="191"/>
      <c r="AQ89" s="116"/>
      <c r="AR89" s="116"/>
      <c r="AS89" s="116"/>
      <c r="AT89" s="116"/>
      <c r="AU89" s="116"/>
      <c r="AV89" s="116"/>
      <c r="AW89" s="116"/>
      <c r="AX89" s="116"/>
      <c r="AY89" s="116"/>
      <c r="AZ89" s="116"/>
    </row>
    <row r="90" spans="1:52" ht="71.25" customHeight="1">
      <c r="A90" s="554">
        <v>12</v>
      </c>
      <c r="B90" s="1407" t="s">
        <v>331</v>
      </c>
      <c r="C90" s="1407"/>
      <c r="D90" s="1407"/>
      <c r="E90" s="1407"/>
      <c r="F90" s="1407"/>
      <c r="K90" s="404">
        <f>'Names of Bidder'!J6</f>
        <v>2</v>
      </c>
      <c r="AB90" s="190"/>
      <c r="AC90" s="191"/>
      <c r="AQ90" s="116"/>
      <c r="AR90" s="116"/>
      <c r="AS90" s="116"/>
      <c r="AT90" s="116"/>
      <c r="AU90" s="116"/>
      <c r="AV90" s="116"/>
      <c r="AW90" s="116"/>
      <c r="AX90" s="116"/>
      <c r="AY90" s="116"/>
      <c r="AZ90" s="116"/>
    </row>
    <row r="91" spans="1:52" ht="63.75" customHeight="1">
      <c r="A91" s="70">
        <v>13</v>
      </c>
      <c r="B91" s="1399" t="s">
        <v>1044</v>
      </c>
      <c r="C91" s="1399"/>
      <c r="D91" s="1399"/>
      <c r="E91" s="1399"/>
      <c r="F91" s="1399"/>
      <c r="H91" s="74"/>
      <c r="K91" s="83">
        <f>'Names of Bidder'!J15</f>
        <v>2</v>
      </c>
      <c r="AB91" s="190"/>
      <c r="AC91" s="191"/>
      <c r="AQ91" s="116"/>
      <c r="AR91" s="116"/>
      <c r="AS91" s="116"/>
      <c r="AT91" s="116"/>
      <c r="AU91" s="116"/>
      <c r="AV91" s="116"/>
      <c r="AW91" s="116"/>
      <c r="AX91" s="116"/>
      <c r="AY91" s="116"/>
      <c r="AZ91" s="116"/>
    </row>
    <row r="92" spans="1:52" ht="100.5" customHeight="1">
      <c r="A92" s="70">
        <v>14</v>
      </c>
      <c r="B92" s="1399" t="s">
        <v>301</v>
      </c>
      <c r="C92" s="1399"/>
      <c r="D92" s="1399"/>
      <c r="E92" s="1399"/>
      <c r="F92" s="1399"/>
      <c r="G92" s="74"/>
      <c r="H92" s="74"/>
      <c r="AB92" s="190"/>
      <c r="AC92" s="191"/>
      <c r="AQ92" s="116"/>
      <c r="AR92" s="116"/>
      <c r="AS92" s="116"/>
      <c r="AT92" s="116"/>
      <c r="AU92" s="116"/>
      <c r="AV92" s="116"/>
      <c r="AW92" s="116"/>
      <c r="AX92" s="116"/>
      <c r="AY92" s="116"/>
      <c r="AZ92" s="116"/>
    </row>
    <row r="93" spans="1:52" ht="30" customHeight="1">
      <c r="A93" s="76"/>
      <c r="B93" s="29" t="str">
        <f>IF(ISERROR("Dated this " &amp; AI6 &amp; LOOKUP(AI6,AG1:AG39,AH1:AH39) &amp; " day of " &amp; AI8 &amp; " " &amp;AI9), "", "Dated this " &amp; AI6 &amp; LOOKUP(AI6,AG1:AG39,AH1:AH39) &amp; " day of " &amp; AI8 &amp; " " &amp;AI9)</f>
        <v/>
      </c>
      <c r="E93" s="58"/>
      <c r="F93" s="58"/>
      <c r="G93" s="58"/>
      <c r="H93" s="58"/>
      <c r="AB93" s="190"/>
      <c r="AC93" s="191"/>
      <c r="AQ93" s="116"/>
      <c r="AR93" s="116"/>
      <c r="AS93" s="116"/>
      <c r="AT93" s="116"/>
      <c r="AU93" s="116"/>
      <c r="AV93" s="116"/>
      <c r="AW93" s="116"/>
      <c r="AX93" s="116"/>
      <c r="AY93" s="116"/>
      <c r="AZ93" s="116"/>
    </row>
    <row r="94" spans="1:52" ht="30" customHeight="1">
      <c r="A94" s="76"/>
      <c r="B94" s="38" t="s">
        <v>302</v>
      </c>
      <c r="C94" s="25"/>
      <c r="D94" s="32"/>
      <c r="E94" s="32"/>
      <c r="F94" s="32"/>
      <c r="G94" s="32"/>
      <c r="H94" s="32"/>
      <c r="AB94" s="190"/>
      <c r="AC94" s="191"/>
      <c r="AQ94" s="116"/>
      <c r="AR94" s="116"/>
      <c r="AS94" s="116"/>
      <c r="AT94" s="116"/>
      <c r="AU94" s="116"/>
      <c r="AV94" s="116"/>
      <c r="AW94" s="116"/>
      <c r="AX94" s="116"/>
      <c r="AY94" s="116"/>
      <c r="AZ94" s="116"/>
    </row>
    <row r="95" spans="1:52" ht="15.9" customHeight="1">
      <c r="A95" s="76"/>
      <c r="B95" s="54"/>
      <c r="C95" s="32"/>
      <c r="D95" s="32"/>
      <c r="E95" s="32"/>
      <c r="F95" s="32"/>
      <c r="G95" s="32"/>
      <c r="H95" s="32"/>
      <c r="AB95" s="190"/>
      <c r="AC95" s="191"/>
      <c r="AQ95" s="116"/>
      <c r="AR95" s="116"/>
      <c r="AS95" s="116"/>
      <c r="AT95" s="116"/>
      <c r="AU95" s="116"/>
      <c r="AV95" s="116"/>
      <c r="AW95" s="116"/>
      <c r="AX95" s="116"/>
      <c r="AY95" s="116"/>
      <c r="AZ95" s="116"/>
    </row>
    <row r="96" spans="1:52" ht="21" customHeight="1">
      <c r="A96" s="76"/>
      <c r="B96" s="54"/>
      <c r="C96" s="32"/>
      <c r="D96" s="32"/>
      <c r="F96" s="44" t="s">
        <v>303</v>
      </c>
      <c r="G96" s="44"/>
      <c r="H96" s="44"/>
      <c r="AB96" s="190"/>
      <c r="AC96" s="191"/>
      <c r="AQ96" s="116"/>
      <c r="AR96" s="116"/>
      <c r="AS96" s="116"/>
      <c r="AT96" s="116"/>
      <c r="AU96" s="116"/>
      <c r="AV96" s="116"/>
      <c r="AW96" s="116"/>
      <c r="AX96" s="116"/>
      <c r="AY96" s="116"/>
      <c r="AZ96" s="116"/>
    </row>
    <row r="97" spans="1:52" ht="21" customHeight="1">
      <c r="A97" s="76"/>
      <c r="B97" s="54"/>
      <c r="C97" s="32"/>
      <c r="F97" s="44" t="str">
        <f>"For and on behalf of " &amp; 'Attach 3(JV)'!B9</f>
        <v>For and on behalf of 0</v>
      </c>
      <c r="G97" s="44"/>
      <c r="H97" s="44"/>
      <c r="AB97" s="190"/>
      <c r="AC97" s="191"/>
      <c r="AQ97" s="116"/>
      <c r="AR97" s="116"/>
      <c r="AS97" s="116"/>
      <c r="AT97" s="116"/>
      <c r="AU97" s="116"/>
      <c r="AV97" s="116"/>
      <c r="AW97" s="116"/>
      <c r="AX97" s="116"/>
      <c r="AY97" s="116"/>
      <c r="AZ97" s="116"/>
    </row>
    <row r="98" spans="1:52" ht="27.9" customHeight="1">
      <c r="A98" s="69"/>
      <c r="D98" s="52"/>
      <c r="E98" s="52"/>
      <c r="F98" s="38"/>
      <c r="G98" s="38"/>
      <c r="H98" s="38"/>
      <c r="AQ98" s="116"/>
      <c r="AR98" s="116"/>
      <c r="AS98" s="116"/>
      <c r="AT98" s="116"/>
      <c r="AU98" s="116"/>
      <c r="AV98" s="116"/>
      <c r="AW98" s="116"/>
      <c r="AX98" s="116"/>
      <c r="AY98" s="116"/>
      <c r="AZ98" s="116"/>
    </row>
    <row r="99" spans="1:52" ht="27.9" customHeight="1">
      <c r="A99" s="67" t="s">
        <v>7</v>
      </c>
      <c r="B99" s="36"/>
      <c r="C99" s="139" t="str">
        <f>'Attach 3(JV)'!B24</f>
        <v>--</v>
      </c>
      <c r="E99" s="52" t="s">
        <v>5</v>
      </c>
      <c r="F99" s="407" t="str">
        <f>'Attach 3(JV)'!E24</f>
        <v/>
      </c>
      <c r="G99" s="36"/>
      <c r="H99" s="36"/>
      <c r="AQ99" s="116"/>
      <c r="AR99" s="116"/>
      <c r="AS99" s="116"/>
      <c r="AT99" s="116"/>
      <c r="AU99" s="116"/>
      <c r="AV99" s="116"/>
      <c r="AW99" s="116"/>
      <c r="AX99" s="116"/>
      <c r="AY99" s="116"/>
      <c r="AZ99" s="116"/>
    </row>
    <row r="100" spans="1:52" ht="27.9" customHeight="1">
      <c r="A100" s="67" t="s">
        <v>8</v>
      </c>
      <c r="B100" s="36"/>
      <c r="C100" s="219" t="str">
        <f>'Attach 3(JV)'!B25</f>
        <v/>
      </c>
      <c r="E100" s="52" t="s">
        <v>6</v>
      </c>
      <c r="F100" s="407" t="str">
        <f>'Attach 3(JV)'!E25</f>
        <v/>
      </c>
      <c r="G100" s="36"/>
      <c r="H100" s="36"/>
      <c r="AQ100" s="116"/>
      <c r="AR100" s="116"/>
      <c r="AS100" s="116"/>
      <c r="AT100" s="116"/>
      <c r="AU100" s="116"/>
      <c r="AV100" s="116"/>
      <c r="AW100" s="116"/>
      <c r="AX100" s="116"/>
      <c r="AY100" s="116"/>
      <c r="AZ100" s="116"/>
    </row>
    <row r="101" spans="1:52" ht="27.9" customHeight="1">
      <c r="D101" s="52"/>
      <c r="E101" s="52"/>
      <c r="AQ101" s="116"/>
      <c r="AR101" s="116"/>
      <c r="AS101" s="116"/>
      <c r="AT101" s="116"/>
      <c r="AU101" s="116"/>
      <c r="AV101" s="116"/>
      <c r="AW101" s="116"/>
      <c r="AX101" s="116"/>
      <c r="AY101" s="116"/>
      <c r="AZ101" s="116"/>
    </row>
    <row r="102" spans="1:52" ht="6.75" customHeight="1">
      <c r="A102" s="67"/>
      <c r="B102" s="36"/>
      <c r="C102" s="63"/>
      <c r="E102" s="52"/>
      <c r="AQ102" s="116"/>
      <c r="AR102" s="116"/>
      <c r="AS102" s="116"/>
      <c r="AT102" s="116"/>
      <c r="AU102" s="116"/>
      <c r="AV102" s="116"/>
      <c r="AW102" s="116"/>
      <c r="AX102" s="116"/>
      <c r="AY102" s="116"/>
      <c r="AZ102" s="116"/>
    </row>
    <row r="103" spans="1:52" ht="39.9" hidden="1" customHeight="1">
      <c r="A103" s="1409" t="s">
        <v>400</v>
      </c>
      <c r="B103" s="1409"/>
      <c r="C103" s="1409"/>
      <c r="D103" s="1409"/>
      <c r="E103" s="1409"/>
      <c r="F103" s="1409"/>
      <c r="AQ103" s="116"/>
      <c r="AR103" s="116"/>
      <c r="AS103" s="116"/>
      <c r="AT103" s="116"/>
      <c r="AU103" s="116"/>
      <c r="AV103" s="116"/>
      <c r="AW103" s="116"/>
      <c r="AX103" s="116"/>
      <c r="AY103" s="116"/>
      <c r="AZ103" s="116"/>
    </row>
    <row r="104" spans="1:52" ht="16.5" customHeight="1">
      <c r="A104" s="1410"/>
      <c r="B104" s="1410"/>
      <c r="D104" s="77"/>
      <c r="E104" s="84"/>
      <c r="F104" s="84"/>
      <c r="G104" s="175"/>
      <c r="AQ104" s="116"/>
      <c r="AR104" s="116"/>
      <c r="AS104" s="116"/>
      <c r="AT104" s="116"/>
      <c r="AU104" s="116"/>
      <c r="AV104" s="116"/>
      <c r="AW104" s="116"/>
      <c r="AX104" s="116"/>
      <c r="AY104" s="116"/>
      <c r="AZ104" s="116"/>
    </row>
    <row r="105" spans="1:52" ht="9.75" customHeight="1">
      <c r="B105" s="44"/>
      <c r="C105" s="63"/>
      <c r="E105" s="44"/>
      <c r="AQ105" s="116"/>
      <c r="AR105" s="116"/>
      <c r="AS105" s="116"/>
      <c r="AT105" s="116"/>
      <c r="AU105" s="116"/>
      <c r="AV105" s="116"/>
      <c r="AW105" s="116"/>
      <c r="AX105" s="116"/>
      <c r="AY105" s="116"/>
      <c r="AZ105" s="116"/>
    </row>
    <row r="106" spans="1:52" ht="27.9" hidden="1" customHeight="1">
      <c r="A106" s="52" t="e">
        <f>IF(AND(H30="JV (Joint Venture)",H31=1), "", "Printed Name :")</f>
        <v>#REF!</v>
      </c>
      <c r="B106" s="1406"/>
      <c r="C106" s="1406"/>
      <c r="E106" s="52" t="s">
        <v>5</v>
      </c>
      <c r="F106" s="221"/>
      <c r="H106" s="245"/>
      <c r="AQ106" s="116"/>
      <c r="AR106" s="116"/>
      <c r="AS106" s="116"/>
      <c r="AT106" s="116"/>
      <c r="AU106" s="116"/>
      <c r="AV106" s="116"/>
      <c r="AW106" s="116"/>
      <c r="AX106" s="116"/>
      <c r="AY106" s="116"/>
      <c r="AZ106" s="116"/>
    </row>
    <row r="107" spans="1:52" ht="27.9" hidden="1" customHeight="1">
      <c r="A107" s="52" t="e">
        <f>IF(AND(H30="JV (Joint Venture)",H31=1), "", "Designation :")</f>
        <v>#REF!</v>
      </c>
      <c r="B107" s="1406"/>
      <c r="C107" s="1406"/>
      <c r="E107" s="52" t="s">
        <v>6</v>
      </c>
      <c r="F107" s="221"/>
      <c r="AQ107" s="116"/>
      <c r="AR107" s="116"/>
      <c r="AS107" s="116"/>
      <c r="AT107" s="116"/>
      <c r="AU107" s="116"/>
      <c r="AV107" s="116"/>
      <c r="AW107" s="116"/>
      <c r="AX107" s="116"/>
      <c r="AY107" s="116"/>
      <c r="AZ107" s="116"/>
    </row>
    <row r="108" spans="1:52" ht="27.9" customHeight="1">
      <c r="B108" s="44"/>
      <c r="C108" s="63"/>
      <c r="E108" s="44"/>
      <c r="AQ108" s="116"/>
      <c r="AR108" s="116"/>
      <c r="AS108" s="116"/>
      <c r="AT108" s="116"/>
      <c r="AU108" s="116"/>
      <c r="AV108" s="116"/>
      <c r="AW108" s="116"/>
      <c r="AX108" s="116"/>
      <c r="AY108" s="116"/>
      <c r="AZ108" s="116"/>
    </row>
    <row r="109" spans="1:52" ht="33" customHeight="1">
      <c r="A109" s="68" t="s">
        <v>128</v>
      </c>
      <c r="B109" s="36"/>
      <c r="C109" s="63"/>
      <c r="E109" s="44"/>
      <c r="F109" s="4"/>
      <c r="AQ109" s="116"/>
      <c r="AR109" s="116"/>
      <c r="AS109" s="116"/>
      <c r="AT109" s="116"/>
      <c r="AU109" s="116"/>
      <c r="AV109" s="116"/>
      <c r="AW109" s="116"/>
      <c r="AX109" s="116"/>
      <c r="AY109" s="116"/>
      <c r="AZ109" s="116"/>
    </row>
    <row r="110" spans="1:52" s="24" customFormat="1" ht="21" customHeight="1">
      <c r="A110" s="1408" t="s">
        <v>171</v>
      </c>
      <c r="B110" s="1408"/>
      <c r="C110" s="1408"/>
      <c r="D110" s="1403"/>
      <c r="E110" s="1403"/>
      <c r="F110" s="1403"/>
      <c r="G110" s="29"/>
      <c r="H110" s="29"/>
      <c r="I110" s="53"/>
      <c r="J110" s="53"/>
      <c r="K110" s="53"/>
      <c r="L110" s="53"/>
      <c r="M110" s="53"/>
      <c r="N110" s="53"/>
      <c r="O110" s="53"/>
      <c r="P110" s="53"/>
      <c r="Q110" s="53"/>
      <c r="R110" s="53"/>
      <c r="S110" s="53"/>
      <c r="T110" s="53"/>
      <c r="U110" s="53"/>
      <c r="V110" s="53"/>
      <c r="W110" s="53"/>
      <c r="X110" s="53"/>
      <c r="Y110" s="53"/>
      <c r="Z110" s="53"/>
      <c r="AA110" s="53"/>
      <c r="AB110" s="56"/>
      <c r="AC110" s="56"/>
      <c r="AD110" s="187"/>
      <c r="AE110" s="187"/>
      <c r="AF110" s="53"/>
      <c r="AG110" s="53"/>
      <c r="AH110" s="53"/>
      <c r="AI110" s="53"/>
      <c r="AJ110" s="53"/>
      <c r="AK110" s="53"/>
      <c r="AL110" s="53"/>
      <c r="AM110" s="53"/>
      <c r="AN110" s="53"/>
      <c r="AO110" s="53"/>
      <c r="AP110" s="53"/>
      <c r="AQ110" s="114"/>
      <c r="AR110" s="114"/>
      <c r="AS110" s="114"/>
      <c r="AT110" s="114"/>
      <c r="AU110" s="114"/>
      <c r="AV110" s="114"/>
      <c r="AW110" s="114"/>
      <c r="AX110" s="114"/>
      <c r="AY110" s="114"/>
      <c r="AZ110" s="114"/>
    </row>
    <row r="111" spans="1:52" s="24" customFormat="1" ht="21" customHeight="1">
      <c r="A111" s="1405"/>
      <c r="B111" s="1405"/>
      <c r="C111" s="1405"/>
      <c r="D111" s="1403"/>
      <c r="E111" s="1403"/>
      <c r="F111" s="1403"/>
      <c r="G111" s="29"/>
      <c r="H111" s="29"/>
      <c r="I111" s="53"/>
      <c r="J111" s="53"/>
      <c r="K111" s="53"/>
      <c r="L111" s="53"/>
      <c r="M111" s="53"/>
      <c r="N111" s="53"/>
      <c r="O111" s="53"/>
      <c r="P111" s="53"/>
      <c r="Q111" s="53"/>
      <c r="R111" s="53"/>
      <c r="S111" s="53"/>
      <c r="T111" s="53"/>
      <c r="U111" s="53"/>
      <c r="V111" s="53"/>
      <c r="W111" s="53"/>
      <c r="X111" s="53"/>
      <c r="Y111" s="53"/>
      <c r="Z111" s="53"/>
      <c r="AA111" s="53"/>
      <c r="AB111" s="56"/>
      <c r="AC111" s="56"/>
      <c r="AD111" s="187"/>
      <c r="AE111" s="187"/>
      <c r="AF111" s="53"/>
      <c r="AG111" s="53"/>
      <c r="AH111" s="53"/>
      <c r="AI111" s="53"/>
      <c r="AJ111" s="53"/>
      <c r="AK111" s="53"/>
      <c r="AL111" s="53"/>
      <c r="AM111" s="53"/>
      <c r="AN111" s="53"/>
      <c r="AO111" s="53"/>
      <c r="AP111" s="53"/>
      <c r="AQ111" s="114"/>
      <c r="AR111" s="114"/>
      <c r="AS111" s="114"/>
      <c r="AT111" s="114"/>
      <c r="AU111" s="114"/>
      <c r="AV111" s="114"/>
      <c r="AW111" s="114"/>
      <c r="AX111" s="114"/>
      <c r="AY111" s="114"/>
      <c r="AZ111" s="114"/>
    </row>
    <row r="112" spans="1:52" s="24" customFormat="1" ht="21" customHeight="1">
      <c r="A112" s="1404"/>
      <c r="B112" s="1404"/>
      <c r="C112" s="1404"/>
      <c r="D112" s="1403"/>
      <c r="E112" s="1403"/>
      <c r="F112" s="1403"/>
      <c r="G112" s="29"/>
      <c r="H112" s="29"/>
      <c r="I112" s="53"/>
      <c r="J112" s="53"/>
      <c r="K112" s="53"/>
      <c r="L112" s="53"/>
      <c r="M112" s="53"/>
      <c r="N112" s="53"/>
      <c r="O112" s="53"/>
      <c r="P112" s="53"/>
      <c r="Q112" s="53"/>
      <c r="R112" s="53"/>
      <c r="S112" s="53"/>
      <c r="T112" s="53"/>
      <c r="U112" s="53"/>
      <c r="V112" s="53"/>
      <c r="W112" s="53"/>
      <c r="X112" s="53"/>
      <c r="Y112" s="53"/>
      <c r="Z112" s="53"/>
      <c r="AA112" s="53"/>
      <c r="AB112" s="56"/>
      <c r="AC112" s="56"/>
      <c r="AD112" s="187"/>
      <c r="AE112" s="187"/>
      <c r="AF112" s="53"/>
      <c r="AG112" s="53"/>
      <c r="AH112" s="53"/>
      <c r="AI112" s="53"/>
      <c r="AJ112" s="53"/>
      <c r="AK112" s="53"/>
      <c r="AL112" s="53"/>
      <c r="AM112" s="53"/>
      <c r="AN112" s="53"/>
      <c r="AO112" s="53"/>
      <c r="AP112" s="53"/>
      <c r="AQ112" s="114"/>
      <c r="AR112" s="114"/>
      <c r="AS112" s="114"/>
      <c r="AT112" s="114"/>
      <c r="AU112" s="114"/>
      <c r="AV112" s="114"/>
      <c r="AW112" s="114"/>
      <c r="AX112" s="114"/>
      <c r="AY112" s="114"/>
      <c r="AZ112" s="114"/>
    </row>
    <row r="113" spans="1:52" s="24" customFormat="1" ht="21" customHeight="1">
      <c r="A113" s="1402" t="s">
        <v>172</v>
      </c>
      <c r="B113" s="1402"/>
      <c r="C113" s="1402"/>
      <c r="D113" s="1403"/>
      <c r="E113" s="1403"/>
      <c r="F113" s="1403"/>
      <c r="G113" s="29"/>
      <c r="H113" s="29"/>
      <c r="I113" s="53"/>
      <c r="J113" s="53"/>
      <c r="K113" s="53"/>
      <c r="L113" s="53"/>
      <c r="M113" s="53"/>
      <c r="N113" s="53"/>
      <c r="O113" s="53"/>
      <c r="P113" s="53"/>
      <c r="Q113" s="53"/>
      <c r="R113" s="53"/>
      <c r="S113" s="53"/>
      <c r="T113" s="53"/>
      <c r="U113" s="53"/>
      <c r="V113" s="53"/>
      <c r="W113" s="53"/>
      <c r="X113" s="53"/>
      <c r="Y113" s="53"/>
      <c r="Z113" s="53"/>
      <c r="AA113" s="53"/>
      <c r="AB113" s="56"/>
      <c r="AC113" s="56"/>
      <c r="AD113" s="187"/>
      <c r="AE113" s="187"/>
      <c r="AF113" s="53"/>
      <c r="AG113" s="53"/>
      <c r="AH113" s="53"/>
      <c r="AI113" s="53"/>
      <c r="AJ113" s="53"/>
      <c r="AK113" s="53"/>
      <c r="AL113" s="53"/>
      <c r="AM113" s="53"/>
      <c r="AN113" s="53"/>
      <c r="AO113" s="53"/>
      <c r="AP113" s="53"/>
      <c r="AQ113" s="114"/>
      <c r="AR113" s="114"/>
      <c r="AS113" s="114"/>
      <c r="AT113" s="114"/>
      <c r="AU113" s="114"/>
      <c r="AV113" s="114"/>
      <c r="AW113" s="114"/>
      <c r="AX113" s="114"/>
      <c r="AY113" s="114"/>
      <c r="AZ113" s="114"/>
    </row>
    <row r="114" spans="1:52" s="24" customFormat="1" ht="21" customHeight="1">
      <c r="A114" s="1402" t="s">
        <v>173</v>
      </c>
      <c r="B114" s="1402"/>
      <c r="C114" s="1402"/>
      <c r="D114" s="1403"/>
      <c r="E114" s="1403"/>
      <c r="F114" s="1403"/>
      <c r="G114" s="29"/>
      <c r="H114" s="29"/>
      <c r="I114" s="53"/>
      <c r="J114" s="53"/>
      <c r="K114" s="53"/>
      <c r="L114" s="53"/>
      <c r="M114" s="53"/>
      <c r="N114" s="53"/>
      <c r="O114" s="53"/>
      <c r="P114" s="53"/>
      <c r="Q114" s="53"/>
      <c r="R114" s="53"/>
      <c r="S114" s="53"/>
      <c r="T114" s="53"/>
      <c r="U114" s="53"/>
      <c r="V114" s="53"/>
      <c r="W114" s="53"/>
      <c r="X114" s="53"/>
      <c r="Y114" s="53"/>
      <c r="Z114" s="53"/>
      <c r="AA114" s="53"/>
      <c r="AB114" s="56"/>
      <c r="AC114" s="56"/>
      <c r="AD114" s="187"/>
      <c r="AE114" s="187"/>
      <c r="AF114" s="53"/>
      <c r="AG114" s="53"/>
      <c r="AH114" s="53"/>
      <c r="AI114" s="53"/>
      <c r="AJ114" s="53"/>
      <c r="AK114" s="53"/>
      <c r="AL114" s="53"/>
      <c r="AM114" s="53"/>
      <c r="AN114" s="53"/>
      <c r="AO114" s="53"/>
      <c r="AP114" s="53"/>
      <c r="AQ114" s="114"/>
      <c r="AR114" s="114"/>
      <c r="AS114" s="114"/>
      <c r="AT114" s="114"/>
      <c r="AU114" s="114"/>
      <c r="AV114" s="114"/>
      <c r="AW114" s="114"/>
      <c r="AX114" s="114"/>
      <c r="AY114" s="114"/>
      <c r="AZ114" s="114"/>
    </row>
    <row r="115" spans="1:52" s="24" customFormat="1" ht="52.5" customHeight="1">
      <c r="A115" s="1402" t="s">
        <v>174</v>
      </c>
      <c r="B115" s="1402"/>
      <c r="C115" s="1402"/>
      <c r="D115" s="1403"/>
      <c r="E115" s="1403"/>
      <c r="F115" s="1403"/>
      <c r="G115" s="77"/>
      <c r="H115" s="77"/>
      <c r="I115" s="53"/>
      <c r="J115" s="53"/>
      <c r="K115" s="53"/>
      <c r="L115" s="53"/>
      <c r="M115" s="53"/>
      <c r="N115" s="53"/>
      <c r="O115" s="53"/>
      <c r="P115" s="53"/>
      <c r="Q115" s="53"/>
      <c r="R115" s="53"/>
      <c r="S115" s="53"/>
      <c r="T115" s="53"/>
      <c r="U115" s="53"/>
      <c r="V115" s="53"/>
      <c r="W115" s="53"/>
      <c r="X115" s="53"/>
      <c r="Y115" s="53"/>
      <c r="Z115" s="53"/>
      <c r="AA115" s="53"/>
      <c r="AB115" s="56"/>
      <c r="AC115" s="56"/>
      <c r="AD115" s="187"/>
      <c r="AE115" s="187"/>
      <c r="AF115" s="53"/>
      <c r="AG115" s="53"/>
      <c r="AH115" s="53"/>
      <c r="AI115" s="53"/>
      <c r="AJ115" s="53"/>
      <c r="AK115" s="53"/>
      <c r="AL115" s="53"/>
      <c r="AM115" s="53"/>
      <c r="AN115" s="53"/>
      <c r="AO115" s="53"/>
      <c r="AP115" s="53"/>
      <c r="AQ115" s="114"/>
      <c r="AR115" s="114"/>
      <c r="AS115" s="114"/>
      <c r="AT115" s="114"/>
      <c r="AU115" s="114"/>
      <c r="AV115" s="114"/>
      <c r="AW115" s="114"/>
      <c r="AX115" s="114"/>
      <c r="AY115" s="114"/>
      <c r="AZ115" s="114"/>
    </row>
    <row r="116" spans="1:52" s="24" customFormat="1" ht="21" customHeight="1">
      <c r="A116" s="1408" t="s">
        <v>175</v>
      </c>
      <c r="B116" s="1408"/>
      <c r="C116" s="1408"/>
      <c r="D116" s="1403"/>
      <c r="E116" s="1403"/>
      <c r="F116" s="1403"/>
      <c r="G116" s="29"/>
      <c r="H116" s="29"/>
      <c r="I116" s="53"/>
      <c r="J116" s="53"/>
      <c r="K116" s="53"/>
      <c r="L116" s="53"/>
      <c r="M116" s="53"/>
      <c r="N116" s="53"/>
      <c r="O116" s="53"/>
      <c r="P116" s="53"/>
      <c r="Q116" s="53"/>
      <c r="R116" s="53"/>
      <c r="S116" s="53"/>
      <c r="T116" s="53"/>
      <c r="U116" s="53"/>
      <c r="V116" s="53"/>
      <c r="W116" s="53"/>
      <c r="X116" s="53"/>
      <c r="Y116" s="53"/>
      <c r="Z116" s="53"/>
      <c r="AA116" s="53"/>
      <c r="AB116" s="56"/>
      <c r="AC116" s="56"/>
      <c r="AD116" s="187"/>
      <c r="AE116" s="187"/>
      <c r="AF116" s="53"/>
      <c r="AG116" s="53"/>
      <c r="AH116" s="53"/>
      <c r="AI116" s="53"/>
      <c r="AJ116" s="53"/>
      <c r="AK116" s="53"/>
      <c r="AL116" s="53"/>
      <c r="AM116" s="53"/>
      <c r="AN116" s="53"/>
      <c r="AO116" s="53"/>
      <c r="AP116" s="53"/>
    </row>
    <row r="117" spans="1:52" s="24" customFormat="1" ht="21" customHeight="1">
      <c r="A117" s="1405"/>
      <c r="B117" s="1405"/>
      <c r="C117" s="1405"/>
      <c r="D117" s="1403"/>
      <c r="E117" s="1403"/>
      <c r="F117" s="1403"/>
      <c r="G117" s="29"/>
      <c r="H117" s="29"/>
      <c r="I117" s="53"/>
      <c r="J117" s="53"/>
      <c r="K117" s="53"/>
      <c r="L117" s="53"/>
      <c r="M117" s="53"/>
      <c r="N117" s="53"/>
      <c r="O117" s="53"/>
      <c r="P117" s="53"/>
      <c r="Q117" s="53"/>
      <c r="R117" s="53"/>
      <c r="S117" s="53"/>
      <c r="T117" s="53"/>
      <c r="U117" s="53"/>
      <c r="V117" s="53"/>
      <c r="W117" s="53"/>
      <c r="X117" s="53"/>
      <c r="Y117" s="53"/>
      <c r="Z117" s="53"/>
      <c r="AA117" s="53"/>
      <c r="AB117" s="56"/>
      <c r="AC117" s="56"/>
      <c r="AD117" s="187"/>
      <c r="AE117" s="187"/>
      <c r="AF117" s="53"/>
      <c r="AG117" s="53"/>
      <c r="AH117" s="53"/>
      <c r="AI117" s="53"/>
      <c r="AJ117" s="53"/>
      <c r="AK117" s="53"/>
      <c r="AL117" s="53"/>
      <c r="AM117" s="53"/>
      <c r="AN117" s="53"/>
      <c r="AO117" s="53"/>
      <c r="AP117" s="53"/>
    </row>
    <row r="118" spans="1:52">
      <c r="A118" s="1404"/>
      <c r="B118" s="1404"/>
      <c r="C118" s="1404"/>
      <c r="D118" s="1403"/>
      <c r="E118" s="1403"/>
      <c r="F118" s="1403"/>
    </row>
    <row r="119" spans="1:52">
      <c r="A119" s="68"/>
      <c r="B119" s="68"/>
      <c r="C119" s="68"/>
      <c r="D119" s="107"/>
      <c r="E119" s="107"/>
      <c r="F119" s="107"/>
    </row>
    <row r="120" spans="1:52" ht="47.25" customHeight="1">
      <c r="A120" s="1256" t="str">
        <f>H120&amp;I120&amp;J120</f>
        <v/>
      </c>
      <c r="B120" s="1256"/>
      <c r="C120" s="1256"/>
      <c r="D120" s="1256"/>
      <c r="E120" s="1256"/>
      <c r="F120" s="1256"/>
      <c r="H120" s="227"/>
      <c r="I120" s="228"/>
      <c r="J120" s="228"/>
    </row>
  </sheetData>
  <sheetProtection algorithmName="SHA-512" hashValue="C67iR4UwpSUfTu8EXrnY+4oPZP8V1THnpiGcosSVIDOakbou6fWpv40BCQMCdYO+VZHt/FoVMViS5TX2Tw/Klw==" saltValue="h08gd8BxVW2VFxU4zH6I7Q==" spinCount="100000" sheet="1" formatColumns="0" formatRows="0" selectLockedCells="1"/>
  <dataConsolidate/>
  <customSheetViews>
    <customSheetView guid="{BC3C0F45-1B04-484E-941E-D23C8045455D}" showPageBreaks="1" showGridLines="0" fitToPage="1" printArea="1" hiddenRows="1" hiddenColumns="1" view="pageBreakPreview">
      <selection activeCell="M89" sqref="M89"/>
      <rowBreaks count="1" manualBreakCount="1">
        <brk id="92" max="9" man="1"/>
      </rowBreaks>
      <pageMargins left="0.59" right="0.46" top="0.59055118110236204" bottom="0.59055118110236204" header="0.35433070866141703" footer="0.35433070866141703"/>
      <pageSetup scale="54" fitToHeight="5" orientation="portrait" r:id="rId1"/>
      <headerFooter alignWithMargins="0">
        <oddFooter>&amp;R&amp;"Book Antiqua,Bold"&amp;8 Page &amp;P of &amp;N</oddFooter>
      </headerFooter>
    </customSheetView>
    <customSheetView guid="{7EA7248B-219A-4033-A934-89513226BF9E}" showPageBreaks="1" showGridLines="0" fitToPage="1" printArea="1" hiddenRows="1" hiddenColumns="1" view="pageBreakPreview" topLeftCell="A71">
      <selection activeCell="G21" sqref="G21"/>
      <rowBreaks count="1" manualBreakCount="1">
        <brk id="92" max="9" man="1"/>
      </rowBreaks>
      <pageMargins left="0.59" right="0.46" top="0.59055118110236204" bottom="0.59055118110236204" header="0.35433070866141703" footer="0.35433070866141703"/>
      <pageSetup scale="54" fitToHeight="5" orientation="portrait" r:id="rId2"/>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1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2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5"/>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D29" sqref="D29:F29"/>
      <rowBreaks count="1" manualBreakCount="1">
        <brk id="92" max="9" man="1"/>
      </rowBreaks>
      <pageMargins left="0.59" right="0.46" top="0.59055118110236204" bottom="0.59055118110236204" header="0.35433070866141703" footer="0.35433070866141703"/>
      <pageSetup scale="54" fitToHeight="5" orientation="portrait" r:id="rId36"/>
      <headerFooter alignWithMargins="0">
        <oddFooter>&amp;R&amp;"Book Antiqua,Bold"&amp;8 Page &amp;P of &amp;N</oddFooter>
      </headerFooter>
    </customSheetView>
    <customSheetView guid="{E9D42694-117B-4E0A-B08A-A5A33F5DE995}" showPageBreaks="1" showGridLines="0" fitToPage="1" printArea="1" hiddenRows="1" hiddenColumns="1" view="pageBreakPreview" topLeftCell="A45">
      <selection activeCell="M89" sqref="M89"/>
      <rowBreaks count="1" manualBreakCount="1">
        <brk id="92"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C49319FA-440E-40ED-8D3D-F15B233A2A32}" showPageBreaks="1" showGridLines="0" fitToPage="1" printArea="1" hiddenRows="1" hiddenColumns="1" view="pageBreakPreview" topLeftCell="D5">
      <selection activeCell="D110" sqref="D110:F110"/>
      <rowBreaks count="1" manualBreakCount="1">
        <brk id="93" max="9" man="1"/>
      </rowBreak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customSheetView>
  </customSheetViews>
  <mergeCells count="120">
    <mergeCell ref="A1:E1"/>
    <mergeCell ref="B91:F91"/>
    <mergeCell ref="B39:C39"/>
    <mergeCell ref="B40:C40"/>
    <mergeCell ref="B41:C41"/>
    <mergeCell ref="B42:C42"/>
    <mergeCell ref="D46:F46"/>
    <mergeCell ref="B47:C47"/>
    <mergeCell ref="A3:F3"/>
    <mergeCell ref="C5:F5"/>
    <mergeCell ref="B38:C38"/>
    <mergeCell ref="B33:C33"/>
    <mergeCell ref="D26:F26"/>
    <mergeCell ref="B32:C32"/>
    <mergeCell ref="D27:F27"/>
    <mergeCell ref="D28:F28"/>
    <mergeCell ref="C83:D83"/>
    <mergeCell ref="B49:C49"/>
    <mergeCell ref="D49:F49"/>
    <mergeCell ref="D44:F44"/>
    <mergeCell ref="B15:F15"/>
    <mergeCell ref="D30:F30"/>
    <mergeCell ref="B21:C21"/>
    <mergeCell ref="B26:C26"/>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36:C36"/>
    <mergeCell ref="D36:F36"/>
    <mergeCell ref="D35:F35"/>
    <mergeCell ref="D31:F31"/>
    <mergeCell ref="D33:F33"/>
    <mergeCell ref="B35:C35"/>
    <mergeCell ref="D34:F34"/>
    <mergeCell ref="B34:C34"/>
    <mergeCell ref="B18:F18"/>
    <mergeCell ref="D45:F45"/>
    <mergeCell ref="B45:C45"/>
    <mergeCell ref="B52:C52"/>
    <mergeCell ref="B58:F58"/>
    <mergeCell ref="D52:F52"/>
    <mergeCell ref="B48:C48"/>
    <mergeCell ref="D116:F116"/>
    <mergeCell ref="A118:C118"/>
    <mergeCell ref="D118:F118"/>
    <mergeCell ref="B88:F88"/>
    <mergeCell ref="A116:C116"/>
    <mergeCell ref="A117:C117"/>
    <mergeCell ref="D117:F117"/>
    <mergeCell ref="A103:F103"/>
    <mergeCell ref="A104:B104"/>
    <mergeCell ref="B106:C106"/>
    <mergeCell ref="A110:C110"/>
    <mergeCell ref="D110:F110"/>
    <mergeCell ref="B89:F89"/>
    <mergeCell ref="B92:F92"/>
    <mergeCell ref="A120:F120"/>
    <mergeCell ref="A114:C114"/>
    <mergeCell ref="D114:F114"/>
    <mergeCell ref="A115:C115"/>
    <mergeCell ref="D115:F115"/>
    <mergeCell ref="D112:F112"/>
    <mergeCell ref="A112:C112"/>
    <mergeCell ref="B53:C53"/>
    <mergeCell ref="B54:C54"/>
    <mergeCell ref="D53:F53"/>
    <mergeCell ref="D54:F54"/>
    <mergeCell ref="B55:C55"/>
    <mergeCell ref="D55:F55"/>
    <mergeCell ref="B57:C57"/>
    <mergeCell ref="D57:F57"/>
    <mergeCell ref="B86:F86"/>
    <mergeCell ref="B65:F65"/>
    <mergeCell ref="B66:F66"/>
    <mergeCell ref="A111:C111"/>
    <mergeCell ref="D113:F113"/>
    <mergeCell ref="D111:F111"/>
    <mergeCell ref="A113:C113"/>
    <mergeCell ref="B107:C107"/>
    <mergeCell ref="B90:F90"/>
    <mergeCell ref="B87:F87"/>
    <mergeCell ref="B84:F84"/>
    <mergeCell ref="B85:F85"/>
    <mergeCell ref="D48:F48"/>
    <mergeCell ref="B67:F67"/>
    <mergeCell ref="B59:F59"/>
    <mergeCell ref="B60:F60"/>
    <mergeCell ref="B61:F61"/>
    <mergeCell ref="B62:F62"/>
    <mergeCell ref="B50:C50"/>
    <mergeCell ref="B69:F69"/>
    <mergeCell ref="B68:F68"/>
    <mergeCell ref="D51:F51"/>
    <mergeCell ref="B56:C56"/>
    <mergeCell ref="D56:F56"/>
    <mergeCell ref="B63:F63"/>
    <mergeCell ref="D50:F50"/>
    <mergeCell ref="B51:C51"/>
    <mergeCell ref="B64:F64"/>
  </mergeCells>
  <conditionalFormatting sqref="A103:F108">
    <cfRule type="expression" dxfId="11" priority="13">
      <formula>$H$30="Sole Bidder"</formula>
    </cfRule>
  </conditionalFormatting>
  <conditionalFormatting sqref="B106:C106">
    <cfRule type="expression" dxfId="10" priority="11">
      <formula>$A$106=""</formula>
    </cfRule>
  </conditionalFormatting>
  <conditionalFormatting sqref="B107:C107">
    <cfRule type="expression" dxfId="9" priority="10">
      <formula>$A$107=""</formula>
    </cfRule>
  </conditionalFormatting>
  <conditionalFormatting sqref="B90:F90">
    <cfRule type="expression" dxfId="8" priority="36" stopIfTrue="1">
      <formula>$K$90=2</formula>
    </cfRule>
  </conditionalFormatting>
  <conditionalFormatting sqref="B91:F91">
    <cfRule type="expression" dxfId="7" priority="2">
      <formula>$K$91=1</formula>
    </cfRule>
  </conditionalFormatting>
  <conditionalFormatting sqref="D23:F25">
    <cfRule type="expression" dxfId="6" priority="1">
      <formula>$K$91=1</formula>
    </cfRule>
    <cfRule type="expression" dxfId="5" priority="3">
      <formula>$K$93=2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6:F107">
    <cfRule type="expression" dxfId="2" priority="18" stopIfTrue="1">
      <formula>$E$106=""</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54" fitToHeight="5" orientation="portrait" r:id="rId39"/>
  <headerFooter alignWithMargins="0">
    <oddFooter>&amp;R&amp;"Book Antiqua,Bold"&amp;8 Page &amp;P of &amp;N</oddFooter>
  </headerFooter>
  <rowBreaks count="1" manualBreakCount="1">
    <brk id="93" max="9" man="1"/>
  </rowBreaks>
  <drawing r:id="rId4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09375" defaultRowHeight="13.2"/>
  <cols>
    <col min="1" max="1" width="13.33203125" style="135" customWidth="1"/>
    <col min="2" max="2" width="11.88671875" style="135" customWidth="1"/>
    <col min="3" max="16384" width="9.109375" style="135"/>
  </cols>
  <sheetData>
    <row r="1" spans="1:4" s="134" customFormat="1" ht="30" customHeight="1">
      <c r="A1" s="1425">
        <f>'Bid Form 1st Envelope '!I21</f>
        <v>0</v>
      </c>
      <c r="B1" s="1425"/>
    </row>
    <row r="2" spans="1:4" s="134" customFormat="1" ht="30" customHeight="1"/>
    <row r="3" spans="1:4">
      <c r="A3" s="134"/>
    </row>
    <row r="4" spans="1:4">
      <c r="A4" s="169" t="str">
        <f>IF(OR((A1&gt;9999999999),(A1&lt;0)),"Invalid Entry - More than 1000 crore OR -ve value",IF(A1=0, "Rs. Zero Only ",+CONCATENATE("Rs. ", B11,D11,B10,D10,B9,D9,B8,D8,B7,D7,B6," Only")))</f>
        <v xml:space="preserve">Rs. Zero Only </v>
      </c>
    </row>
    <row r="5" spans="1:4">
      <c r="A5" s="134"/>
    </row>
    <row r="6" spans="1:4">
      <c r="A6" s="170">
        <f>-INT(A1/100)*100+ROUND(A1,0)</f>
        <v>0</v>
      </c>
      <c r="B6" s="135" t="str">
        <f t="shared" ref="B6:B11" si="0">IF(A6=0,"",LOOKUP(A6,$A$13:$A$112,$B$13:$B$112))</f>
        <v/>
      </c>
      <c r="D6" s="169"/>
    </row>
    <row r="7" spans="1:4">
      <c r="A7" s="170">
        <f>-INT(A1/1000)*10+INT(A1/100)</f>
        <v>0</v>
      </c>
      <c r="B7" s="135" t="str">
        <f t="shared" si="0"/>
        <v/>
      </c>
      <c r="D7" s="169" t="str">
        <f>+IF(B7="",""," Hundred ")</f>
        <v/>
      </c>
    </row>
    <row r="8" spans="1:4">
      <c r="A8" s="170">
        <f>-INT(A1/100000)*100+INT(A1/1000)</f>
        <v>0</v>
      </c>
      <c r="B8" s="135" t="str">
        <f t="shared" si="0"/>
        <v/>
      </c>
      <c r="D8" s="169" t="str">
        <f>IF((B8=""),IF(C8="",""," Thousand ")," Thousand ")</f>
        <v/>
      </c>
    </row>
    <row r="9" spans="1:4">
      <c r="A9" s="170">
        <f>-INT(A1/10000000)*100+INT(A1/100000)</f>
        <v>0</v>
      </c>
      <c r="B9" s="135" t="str">
        <f t="shared" si="0"/>
        <v/>
      </c>
      <c r="D9" s="169" t="str">
        <f>IF((B9=""),IF(C9="",""," Lac ")," Lac ")</f>
        <v/>
      </c>
    </row>
    <row r="10" spans="1:4">
      <c r="A10" s="170">
        <f>-INT(A1/1000000000)*100+INT(A1/10000000)</f>
        <v>0</v>
      </c>
      <c r="B10" s="171" t="str">
        <f t="shared" si="0"/>
        <v/>
      </c>
      <c r="D10" s="169" t="str">
        <f>IF((B10=""),IF(C10="",""," Crore ")," Crore ")</f>
        <v/>
      </c>
    </row>
    <row r="11" spans="1:4">
      <c r="A11" s="172">
        <f>-INT(A1/10000000000)*1000+INT(A1/1000000000)</f>
        <v>0</v>
      </c>
      <c r="B11" s="171" t="str">
        <f t="shared" si="0"/>
        <v/>
      </c>
      <c r="D11" s="169" t="str">
        <f>IF((B11=""),IF(C11="",""," Hundred ")," Hundred ")</f>
        <v/>
      </c>
    </row>
    <row r="13" spans="1:4">
      <c r="A13" s="173">
        <v>1</v>
      </c>
      <c r="B13" s="174" t="s">
        <v>184</v>
      </c>
    </row>
    <row r="14" spans="1:4">
      <c r="A14" s="173">
        <v>2</v>
      </c>
      <c r="B14" s="174" t="s">
        <v>185</v>
      </c>
    </row>
    <row r="15" spans="1:4">
      <c r="A15" s="173">
        <v>3</v>
      </c>
      <c r="B15" s="174" t="s">
        <v>186</v>
      </c>
    </row>
    <row r="16" spans="1:4">
      <c r="A16" s="173">
        <v>4</v>
      </c>
      <c r="B16" s="174" t="s">
        <v>187</v>
      </c>
    </row>
    <row r="17" spans="1:2">
      <c r="A17" s="173">
        <v>5</v>
      </c>
      <c r="B17" s="174" t="s">
        <v>188</v>
      </c>
    </row>
    <row r="18" spans="1:2">
      <c r="A18" s="173">
        <v>6</v>
      </c>
      <c r="B18" s="174" t="s">
        <v>189</v>
      </c>
    </row>
    <row r="19" spans="1:2">
      <c r="A19" s="173">
        <v>7</v>
      </c>
      <c r="B19" s="174" t="s">
        <v>190</v>
      </c>
    </row>
    <row r="20" spans="1:2">
      <c r="A20" s="173">
        <v>8</v>
      </c>
      <c r="B20" s="174" t="s">
        <v>191</v>
      </c>
    </row>
    <row r="21" spans="1:2">
      <c r="A21" s="173">
        <v>9</v>
      </c>
      <c r="B21" s="174" t="s">
        <v>192</v>
      </c>
    </row>
    <row r="22" spans="1:2">
      <c r="A22" s="173">
        <v>10</v>
      </c>
      <c r="B22" s="174" t="s">
        <v>193</v>
      </c>
    </row>
    <row r="23" spans="1:2">
      <c r="A23" s="173">
        <v>11</v>
      </c>
      <c r="B23" s="174" t="s">
        <v>194</v>
      </c>
    </row>
    <row r="24" spans="1:2">
      <c r="A24" s="173">
        <v>12</v>
      </c>
      <c r="B24" s="174" t="s">
        <v>195</v>
      </c>
    </row>
    <row r="25" spans="1:2">
      <c r="A25" s="173">
        <v>13</v>
      </c>
      <c r="B25" s="174" t="s">
        <v>196</v>
      </c>
    </row>
    <row r="26" spans="1:2">
      <c r="A26" s="173">
        <v>14</v>
      </c>
      <c r="B26" s="174" t="s">
        <v>197</v>
      </c>
    </row>
    <row r="27" spans="1:2">
      <c r="A27" s="173">
        <v>15</v>
      </c>
      <c r="B27" s="174" t="s">
        <v>198</v>
      </c>
    </row>
    <row r="28" spans="1:2">
      <c r="A28" s="173">
        <v>16</v>
      </c>
      <c r="B28" s="174" t="s">
        <v>199</v>
      </c>
    </row>
    <row r="29" spans="1:2">
      <c r="A29" s="173">
        <v>17</v>
      </c>
      <c r="B29" s="174" t="s">
        <v>200</v>
      </c>
    </row>
    <row r="30" spans="1:2">
      <c r="A30" s="173">
        <v>18</v>
      </c>
      <c r="B30" s="174" t="s">
        <v>201</v>
      </c>
    </row>
    <row r="31" spans="1:2">
      <c r="A31" s="173">
        <v>19</v>
      </c>
      <c r="B31" s="174" t="s">
        <v>202</v>
      </c>
    </row>
    <row r="32" spans="1:2">
      <c r="A32" s="173">
        <v>20</v>
      </c>
      <c r="B32" s="174" t="s">
        <v>203</v>
      </c>
    </row>
    <row r="33" spans="1:2">
      <c r="A33" s="173">
        <v>21</v>
      </c>
      <c r="B33" s="174" t="s">
        <v>204</v>
      </c>
    </row>
    <row r="34" spans="1:2">
      <c r="A34" s="173">
        <v>22</v>
      </c>
      <c r="B34" s="174" t="s">
        <v>205</v>
      </c>
    </row>
    <row r="35" spans="1:2">
      <c r="A35" s="173">
        <v>23</v>
      </c>
      <c r="B35" s="174" t="s">
        <v>206</v>
      </c>
    </row>
    <row r="36" spans="1:2">
      <c r="A36" s="173">
        <v>24</v>
      </c>
      <c r="B36" s="174" t="s">
        <v>207</v>
      </c>
    </row>
    <row r="37" spans="1:2">
      <c r="A37" s="173">
        <v>25</v>
      </c>
      <c r="B37" s="174" t="s">
        <v>208</v>
      </c>
    </row>
    <row r="38" spans="1:2">
      <c r="A38" s="173">
        <v>26</v>
      </c>
      <c r="B38" s="174" t="s">
        <v>209</v>
      </c>
    </row>
    <row r="39" spans="1:2">
      <c r="A39" s="173">
        <v>27</v>
      </c>
      <c r="B39" s="174" t="s">
        <v>210</v>
      </c>
    </row>
    <row r="40" spans="1:2">
      <c r="A40" s="173">
        <v>28</v>
      </c>
      <c r="B40" s="174" t="s">
        <v>211</v>
      </c>
    </row>
    <row r="41" spans="1:2">
      <c r="A41" s="173">
        <v>29</v>
      </c>
      <c r="B41" s="174" t="s">
        <v>212</v>
      </c>
    </row>
    <row r="42" spans="1:2">
      <c r="A42" s="173">
        <v>30</v>
      </c>
      <c r="B42" s="174" t="s">
        <v>213</v>
      </c>
    </row>
    <row r="43" spans="1:2">
      <c r="A43" s="173">
        <v>31</v>
      </c>
      <c r="B43" s="174" t="s">
        <v>214</v>
      </c>
    </row>
    <row r="44" spans="1:2">
      <c r="A44" s="173">
        <v>32</v>
      </c>
      <c r="B44" s="174" t="s">
        <v>215</v>
      </c>
    </row>
    <row r="45" spans="1:2">
      <c r="A45" s="173">
        <v>33</v>
      </c>
      <c r="B45" s="174" t="s">
        <v>216</v>
      </c>
    </row>
    <row r="46" spans="1:2">
      <c r="A46" s="173">
        <v>34</v>
      </c>
      <c r="B46" s="174" t="s">
        <v>217</v>
      </c>
    </row>
    <row r="47" spans="1:2">
      <c r="A47" s="173">
        <v>35</v>
      </c>
      <c r="B47" s="174" t="s">
        <v>12</v>
      </c>
    </row>
    <row r="48" spans="1:2">
      <c r="A48" s="173">
        <v>36</v>
      </c>
      <c r="B48" s="174" t="s">
        <v>218</v>
      </c>
    </row>
    <row r="49" spans="1:2">
      <c r="A49" s="173">
        <v>37</v>
      </c>
      <c r="B49" s="174" t="s">
        <v>219</v>
      </c>
    </row>
    <row r="50" spans="1:2">
      <c r="A50" s="173">
        <v>38</v>
      </c>
      <c r="B50" s="174" t="s">
        <v>220</v>
      </c>
    </row>
    <row r="51" spans="1:2">
      <c r="A51" s="173">
        <v>39</v>
      </c>
      <c r="B51" s="174" t="s">
        <v>221</v>
      </c>
    </row>
    <row r="52" spans="1:2">
      <c r="A52" s="173">
        <v>40</v>
      </c>
      <c r="B52" s="174" t="s">
        <v>222</v>
      </c>
    </row>
    <row r="53" spans="1:2">
      <c r="A53" s="173">
        <v>41</v>
      </c>
      <c r="B53" s="174" t="s">
        <v>223</v>
      </c>
    </row>
    <row r="54" spans="1:2">
      <c r="A54" s="173">
        <v>42</v>
      </c>
      <c r="B54" s="174" t="s">
        <v>224</v>
      </c>
    </row>
    <row r="55" spans="1:2">
      <c r="A55" s="173">
        <v>43</v>
      </c>
      <c r="B55" s="174" t="s">
        <v>225</v>
      </c>
    </row>
    <row r="56" spans="1:2">
      <c r="A56" s="173">
        <v>44</v>
      </c>
      <c r="B56" s="174" t="s">
        <v>226</v>
      </c>
    </row>
    <row r="57" spans="1:2">
      <c r="A57" s="173">
        <v>45</v>
      </c>
      <c r="B57" s="174" t="s">
        <v>227</v>
      </c>
    </row>
    <row r="58" spans="1:2">
      <c r="A58" s="173">
        <v>46</v>
      </c>
      <c r="B58" s="174" t="s">
        <v>228</v>
      </c>
    </row>
    <row r="59" spans="1:2">
      <c r="A59" s="173">
        <v>47</v>
      </c>
      <c r="B59" s="174" t="s">
        <v>229</v>
      </c>
    </row>
    <row r="60" spans="1:2">
      <c r="A60" s="173">
        <v>48</v>
      </c>
      <c r="B60" s="174" t="s">
        <v>230</v>
      </c>
    </row>
    <row r="61" spans="1:2">
      <c r="A61" s="173">
        <v>49</v>
      </c>
      <c r="B61" s="174" t="s">
        <v>231</v>
      </c>
    </row>
    <row r="62" spans="1:2">
      <c r="A62" s="173">
        <v>50</v>
      </c>
      <c r="B62" s="174" t="s">
        <v>232</v>
      </c>
    </row>
    <row r="63" spans="1:2">
      <c r="A63" s="173">
        <v>51</v>
      </c>
      <c r="B63" s="174" t="s">
        <v>233</v>
      </c>
    </row>
    <row r="64" spans="1:2">
      <c r="A64" s="173">
        <v>52</v>
      </c>
      <c r="B64" s="174" t="s">
        <v>234</v>
      </c>
    </row>
    <row r="65" spans="1:2">
      <c r="A65" s="173">
        <v>53</v>
      </c>
      <c r="B65" s="174" t="s">
        <v>235</v>
      </c>
    </row>
    <row r="66" spans="1:2">
      <c r="A66" s="173">
        <v>54</v>
      </c>
      <c r="B66" s="174" t="s">
        <v>236</v>
      </c>
    </row>
    <row r="67" spans="1:2">
      <c r="A67" s="173">
        <v>55</v>
      </c>
      <c r="B67" s="174" t="s">
        <v>237</v>
      </c>
    </row>
    <row r="68" spans="1:2">
      <c r="A68" s="173">
        <v>56</v>
      </c>
      <c r="B68" s="174" t="s">
        <v>238</v>
      </c>
    </row>
    <row r="69" spans="1:2">
      <c r="A69" s="173">
        <v>57</v>
      </c>
      <c r="B69" s="174" t="s">
        <v>239</v>
      </c>
    </row>
    <row r="70" spans="1:2">
      <c r="A70" s="173">
        <v>58</v>
      </c>
      <c r="B70" s="174" t="s">
        <v>240</v>
      </c>
    </row>
    <row r="71" spans="1:2">
      <c r="A71" s="173">
        <v>59</v>
      </c>
      <c r="B71" s="174" t="s">
        <v>241</v>
      </c>
    </row>
    <row r="72" spans="1:2">
      <c r="A72" s="173">
        <v>60</v>
      </c>
      <c r="B72" s="174" t="s">
        <v>242</v>
      </c>
    </row>
    <row r="73" spans="1:2">
      <c r="A73" s="173">
        <v>61</v>
      </c>
      <c r="B73" s="174" t="s">
        <v>243</v>
      </c>
    </row>
    <row r="74" spans="1:2">
      <c r="A74" s="173">
        <v>62</v>
      </c>
      <c r="B74" s="174" t="s">
        <v>244</v>
      </c>
    </row>
    <row r="75" spans="1:2">
      <c r="A75" s="173">
        <v>63</v>
      </c>
      <c r="B75" s="174" t="s">
        <v>245</v>
      </c>
    </row>
    <row r="76" spans="1:2">
      <c r="A76" s="173">
        <v>64</v>
      </c>
      <c r="B76" s="174" t="s">
        <v>246</v>
      </c>
    </row>
    <row r="77" spans="1:2">
      <c r="A77" s="173">
        <v>65</v>
      </c>
      <c r="B77" s="174" t="s">
        <v>247</v>
      </c>
    </row>
    <row r="78" spans="1:2">
      <c r="A78" s="173">
        <v>66</v>
      </c>
      <c r="B78" s="174" t="s">
        <v>248</v>
      </c>
    </row>
    <row r="79" spans="1:2">
      <c r="A79" s="173">
        <v>67</v>
      </c>
      <c r="B79" s="174" t="s">
        <v>249</v>
      </c>
    </row>
    <row r="80" spans="1:2">
      <c r="A80" s="173">
        <v>68</v>
      </c>
      <c r="B80" s="174" t="s">
        <v>250</v>
      </c>
    </row>
    <row r="81" spans="1:2">
      <c r="A81" s="173">
        <v>69</v>
      </c>
      <c r="B81" s="174" t="s">
        <v>251</v>
      </c>
    </row>
    <row r="82" spans="1:2">
      <c r="A82" s="173">
        <v>70</v>
      </c>
      <c r="B82" s="174" t="s">
        <v>252</v>
      </c>
    </row>
    <row r="83" spans="1:2">
      <c r="A83" s="173">
        <v>71</v>
      </c>
      <c r="B83" s="174" t="s">
        <v>253</v>
      </c>
    </row>
    <row r="84" spans="1:2">
      <c r="A84" s="173">
        <v>72</v>
      </c>
      <c r="B84" s="174" t="s">
        <v>254</v>
      </c>
    </row>
    <row r="85" spans="1:2">
      <c r="A85" s="173">
        <v>73</v>
      </c>
      <c r="B85" s="174" t="s">
        <v>255</v>
      </c>
    </row>
    <row r="86" spans="1:2">
      <c r="A86" s="173">
        <v>74</v>
      </c>
      <c r="B86" s="174" t="s">
        <v>256</v>
      </c>
    </row>
    <row r="87" spans="1:2">
      <c r="A87" s="173">
        <v>75</v>
      </c>
      <c r="B87" s="174" t="s">
        <v>257</v>
      </c>
    </row>
    <row r="88" spans="1:2">
      <c r="A88" s="173">
        <v>76</v>
      </c>
      <c r="B88" s="174" t="s">
        <v>258</v>
      </c>
    </row>
    <row r="89" spans="1:2">
      <c r="A89" s="173">
        <v>77</v>
      </c>
      <c r="B89" s="174" t="s">
        <v>259</v>
      </c>
    </row>
    <row r="90" spans="1:2">
      <c r="A90" s="173">
        <v>78</v>
      </c>
      <c r="B90" s="174" t="s">
        <v>260</v>
      </c>
    </row>
    <row r="91" spans="1:2">
      <c r="A91" s="173">
        <v>79</v>
      </c>
      <c r="B91" s="174" t="s">
        <v>261</v>
      </c>
    </row>
    <row r="92" spans="1:2">
      <c r="A92" s="173">
        <v>80</v>
      </c>
      <c r="B92" s="174" t="s">
        <v>262</v>
      </c>
    </row>
    <row r="93" spans="1:2">
      <c r="A93" s="173">
        <v>81</v>
      </c>
      <c r="B93" s="174" t="s">
        <v>263</v>
      </c>
    </row>
    <row r="94" spans="1:2">
      <c r="A94" s="173">
        <v>82</v>
      </c>
      <c r="B94" s="174" t="s">
        <v>264</v>
      </c>
    </row>
    <row r="95" spans="1:2">
      <c r="A95" s="173">
        <v>83</v>
      </c>
      <c r="B95" s="174" t="s">
        <v>265</v>
      </c>
    </row>
    <row r="96" spans="1:2">
      <c r="A96" s="173">
        <v>84</v>
      </c>
      <c r="B96" s="174" t="s">
        <v>266</v>
      </c>
    </row>
    <row r="97" spans="1:2">
      <c r="A97" s="173">
        <v>85</v>
      </c>
      <c r="B97" s="174" t="s">
        <v>267</v>
      </c>
    </row>
    <row r="98" spans="1:2">
      <c r="A98" s="173">
        <v>86</v>
      </c>
      <c r="B98" s="174" t="s">
        <v>268</v>
      </c>
    </row>
    <row r="99" spans="1:2">
      <c r="A99" s="173">
        <v>87</v>
      </c>
      <c r="B99" s="174" t="s">
        <v>269</v>
      </c>
    </row>
    <row r="100" spans="1:2">
      <c r="A100" s="173">
        <v>88</v>
      </c>
      <c r="B100" s="174" t="s">
        <v>270</v>
      </c>
    </row>
    <row r="101" spans="1:2">
      <c r="A101" s="173">
        <v>89</v>
      </c>
      <c r="B101" s="174" t="s">
        <v>271</v>
      </c>
    </row>
    <row r="102" spans="1:2">
      <c r="A102" s="173">
        <v>90</v>
      </c>
      <c r="B102" s="174" t="s">
        <v>272</v>
      </c>
    </row>
    <row r="103" spans="1:2">
      <c r="A103" s="173">
        <v>91</v>
      </c>
      <c r="B103" s="174" t="s">
        <v>273</v>
      </c>
    </row>
    <row r="104" spans="1:2">
      <c r="A104" s="173">
        <v>92</v>
      </c>
      <c r="B104" s="174" t="s">
        <v>274</v>
      </c>
    </row>
    <row r="105" spans="1:2">
      <c r="A105" s="173">
        <v>93</v>
      </c>
      <c r="B105" s="174" t="s">
        <v>275</v>
      </c>
    </row>
    <row r="106" spans="1:2">
      <c r="A106" s="173">
        <v>94</v>
      </c>
      <c r="B106" s="174" t="s">
        <v>276</v>
      </c>
    </row>
    <row r="107" spans="1:2">
      <c r="A107" s="173">
        <v>95</v>
      </c>
      <c r="B107" s="174" t="s">
        <v>277</v>
      </c>
    </row>
    <row r="108" spans="1:2">
      <c r="A108" s="173">
        <v>96</v>
      </c>
      <c r="B108" s="174" t="s">
        <v>278</v>
      </c>
    </row>
    <row r="109" spans="1:2">
      <c r="A109" s="173">
        <v>97</v>
      </c>
      <c r="B109" s="174" t="s">
        <v>279</v>
      </c>
    </row>
    <row r="110" spans="1:2">
      <c r="A110" s="173">
        <v>98</v>
      </c>
      <c r="B110" s="174" t="s">
        <v>280</v>
      </c>
    </row>
    <row r="111" spans="1:2">
      <c r="A111" s="173">
        <v>99</v>
      </c>
      <c r="B111" s="174" t="s">
        <v>281</v>
      </c>
    </row>
    <row r="112" spans="1:2">
      <c r="A112" s="173">
        <v>100</v>
      </c>
      <c r="B112" s="174" t="s">
        <v>282</v>
      </c>
    </row>
  </sheetData>
  <sheetProtection password="8F0B" sheet="1" objects="1" scenarios="1" selectLockedCells="1" selectUnlockedCells="1"/>
  <customSheetViews>
    <customSheetView guid="{BC3C0F45-1B04-484E-941E-D23C8045455D}" state="hidden">
      <selection activeCell="A4" sqref="A4"/>
      <pageMargins left="0.75" right="0.75" top="1" bottom="1" header="0.5" footer="0.5"/>
      <pageSetup orientation="portrait" r:id="rId1"/>
      <headerFooter alignWithMargins="0"/>
    </customSheetView>
    <customSheetView guid="{7EA7248B-219A-4033-A934-89513226BF9E}" state="hidden">
      <selection activeCell="A4" sqref="A4"/>
      <pageMargins left="0.75" right="0.75" top="1" bottom="1" header="0.5" footer="0.5"/>
      <pageSetup orientation="portrait" r:id="rId2"/>
      <headerFooter alignWithMargins="0"/>
    </customSheetView>
    <customSheetView guid="{B9DDBA10-9BB0-4D91-9619-C113F75B2489}" state="hidden">
      <selection activeCell="A4" sqref="A4"/>
      <pageMargins left="0.75" right="0.75" top="1" bottom="1" header="0.5" footer="0.5"/>
      <pageSetup orientation="portrait" r:id="rId3"/>
      <headerFooter alignWithMargins="0"/>
    </customSheetView>
    <customSheetView guid="{5D67CA2D-8BB3-4F00-894F-4872C1BBE88F}" state="hidden">
      <selection activeCell="A4" sqref="A4"/>
      <pageMargins left="0.75" right="0.75" top="1" bottom="1" header="0.5" footer="0.5"/>
      <pageSetup orientation="portrait" r:id="rId4"/>
      <headerFooter alignWithMargins="0"/>
    </customSheetView>
    <customSheetView guid="{869B0F9C-77A4-468D-A350-EA35CAE357D9}" state="hidden">
      <selection activeCell="A4" sqref="A4"/>
      <pageMargins left="0.75" right="0.75" top="1" bottom="1" header="0.5" footer="0.5"/>
      <pageSetup orientation="portrait" r:id="rId5"/>
      <headerFooter alignWithMargins="0"/>
    </customSheetView>
    <customSheetView guid="{067EF7EF-2552-42C0-8B2F-9338A16B73EB}" state="hidden">
      <selection activeCell="A4" sqref="A4"/>
      <pageMargins left="0.75" right="0.75" top="1" bottom="1" header="0.5" footer="0.5"/>
      <pageSetup orientation="portrait" r:id="rId6"/>
      <headerFooter alignWithMargins="0"/>
    </customSheetView>
    <customSheetView guid="{F8DC905B-04E9-41D7-B695-0DB8D092215B}" state="hidden">
      <selection activeCell="A4" sqref="A4"/>
      <pageMargins left="0.75" right="0.75" top="1" bottom="1" header="0.5" footer="0.5"/>
      <pageSetup orientation="portrait" r:id="rId7"/>
      <headerFooter alignWithMargins="0"/>
    </customSheetView>
    <customSheetView guid="{3836A67F-51F8-4B52-B51D-937DC398CD1F}" state="hidden">
      <selection activeCell="A4" sqref="A4"/>
      <pageMargins left="0.75" right="0.75" top="1" bottom="1" header="0.5" footer="0.5"/>
      <pageSetup orientation="portrait" r:id="rId8"/>
      <headerFooter alignWithMargins="0"/>
    </customSheetView>
    <customSheetView guid="{A8583C01-5E6A-4469-ADCA-440E12AA8084}" state="hidden">
      <selection activeCell="A4" sqref="A4"/>
      <pageMargins left="0.75" right="0.75" top="1" bottom="1" header="0.5" footer="0.5"/>
      <pageSetup orientation="portrait" r:id="rId9"/>
      <headerFooter alignWithMargins="0"/>
    </customSheetView>
    <customSheetView guid="{05855B4F-D61E-4C97-B759-B2F96767F6F8}" state="hidden">
      <selection activeCell="A4" sqref="A4"/>
      <pageMargins left="0.75" right="0.75" top="1" bottom="1" header="0.5" footer="0.5"/>
      <pageSetup orientation="portrait" r:id="rId10"/>
      <headerFooter alignWithMargins="0"/>
    </customSheetView>
    <customSheetView guid="{82E8A0F5-0020-4355-95CF-28601763A783}" state="hidden">
      <selection activeCell="A4" sqref="A4"/>
      <pageMargins left="0.75" right="0.75" top="1" bottom="1" header="0.5" footer="0.5"/>
      <pageSetup orientation="portrait" r:id="rId11"/>
      <headerFooter alignWithMargins="0"/>
    </customSheetView>
    <customSheetView guid="{340562B9-6CEE-4962-8D7D-CA1C6778F52C}" state="hidden">
      <selection activeCell="A4" sqref="A4"/>
      <pageMargins left="0.75" right="0.75" top="1" bottom="1" header="0.5" footer="0.5"/>
      <pageSetup orientation="portrait" r:id="rId12"/>
      <headerFooter alignWithMargins="0"/>
    </customSheetView>
    <customSheetView guid="{38BECF6E-1A53-4F98-87B9-44F2C5F77E08}" state="hidden">
      <selection activeCell="A4" sqref="A4"/>
      <pageMargins left="0.75" right="0.75" top="1" bottom="1" header="0.5" footer="0.5"/>
      <pageSetup orientation="portrait" r:id="rId13"/>
      <headerFooter alignWithMargins="0"/>
    </customSheetView>
    <customSheetView guid="{8E3ED18F-7B8F-4A1C-969D-A70DC3B696C3}" state="hidden">
      <selection activeCell="A4" sqref="A4"/>
      <pageMargins left="0.75" right="0.75" top="1" bottom="1" header="0.5" footer="0.5"/>
      <pageSetup orientation="portrait" r:id="rId14"/>
      <headerFooter alignWithMargins="0"/>
    </customSheetView>
    <customSheetView guid="{477F7E43-D393-45BA-B99B-D838E4629B5D}"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DC28ED1E-3E35-4094-9C2B-5C0A1C1D459C}" state="hidden">
      <selection activeCell="A4" sqref="A4"/>
      <pageMargins left="0.75" right="0.75" top="1" bottom="1" header="0.5" footer="0.5"/>
      <pageSetup orientation="portrait" r:id="rId17"/>
      <headerFooter alignWithMargins="0"/>
    </customSheetView>
    <customSheetView guid="{7A9EA6D6-4DDF-43D9-92E6-C6AFAD14E266}" state="hidden">
      <selection activeCell="A4" sqref="A4"/>
      <pageMargins left="0.75" right="0.75" top="1" bottom="1" header="0.5" footer="0.5"/>
      <pageSetup orientation="portrait" r:id="rId18"/>
      <headerFooter alignWithMargins="0"/>
    </customSheetView>
    <customSheetView guid="{43BCBF1E-CDCF-4541-8D79-87EDCECBC1FD}" state="hidden">
      <selection activeCell="A4" sqref="A4"/>
      <pageMargins left="0.75" right="0.75" top="1" bottom="1" header="0.5" footer="0.5"/>
      <pageSetup orientation="portrait" r:id="rId19"/>
      <headerFooter alignWithMargins="0"/>
    </customSheetView>
    <customSheetView guid="{494F6778-23FE-4AAC-B37D-6C7543FC13B9}" state="hidden">
      <selection activeCell="A4" sqref="A4"/>
      <pageMargins left="0.75" right="0.75" top="1" bottom="1" header="0.5" footer="0.5"/>
      <pageSetup orientation="portrait" r:id="rId20"/>
      <headerFooter alignWithMargins="0"/>
    </customSheetView>
    <customSheetView guid="{F9FE2C60-2849-4C32-B532-2B1A89FFA9CD}" state="hidden">
      <selection activeCell="A4" sqref="A4"/>
      <pageMargins left="0.75" right="0.75" top="1" bottom="1" header="0.5" footer="0.5"/>
      <pageSetup orientation="portrait" r:id="rId21"/>
      <headerFooter alignWithMargins="0"/>
    </customSheetView>
    <customSheetView guid="{FE4EC9C4-31B9-4D40-8323-5B16C3BC840F}" state="hidden">
      <selection activeCell="A4" sqref="A4"/>
      <pageMargins left="0.75" right="0.75" top="1" bottom="1" header="0.5" footer="0.5"/>
      <pageSetup orientation="portrait" r:id="rId22"/>
      <headerFooter alignWithMargins="0"/>
    </customSheetView>
    <customSheetView guid="{C5EDD9E3-0801-4479-8600-A80B0FCFDF0B}" state="hidden">
      <selection activeCell="A4" sqref="A4"/>
      <pageMargins left="0.75" right="0.75" top="1" bottom="1" header="0.5" footer="0.5"/>
      <pageSetup orientation="portrait" r:id="rId23"/>
      <headerFooter alignWithMargins="0"/>
    </customSheetView>
    <customSheetView guid="{15A19D23-A9FD-4FC1-B7B0-F2D16BDFC729}" state="hidden">
      <selection activeCell="A4" sqref="A4"/>
      <pageMargins left="0.75" right="0.75" top="1" bottom="1" header="0.5" footer="0.5"/>
      <pageSetup orientation="portrait" r:id="rId24"/>
      <headerFooter alignWithMargins="0"/>
    </customSheetView>
    <customSheetView guid="{97C0FC0E-800C-45C9-895E-E91A3F1ADBA4}" state="hidden">
      <selection activeCell="A4" sqref="A4"/>
      <pageMargins left="0.75" right="0.75" top="1" bottom="1" header="0.5" footer="0.5"/>
      <pageSetup orientation="portrait" r:id="rId25"/>
      <headerFooter alignWithMargins="0"/>
    </customSheetView>
    <customSheetView guid="{CB7992C9-ABA5-4C7D-8C49-1E1D8E8875C7}" state="hidden">
      <selection activeCell="A4" sqref="A4"/>
      <pageMargins left="0.75" right="0.75" top="1" bottom="1" header="0.5" footer="0.5"/>
      <pageSetup orientation="portrait" r:id="rId26"/>
      <headerFooter alignWithMargins="0"/>
    </customSheetView>
    <customSheetView guid="{E51D3662-FFCE-4FD6-A590-7DDC9E38C41F}" state="hidden">
      <selection activeCell="A4" sqref="A4"/>
      <pageMargins left="0.75" right="0.75" top="1" bottom="1" header="0.5" footer="0.5"/>
      <pageSetup orientation="portrait" r:id="rId27"/>
      <headerFooter alignWithMargins="0"/>
    </customSheetView>
    <customSheetView guid="{2CF6F19D-227C-4840-A9E1-6C944B0145DB}" state="hidden">
      <selection activeCell="A4" sqref="A4"/>
      <pageMargins left="0.75" right="0.75" top="1" bottom="1" header="0.5" footer="0.5"/>
      <pageSetup orientation="portrait" r:id="rId28"/>
      <headerFooter alignWithMargins="0"/>
    </customSheetView>
    <customSheetView guid="{CDF7C778-C53B-45C7-952D-968F867FB204}" state="hidden">
      <selection activeCell="A4" sqref="A4"/>
      <pageMargins left="0.75" right="0.75" top="1" bottom="1" header="0.5" footer="0.5"/>
      <pageSetup orientation="portrait" r:id="rId29"/>
      <headerFooter alignWithMargins="0"/>
    </customSheetView>
    <customSheetView guid="{27CB7082-4FAB-46F1-8968-11E3E4A629B2}" state="hidden">
      <selection activeCell="A4" sqref="A4"/>
      <pageMargins left="0.75" right="0.75" top="1" bottom="1" header="0.5" footer="0.5"/>
      <pageSetup orientation="portrait" r:id="rId30"/>
      <headerFooter alignWithMargins="0"/>
    </customSheetView>
    <customSheetView guid="{273BBCBD-8F12-4445-A7CA-FDA7C67AE3D5}" state="hidden">
      <selection activeCell="A4" sqref="A4"/>
      <pageMargins left="0.75" right="0.75" top="1" bottom="1" header="0.5" footer="0.5"/>
      <pageSetup orientation="portrait" r:id="rId31"/>
      <headerFooter alignWithMargins="0"/>
    </customSheetView>
    <customSheetView guid="{5476C51C-4037-4B28-A818-10D7CDF0C66A}" state="hidden">
      <selection activeCell="A4" sqref="A4"/>
      <pageMargins left="0.75" right="0.75" top="1" bottom="1" header="0.5" footer="0.5"/>
      <pageSetup orientation="portrait" r:id="rId32"/>
      <headerFooter alignWithMargins="0"/>
    </customSheetView>
    <customSheetView guid="{696D4A13-5E44-4B16-B107-EB70ABB06CBE}" state="hidden">
      <selection activeCell="A4" sqref="A4"/>
      <pageMargins left="0.75" right="0.75" top="1" bottom="1" header="0.5" footer="0.5"/>
      <pageSetup orientation="portrait" r:id="rId33"/>
      <headerFooter alignWithMargins="0"/>
    </customSheetView>
    <customSheetView guid="{757C3C2F-C668-4CD7-806B-CA71CC57DCC1}" state="hidden">
      <selection activeCell="A4" sqref="A4"/>
      <pageMargins left="0.75" right="0.75" top="1" bottom="1" header="0.5" footer="0.5"/>
      <pageSetup orientation="portrait" r:id="rId34"/>
      <headerFooter alignWithMargins="0"/>
    </customSheetView>
    <customSheetView guid="{9CD72AD0-8BDA-437F-A784-A667464C809C}" state="hidden">
      <selection activeCell="A4" sqref="A4"/>
      <pageMargins left="0.75" right="0.75" top="1" bottom="1" header="0.5" footer="0.5"/>
      <pageSetup orientation="portrait" r:id="rId35"/>
      <headerFooter alignWithMargins="0"/>
    </customSheetView>
    <customSheetView guid="{F0C5A243-1ADF-42BF-85A0-B6506A13618B}" state="hidden">
      <selection activeCell="A4" sqref="A4"/>
      <pageMargins left="0.75" right="0.75" top="1" bottom="1" header="0.5" footer="0.5"/>
      <pageSetup orientation="portrait" r:id="rId36"/>
      <headerFooter alignWithMargins="0"/>
    </customSheetView>
    <customSheetView guid="{E9D42694-117B-4E0A-B08A-A5A33F5DE995}" state="hidden">
      <selection activeCell="A4" sqref="A4"/>
      <pageMargins left="0.75" right="0.75" top="1" bottom="1" header="0.5" footer="0.5"/>
      <pageSetup orientation="portrait" r:id="rId37"/>
      <headerFooter alignWithMargins="0"/>
    </customSheetView>
    <customSheetView guid="{C49319FA-440E-40ED-8D3D-F15B233A2A32}" state="hidden">
      <selection activeCell="A4" sqref="A4"/>
      <pageMargins left="0.75" right="0.75" top="1" bottom="1" header="0.5" footer="0.5"/>
      <pageSetup orientation="portrait" r:id="rId38"/>
      <headerFooter alignWithMargins="0"/>
    </customSheetView>
  </customSheetViews>
  <mergeCells count="1">
    <mergeCell ref="A1:B1"/>
  </mergeCells>
  <pageMargins left="0.75" right="0.75" top="1" bottom="1" header="0.5" footer="0.5"/>
  <pageSetup orientation="portrait" r:id="rId3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115" zoomScaleNormal="100" zoomScaleSheetLayoutView="115" workbookViewId="0">
      <selection activeCell="D12" sqref="D12:G12"/>
    </sheetView>
  </sheetViews>
  <sheetFormatPr defaultColWidth="9.109375" defaultRowHeight="14.4"/>
  <cols>
    <col min="1" max="1" width="9.109375" style="350" customWidth="1"/>
    <col min="2" max="2" width="33" style="351" customWidth="1"/>
    <col min="3" max="3" width="11.6640625" style="351" customWidth="1"/>
    <col min="4" max="5" width="6.44140625" style="351" customWidth="1"/>
    <col min="6" max="6" width="6.44140625" style="363" customWidth="1"/>
    <col min="7" max="7" width="39" style="363" customWidth="1"/>
    <col min="8" max="8" width="11.88671875" style="363" hidden="1" customWidth="1"/>
    <col min="9" max="9" width="20.33203125" style="363" hidden="1" customWidth="1"/>
    <col min="10" max="13" width="11.88671875" style="363" hidden="1" customWidth="1"/>
    <col min="14" max="14" width="11.88671875" style="363" customWidth="1"/>
    <col min="15" max="15" width="11.88671875" style="363" hidden="1" customWidth="1"/>
    <col min="16" max="25" width="11.88671875" style="363" customWidth="1"/>
    <col min="26" max="26" width="9.109375" style="350" customWidth="1"/>
    <col min="27" max="27" width="15.33203125" style="350" hidden="1" customWidth="1"/>
    <col min="28" max="28" width="0" style="350" hidden="1" customWidth="1"/>
    <col min="29" max="16384" width="9.109375" style="350"/>
  </cols>
  <sheetData>
    <row r="1" spans="2:29" s="347" customFormat="1" ht="91.2" customHeight="1">
      <c r="B1" s="811" t="str">
        <f>Basic!B1</f>
        <v xml:space="preserve">765kV Reactor Package RT20 for 7X110MVAR, 765kV, 1-Phase Reactors at Fatehgarh-III PS associated with ”Transmission system for evacuation of power from REZ in Rajasthan (20GW) under Phase-III Part E1”.
</v>
      </c>
      <c r="C1" s="812"/>
      <c r="D1" s="812"/>
      <c r="E1" s="812"/>
      <c r="F1" s="812"/>
      <c r="G1" s="812"/>
      <c r="H1" s="348"/>
      <c r="I1" s="348"/>
      <c r="J1" s="348"/>
      <c r="K1" s="348"/>
      <c r="L1" s="348"/>
      <c r="M1" s="348"/>
      <c r="N1" s="348"/>
      <c r="O1" s="348"/>
      <c r="P1" s="348"/>
      <c r="Q1" s="348"/>
      <c r="R1" s="348"/>
      <c r="S1" s="348"/>
      <c r="T1" s="348"/>
      <c r="U1" s="348"/>
      <c r="V1" s="348"/>
      <c r="W1" s="348"/>
      <c r="X1" s="348"/>
      <c r="Y1" s="348"/>
      <c r="AA1" s="349"/>
      <c r="AB1" s="349"/>
      <c r="AC1" s="349"/>
    </row>
    <row r="2" spans="2:29" ht="15.75" customHeight="1">
      <c r="B2" s="828" t="s">
        <v>1052</v>
      </c>
      <c r="C2" s="828"/>
      <c r="D2" s="828"/>
      <c r="E2" s="828"/>
      <c r="F2" s="828"/>
      <c r="G2" s="828"/>
      <c r="H2" s="351"/>
      <c r="I2" s="351"/>
      <c r="J2" s="351"/>
      <c r="K2" s="351"/>
      <c r="L2" s="351"/>
      <c r="M2" s="351"/>
      <c r="N2" s="351"/>
      <c r="O2" s="351"/>
      <c r="P2" s="351"/>
      <c r="Q2" s="351"/>
      <c r="R2" s="351"/>
      <c r="S2" s="351"/>
      <c r="T2" s="351"/>
      <c r="U2" s="351"/>
      <c r="V2" s="351"/>
      <c r="W2" s="351"/>
      <c r="X2" s="351"/>
      <c r="Y2" s="351"/>
      <c r="AA2" s="350" t="s">
        <v>557</v>
      </c>
      <c r="AB2" s="352">
        <v>1</v>
      </c>
      <c r="AC2" s="353"/>
    </row>
    <row r="3" spans="2:29" ht="12" customHeight="1">
      <c r="B3" s="354"/>
      <c r="C3" s="354"/>
      <c r="D3" s="354"/>
      <c r="E3" s="354"/>
      <c r="F3" s="351"/>
      <c r="G3" s="351"/>
      <c r="H3" s="351"/>
      <c r="I3" s="351"/>
      <c r="J3" s="351"/>
      <c r="K3" s="351"/>
      <c r="L3" s="351"/>
      <c r="M3" s="355" t="s">
        <v>554</v>
      </c>
      <c r="N3" s="351"/>
      <c r="O3" s="351"/>
      <c r="P3" s="351"/>
      <c r="Q3" s="351"/>
      <c r="R3" s="351"/>
      <c r="S3" s="351"/>
      <c r="T3" s="351"/>
      <c r="U3" s="351"/>
      <c r="V3" s="351"/>
      <c r="W3" s="351"/>
      <c r="X3" s="351"/>
      <c r="Y3" s="351"/>
      <c r="AA3" s="350" t="s">
        <v>558</v>
      </c>
      <c r="AB3" s="352" t="s">
        <v>11</v>
      </c>
      <c r="AC3" s="353"/>
    </row>
    <row r="4" spans="2:29" ht="20.100000000000001" customHeight="1">
      <c r="B4" s="829" t="s">
        <v>166</v>
      </c>
      <c r="C4" s="829"/>
      <c r="D4" s="829"/>
      <c r="E4" s="829"/>
      <c r="F4" s="829"/>
      <c r="G4" s="829"/>
      <c r="H4" s="351"/>
      <c r="I4" s="351"/>
      <c r="J4" s="351"/>
      <c r="K4" s="351"/>
      <c r="L4" s="351"/>
      <c r="M4" s="355" t="s">
        <v>479</v>
      </c>
      <c r="N4" s="351"/>
      <c r="O4" s="351"/>
      <c r="P4" s="351"/>
      <c r="Q4" s="351"/>
      <c r="R4" s="351"/>
      <c r="S4" s="351"/>
      <c r="T4" s="351"/>
      <c r="U4" s="351"/>
      <c r="V4" s="351"/>
      <c r="W4" s="351"/>
      <c r="X4" s="351"/>
      <c r="Y4" s="351"/>
      <c r="AB4" s="352"/>
      <c r="AC4" s="353"/>
    </row>
    <row r="5" spans="2:29" ht="12" customHeight="1">
      <c r="B5" s="356"/>
      <c r="C5" s="356"/>
      <c r="F5" s="351"/>
      <c r="G5" s="351"/>
      <c r="H5" s="351"/>
      <c r="I5" s="351"/>
      <c r="J5" s="351"/>
      <c r="K5" s="351"/>
      <c r="L5" s="351"/>
      <c r="M5" s="351"/>
      <c r="N5" s="351"/>
      <c r="O5" s="351"/>
      <c r="P5" s="351"/>
      <c r="Q5" s="351"/>
      <c r="R5" s="351"/>
      <c r="S5" s="351"/>
      <c r="T5" s="351"/>
      <c r="U5" s="351"/>
      <c r="V5" s="351"/>
      <c r="W5" s="351"/>
      <c r="X5" s="351"/>
      <c r="Y5" s="351"/>
      <c r="AA5" s="353"/>
      <c r="AB5" s="353"/>
      <c r="AC5" s="353"/>
    </row>
    <row r="6" spans="2:29" s="347" customFormat="1" ht="43.5" hidden="1" customHeight="1">
      <c r="B6" s="357" t="s">
        <v>162</v>
      </c>
      <c r="C6" s="358"/>
      <c r="D6" s="830" t="s">
        <v>557</v>
      </c>
      <c r="E6" s="831"/>
      <c r="F6" s="831"/>
      <c r="G6" s="832"/>
      <c r="H6" s="359"/>
      <c r="I6" s="402" t="str">
        <f>D6</f>
        <v>Sole Bidder</v>
      </c>
      <c r="J6" s="403">
        <f>IF(I6="JV (Joint Venture)",1,2)</f>
        <v>2</v>
      </c>
      <c r="K6" s="359"/>
      <c r="L6" s="359"/>
      <c r="M6" s="359"/>
      <c r="N6" s="359"/>
      <c r="O6" s="359"/>
      <c r="P6" s="359"/>
      <c r="Q6" s="359"/>
      <c r="R6" s="359"/>
      <c r="S6" s="359"/>
      <c r="U6" s="359"/>
      <c r="V6" s="359"/>
      <c r="W6" s="359"/>
      <c r="X6" s="359"/>
      <c r="Y6" s="359"/>
      <c r="AA6" s="361">
        <f>IF(D6= "Sole Bidder", 0, D7)</f>
        <v>0</v>
      </c>
      <c r="AB6" s="349"/>
      <c r="AC6" s="349"/>
    </row>
    <row r="7" spans="2:29" ht="50.1" hidden="1" customHeight="1">
      <c r="B7" s="357" t="str">
        <f>IF(D6= "JV (Joint Venture)", "Total Nos. of  Partners in the JV [excluding the Lead Partner]", "")</f>
        <v/>
      </c>
      <c r="C7" s="362"/>
      <c r="D7" s="833">
        <v>1</v>
      </c>
      <c r="E7" s="834"/>
      <c r="F7" s="834"/>
      <c r="G7" s="835"/>
      <c r="I7" s="402"/>
      <c r="J7" s="402"/>
      <c r="AA7" s="353"/>
      <c r="AB7" s="353"/>
      <c r="AC7" s="353"/>
    </row>
    <row r="8" spans="2:29" ht="12" customHeight="1">
      <c r="B8" s="356"/>
      <c r="C8" s="356"/>
      <c r="F8" s="351"/>
      <c r="G8" s="351"/>
      <c r="H8" s="351"/>
      <c r="I8" s="351"/>
      <c r="J8" s="351"/>
      <c r="K8" s="351"/>
      <c r="L8" s="351"/>
      <c r="M8" s="351"/>
      <c r="N8" s="351"/>
      <c r="O8" s="351"/>
      <c r="P8" s="351"/>
      <c r="Q8" s="351"/>
      <c r="R8" s="351"/>
      <c r="S8" s="351"/>
      <c r="T8" s="351"/>
      <c r="U8" s="351"/>
      <c r="V8" s="351"/>
      <c r="W8" s="351"/>
      <c r="X8" s="351"/>
      <c r="Y8" s="351"/>
      <c r="AA8" s="353"/>
      <c r="AB8" s="353"/>
      <c r="AC8" s="353"/>
    </row>
    <row r="9" spans="2:29" ht="12" customHeight="1">
      <c r="B9" s="356"/>
      <c r="C9" s="356"/>
      <c r="F9" s="351"/>
      <c r="G9" s="351"/>
      <c r="H9" s="351"/>
      <c r="I9" s="351"/>
      <c r="J9" s="351"/>
      <c r="K9" s="351"/>
      <c r="L9" s="351"/>
      <c r="M9" s="351"/>
      <c r="N9" s="351"/>
      <c r="O9" s="351"/>
      <c r="P9" s="351"/>
      <c r="Q9" s="351"/>
      <c r="R9" s="351"/>
      <c r="S9" s="351"/>
      <c r="T9" s="351"/>
      <c r="U9" s="351"/>
      <c r="V9" s="351"/>
      <c r="W9" s="351"/>
      <c r="X9" s="351"/>
      <c r="Y9" s="351"/>
      <c r="AA9" s="353"/>
      <c r="AB9" s="353"/>
      <c r="AC9" s="353"/>
    </row>
    <row r="10" spans="2:29" ht="30" customHeight="1">
      <c r="B10" s="345" t="s">
        <v>725</v>
      </c>
      <c r="C10" s="364"/>
      <c r="D10" s="825"/>
      <c r="E10" s="826"/>
      <c r="F10" s="826"/>
      <c r="G10" s="827"/>
      <c r="H10" s="351"/>
      <c r="I10" s="351"/>
      <c r="J10" s="351"/>
      <c r="K10" s="351"/>
      <c r="L10" s="351"/>
      <c r="M10" s="351"/>
      <c r="N10" s="351"/>
      <c r="O10" s="351"/>
      <c r="P10" s="351"/>
      <c r="Q10" s="351"/>
      <c r="R10" s="351"/>
      <c r="S10" s="351"/>
      <c r="T10" s="351"/>
      <c r="U10" s="351"/>
      <c r="V10" s="351"/>
      <c r="W10" s="351"/>
      <c r="X10" s="351"/>
      <c r="Y10" s="351"/>
      <c r="AA10" s="353"/>
      <c r="AB10" s="353"/>
      <c r="AC10" s="353"/>
    </row>
    <row r="11" spans="2:29" ht="29.25" customHeight="1">
      <c r="B11" s="346" t="s">
        <v>726</v>
      </c>
      <c r="C11" s="365"/>
      <c r="D11" s="825"/>
      <c r="E11" s="826"/>
      <c r="F11" s="826"/>
      <c r="G11" s="827"/>
      <c r="H11" s="351"/>
      <c r="I11" s="351"/>
      <c r="J11" s="351"/>
      <c r="K11" s="351"/>
      <c r="L11" s="351"/>
      <c r="M11" s="351"/>
      <c r="N11" s="351"/>
      <c r="O11" s="351"/>
      <c r="P11" s="351"/>
      <c r="Q11" s="351"/>
      <c r="R11" s="351"/>
      <c r="S11" s="351"/>
      <c r="T11" s="351"/>
      <c r="U11" s="351"/>
      <c r="V11" s="351"/>
      <c r="W11" s="351"/>
      <c r="X11" s="351"/>
      <c r="Y11" s="351"/>
      <c r="AA11" s="353"/>
      <c r="AB11" s="353"/>
      <c r="AC11" s="353"/>
    </row>
    <row r="12" spans="2:29" ht="30.75" customHeight="1">
      <c r="B12" s="366"/>
      <c r="C12" s="367"/>
      <c r="D12" s="825"/>
      <c r="E12" s="826"/>
      <c r="F12" s="826"/>
      <c r="G12" s="827"/>
      <c r="H12" s="351"/>
      <c r="I12" s="351"/>
      <c r="J12" s="351"/>
      <c r="K12" s="351"/>
      <c r="L12" s="351"/>
      <c r="M12" s="351"/>
      <c r="N12" s="351"/>
      <c r="O12" s="351"/>
      <c r="P12" s="351"/>
      <c r="Q12" s="351"/>
      <c r="R12" s="351"/>
      <c r="S12" s="351"/>
      <c r="T12" s="351"/>
      <c r="U12" s="351"/>
      <c r="V12" s="351"/>
      <c r="W12" s="351"/>
      <c r="X12" s="351"/>
      <c r="Y12" s="351"/>
      <c r="AA12" s="353"/>
      <c r="AB12" s="353"/>
      <c r="AC12" s="353"/>
    </row>
    <row r="13" spans="2:29" ht="32.25" customHeight="1">
      <c r="B13" s="368"/>
      <c r="C13" s="369"/>
      <c r="D13" s="825"/>
      <c r="E13" s="826"/>
      <c r="F13" s="826"/>
      <c r="G13" s="827"/>
      <c r="H13" s="351"/>
      <c r="I13" s="351"/>
      <c r="J13" s="351"/>
      <c r="K13" s="351"/>
      <c r="L13" s="351"/>
      <c r="M13" s="351"/>
      <c r="N13" s="351"/>
      <c r="O13" s="351"/>
      <c r="P13" s="351"/>
      <c r="Q13" s="351"/>
      <c r="R13" s="351"/>
      <c r="S13" s="351"/>
      <c r="T13" s="351"/>
      <c r="U13" s="351"/>
      <c r="V13" s="351"/>
      <c r="W13" s="351"/>
      <c r="X13" s="351"/>
      <c r="Y13" s="351"/>
      <c r="AA13" s="353"/>
      <c r="AB13" s="353"/>
      <c r="AC13" s="353"/>
    </row>
    <row r="14" spans="2:29" ht="12" customHeight="1">
      <c r="B14" s="356"/>
      <c r="C14" s="356"/>
      <c r="F14" s="351"/>
      <c r="G14" s="351"/>
      <c r="H14" s="351"/>
      <c r="I14" s="351"/>
      <c r="J14" s="351"/>
      <c r="K14" s="351"/>
      <c r="L14" s="351"/>
      <c r="M14" s="351"/>
      <c r="N14" s="351"/>
      <c r="O14" s="351"/>
      <c r="P14" s="351"/>
      <c r="Q14" s="351"/>
      <c r="R14" s="351"/>
      <c r="S14" s="351"/>
      <c r="T14" s="351"/>
      <c r="U14" s="351"/>
      <c r="V14" s="351"/>
      <c r="W14" s="351"/>
      <c r="X14" s="351"/>
      <c r="Y14" s="351"/>
      <c r="AA14" s="353"/>
      <c r="AB14" s="353"/>
      <c r="AC14" s="353"/>
    </row>
    <row r="15" spans="2:29" ht="36" customHeight="1">
      <c r="B15" s="823" t="s">
        <v>559</v>
      </c>
      <c r="C15" s="823"/>
      <c r="D15" s="824"/>
      <c r="E15" s="824"/>
      <c r="F15" s="824"/>
      <c r="G15" s="824"/>
      <c r="I15" s="402">
        <f>D15</f>
        <v>0</v>
      </c>
      <c r="J15" s="403">
        <f>IF(I15="No",1,2)</f>
        <v>2</v>
      </c>
      <c r="K15" s="360">
        <f>IF(J15="No",1,2)</f>
        <v>2</v>
      </c>
      <c r="L15" s="363">
        <f>IF(AND(D6="JV (Joint Venture)",D7=1),1,0)</f>
        <v>0</v>
      </c>
      <c r="O15" s="363">
        <v>2019</v>
      </c>
    </row>
    <row r="16" spans="2:29" ht="30.75" customHeight="1">
      <c r="B16" s="379" t="s">
        <v>562</v>
      </c>
      <c r="C16" s="380"/>
      <c r="D16" s="825"/>
      <c r="E16" s="826"/>
      <c r="F16" s="826"/>
      <c r="G16" s="827"/>
      <c r="I16" s="402"/>
      <c r="J16" s="403"/>
      <c r="K16" s="360"/>
      <c r="O16" s="363">
        <v>2020</v>
      </c>
    </row>
    <row r="17" spans="2:29" ht="12" customHeight="1">
      <c r="B17" s="356"/>
      <c r="C17" s="356"/>
      <c r="F17" s="351"/>
      <c r="G17" s="351"/>
      <c r="H17" s="351"/>
      <c r="I17" s="351"/>
      <c r="J17" s="351"/>
      <c r="K17" s="351"/>
      <c r="L17" s="351"/>
      <c r="M17" s="351"/>
      <c r="N17" s="351"/>
      <c r="O17" s="351"/>
      <c r="P17" s="351"/>
      <c r="Q17" s="351"/>
      <c r="R17" s="351"/>
      <c r="S17" s="351"/>
      <c r="T17" s="351"/>
      <c r="U17" s="351"/>
      <c r="V17" s="351"/>
      <c r="W17" s="351"/>
      <c r="X17" s="351"/>
      <c r="Y17" s="351"/>
      <c r="AA17" s="353"/>
      <c r="AB17" s="353"/>
      <c r="AC17" s="353"/>
    </row>
    <row r="18" spans="2:29" ht="24.75" customHeight="1">
      <c r="B18" s="345" t="s">
        <v>954</v>
      </c>
      <c r="C18" s="364"/>
      <c r="D18" s="825"/>
      <c r="E18" s="826"/>
      <c r="F18" s="826"/>
      <c r="G18" s="827"/>
      <c r="I18" s="402"/>
      <c r="J18" s="402"/>
    </row>
    <row r="19" spans="2:29" ht="21" customHeight="1">
      <c r="B19" s="346" t="s">
        <v>727</v>
      </c>
      <c r="C19" s="365"/>
      <c r="D19" s="825"/>
      <c r="E19" s="826"/>
      <c r="F19" s="826"/>
      <c r="G19" s="827"/>
      <c r="I19" s="402"/>
      <c r="J19" s="402"/>
    </row>
    <row r="20" spans="2:29" ht="21" customHeight="1">
      <c r="B20" s="366" t="s">
        <v>728</v>
      </c>
      <c r="C20" s="367"/>
      <c r="D20" s="825"/>
      <c r="E20" s="826"/>
      <c r="F20" s="826"/>
      <c r="G20" s="827"/>
      <c r="I20" s="402"/>
      <c r="J20" s="402"/>
    </row>
    <row r="21" spans="2:29" ht="21.75" customHeight="1">
      <c r="B21" s="368" t="s">
        <v>729</v>
      </c>
      <c r="C21" s="369"/>
      <c r="D21" s="825"/>
      <c r="E21" s="826"/>
      <c r="F21" s="826"/>
      <c r="G21" s="827"/>
      <c r="I21" s="402" t="s">
        <v>565</v>
      </c>
      <c r="J21" s="402">
        <f>D15</f>
        <v>0</v>
      </c>
    </row>
    <row r="22" spans="2:29" ht="20.100000000000001" customHeight="1"/>
    <row r="23" spans="2:29" ht="20.100000000000001" hidden="1" customHeight="1">
      <c r="B23" s="345" t="str">
        <f>IF(D7=1, "Name of other Partner","Name of other Partner - 1")</f>
        <v>Name of other Partner</v>
      </c>
      <c r="C23" s="364"/>
      <c r="D23" s="825" t="s">
        <v>568</v>
      </c>
      <c r="E23" s="826"/>
      <c r="F23" s="826"/>
      <c r="G23" s="827"/>
    </row>
    <row r="24" spans="2:29" ht="20.100000000000001" hidden="1" customHeight="1">
      <c r="B24" s="346" t="str">
        <f>IF(D7=1, "Address of other Partner","Address of other Partner - 1")</f>
        <v>Address of other Partner</v>
      </c>
      <c r="C24" s="365"/>
      <c r="D24" s="825" t="s">
        <v>570</v>
      </c>
      <c r="E24" s="826"/>
      <c r="F24" s="826"/>
      <c r="G24" s="827"/>
    </row>
    <row r="25" spans="2:29" ht="20.100000000000001" hidden="1" customHeight="1">
      <c r="B25" s="366"/>
      <c r="C25" s="367"/>
      <c r="D25" s="825" t="s">
        <v>567</v>
      </c>
      <c r="E25" s="826"/>
      <c r="F25" s="826"/>
      <c r="G25" s="827"/>
    </row>
    <row r="26" spans="2:29" ht="20.100000000000001" hidden="1" customHeight="1">
      <c r="B26" s="368"/>
      <c r="C26" s="369"/>
      <c r="D26" s="825"/>
      <c r="E26" s="826"/>
      <c r="F26" s="826"/>
      <c r="G26" s="827"/>
    </row>
    <row r="27" spans="2:29" ht="20.100000000000001" customHeight="1"/>
    <row r="28" spans="2:29" ht="20.100000000000001" hidden="1" customHeight="1">
      <c r="B28" s="345" t="s">
        <v>555</v>
      </c>
      <c r="C28" s="364"/>
      <c r="D28" s="825"/>
      <c r="E28" s="826"/>
      <c r="F28" s="826"/>
      <c r="G28" s="827"/>
    </row>
    <row r="29" spans="2:29" ht="20.100000000000001" hidden="1" customHeight="1">
      <c r="B29" s="346" t="s">
        <v>556</v>
      </c>
      <c r="C29" s="365"/>
      <c r="D29" s="825"/>
      <c r="E29" s="826"/>
      <c r="F29" s="826"/>
      <c r="G29" s="827"/>
    </row>
    <row r="30" spans="2:29" ht="20.100000000000001" hidden="1" customHeight="1">
      <c r="B30" s="366"/>
      <c r="C30" s="367"/>
      <c r="D30" s="825"/>
      <c r="E30" s="826"/>
      <c r="F30" s="826"/>
      <c r="G30" s="827"/>
    </row>
    <row r="31" spans="2:29" ht="20.100000000000001" hidden="1" customHeight="1">
      <c r="B31" s="368"/>
      <c r="C31" s="369"/>
      <c r="D31" s="825"/>
      <c r="E31" s="826"/>
      <c r="F31" s="826"/>
      <c r="G31" s="827"/>
    </row>
    <row r="32" spans="2:29" ht="20.100000000000001" customHeight="1"/>
    <row r="33" spans="2:25" ht="21" customHeight="1">
      <c r="B33" s="370" t="s">
        <v>167</v>
      </c>
      <c r="C33" s="371"/>
      <c r="D33" s="825"/>
      <c r="E33" s="826"/>
      <c r="F33" s="826"/>
      <c r="G33" s="827"/>
    </row>
    <row r="34" spans="2:25" ht="21" customHeight="1">
      <c r="B34" s="370" t="s">
        <v>168</v>
      </c>
      <c r="C34" s="371"/>
      <c r="D34" s="825"/>
      <c r="E34" s="826"/>
      <c r="F34" s="826"/>
      <c r="G34" s="827"/>
    </row>
    <row r="35" spans="2:25" ht="21" customHeight="1">
      <c r="B35" s="372"/>
      <c r="C35" s="372"/>
      <c r="D35" s="372"/>
    </row>
    <row r="36" spans="2:25" s="347" customFormat="1" ht="21" customHeight="1">
      <c r="B36" s="370" t="s">
        <v>560</v>
      </c>
      <c r="C36" s="371"/>
      <c r="D36" s="373"/>
      <c r="E36" s="374"/>
      <c r="F36" s="373"/>
      <c r="G36" s="375"/>
      <c r="H36" s="376">
        <f>IF(E36="Feb",29,IF(OR(E36="Apr", E36="Jun", E36="Sep", E36="Nov"),30,31))</f>
        <v>31</v>
      </c>
      <c r="I36" s="351"/>
      <c r="J36" s="351"/>
      <c r="K36" s="351"/>
      <c r="L36" s="351"/>
      <c r="M36" s="351"/>
      <c r="N36" s="351"/>
      <c r="O36" s="351"/>
      <c r="P36" s="351"/>
      <c r="Q36" s="351"/>
      <c r="R36" s="351"/>
      <c r="S36" s="351"/>
      <c r="T36" s="351"/>
      <c r="U36" s="351"/>
      <c r="V36" s="351"/>
      <c r="W36" s="351"/>
      <c r="X36" s="351"/>
      <c r="Y36" s="351"/>
    </row>
    <row r="37" spans="2:25" ht="21" customHeight="1">
      <c r="B37" s="370" t="s">
        <v>561</v>
      </c>
      <c r="C37" s="371"/>
      <c r="D37" s="795"/>
      <c r="E37" s="377"/>
      <c r="F37" s="377"/>
      <c r="G37" s="378"/>
    </row>
    <row r="38" spans="2:25">
      <c r="E38" s="363"/>
    </row>
  </sheetData>
  <sheetProtection algorithmName="SHA-512" hashValue="8rCc34GHvAJs5lc9TIfSzqRXRa4xCgZK3k68cZZqwVT685+fJAWs6jsaR8C/0DOWWgxa8Jj7cC95eoCD+iERMg==" saltValue="MK/w8fGhaC2d19C8NfI0Lw==" spinCount="100000" sheet="1" objects="1" scenarios="1" formatColumns="0" formatRows="0" selectLockedCells="1"/>
  <customSheetViews>
    <customSheetView guid="{BC3C0F45-1B04-484E-941E-D23C8045455D}" scale="115" showPageBreaks="1" showGridLines="0" printArea="1" hiddenRows="1" hiddenColumns="1" view="pageBreakPreview">
      <selection activeCell="D10" sqref="D10:G10"/>
      <pageMargins left="0.75" right="0.75" top="0.69" bottom="0.7" header="0.4" footer="0.37"/>
      <pageSetup scale="96" orientation="portrait" r:id="rId1"/>
      <headerFooter alignWithMargins="0"/>
    </customSheetView>
    <customSheetView guid="{7EA7248B-219A-4033-A934-89513226BF9E}" scale="115" showPageBreaks="1" showGridLines="0" printArea="1" hiddenRows="1" hiddenColumns="1" view="pageBreakPreview">
      <selection activeCell="D10" sqref="D10:G10"/>
      <pageMargins left="0.75" right="0.75" top="0.69" bottom="0.7" header="0.4" footer="0.37"/>
      <pageSetup scale="96" orientation="portrait" r:id="rId2"/>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3"/>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4"/>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5"/>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6"/>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7"/>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2"/>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3"/>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4"/>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5"/>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6"/>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17"/>
      <headerFooter alignWithMargins="0"/>
    </customSheetView>
    <customSheetView guid="{9CD72AD0-8BDA-437F-A784-A667464C809C}" scale="115" showPageBreaks="1" showGridLines="0" printArea="1" hiddenRows="1" hiddenColumns="1" view="pageBreakPreview" topLeftCell="A17">
      <selection activeCell="D37" sqref="D37"/>
      <pageMargins left="0.75" right="0.75" top="0.69" bottom="0.7" header="0.4" footer="0.37"/>
      <pageSetup scale="96" orientation="portrait" r:id="rId18"/>
      <headerFooter alignWithMargins="0"/>
    </customSheetView>
    <customSheetView guid="{F0C5A243-1ADF-42BF-85A0-B6506A13618B}" scale="115" showPageBreaks="1" showGridLines="0" printArea="1" hiddenRows="1" hiddenColumns="1" view="pageBreakPreview" topLeftCell="A14">
      <selection activeCell="D37" sqref="D37"/>
      <pageMargins left="0.75" right="0.75" top="0.69" bottom="0.7" header="0.4" footer="0.37"/>
      <pageSetup scale="96" orientation="portrait" r:id="rId19"/>
      <headerFooter alignWithMargins="0"/>
    </customSheetView>
    <customSheetView guid="{E9D42694-117B-4E0A-B08A-A5A33F5DE995}" scale="115" showPageBreaks="1" showGridLines="0" printArea="1" hiddenRows="1" hiddenColumns="1" view="pageBreakPreview">
      <selection activeCell="D10" sqref="D10:G10"/>
      <pageMargins left="0.75" right="0.75" top="0.69" bottom="0.7" header="0.4" footer="0.37"/>
      <pageSetup scale="96" orientation="portrait" r:id="rId20"/>
      <headerFooter alignWithMargins="0"/>
    </customSheetView>
    <customSheetView guid="{C49319FA-440E-40ED-8D3D-F15B233A2A32}" scale="115" showPageBreaks="1" showGridLines="0" printArea="1" hiddenRows="1" hiddenColumns="1" view="pageBreakPreview">
      <selection activeCell="D12" sqref="D12:G12"/>
      <pageMargins left="0.75" right="0.75" top="0.69" bottom="0.7" header="0.4" footer="0.37"/>
      <pageSetup scale="96" orientation="portrait" r:id="rId21"/>
      <headerFooter alignWithMargins="0"/>
    </customSheetView>
  </customSheetViews>
  <mergeCells count="26">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3" priority="4">
      <formula>$AA$6&lt;1</formula>
    </cfRule>
  </conditionalFormatting>
  <conditionalFormatting sqref="B28:C31">
    <cfRule type="expression" dxfId="92" priority="3">
      <formula>$AA$6&lt;2</formula>
    </cfRule>
  </conditionalFormatting>
  <conditionalFormatting sqref="B7:G7">
    <cfRule type="expression" dxfId="91" priority="5">
      <formula>$D$6="Sole Bidder"</formula>
    </cfRule>
  </conditionalFormatting>
  <conditionalFormatting sqref="D23:G31">
    <cfRule type="expression" dxfId="90" priority="2" stopIfTrue="1">
      <formula>$D$6="Sole Bidder"</formula>
    </cfRule>
  </conditionalFormatting>
  <conditionalFormatting sqref="D28:G31">
    <cfRule type="expression" dxfId="89" priority="1">
      <formula>$L$15=1</formula>
    </cfRule>
  </conditionalFormatting>
  <dataValidations count="7">
    <dataValidation type="list" allowBlank="1" showInputMessage="1" showErrorMessage="1" sqref="F36" xr:uid="{00000000-0002-0000-0200-000000000000}">
      <formula1>"2020,2021,2022,2023,2024"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2"/>
  <headerFooter alignWithMargins="0"/>
  <drawing r:id="rId2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8"/>
  <sheetData/>
  <customSheetViews>
    <customSheetView guid="{BC3C0F45-1B04-484E-941E-D23C8045455D}" state="hidden">
      <pageMargins left="0.7" right="0.7" top="0.75" bottom="0.75" header="0.3" footer="0.3"/>
    </customSheetView>
    <customSheetView guid="{7EA7248B-219A-4033-A934-89513226BF9E}" state="hidden">
      <pageMargins left="0.7" right="0.7" top="0.75" bottom="0.75" header="0.3" footer="0.3"/>
    </customSheetView>
    <customSheetView guid="{B9DDBA10-9BB0-4D91-9619-C113F75B2489}" state="hidden">
      <pageMargins left="0.7" right="0.7" top="0.75" bottom="0.75" header="0.3" footer="0.3"/>
    </customSheetView>
    <customSheetView guid="{5D67CA2D-8BB3-4F00-894F-4872C1BBE88F}" state="hidden">
      <pageMargins left="0.7" right="0.7" top="0.75" bottom="0.75" header="0.3" footer="0.3"/>
    </customSheetView>
    <customSheetView guid="{869B0F9C-77A4-468D-A350-EA35CAE357D9}"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757C3C2F-C668-4CD7-806B-CA71CC57DCC1}" state="hidden">
      <pageMargins left="0.7" right="0.7" top="0.75" bottom="0.75" header="0.3" footer="0.3"/>
    </customSheetView>
    <customSheetView guid="{9CD72AD0-8BDA-437F-A784-A667464C809C}" state="hidden">
      <pageMargins left="0.7" right="0.7" top="0.75" bottom="0.75" header="0.3" footer="0.3"/>
    </customSheetView>
    <customSheetView guid="{F0C5A243-1ADF-42BF-85A0-B6506A13618B}" state="hidden">
      <pageMargins left="0.7" right="0.7" top="0.75" bottom="0.75" header="0.3" footer="0.3"/>
    </customSheetView>
    <customSheetView guid="{E9D42694-117B-4E0A-B08A-A5A33F5DE995}" state="hidden">
      <pageMargins left="0.7" right="0.7" top="0.75" bottom="0.75" header="0.3" footer="0.3"/>
    </customSheetView>
    <customSheetView guid="{C49319FA-440E-40ED-8D3D-F15B233A2A32}"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3" zoomScale="110" zoomScaleSheetLayoutView="110" workbookViewId="0">
      <selection activeCell="B26" sqref="B26"/>
    </sheetView>
  </sheetViews>
  <sheetFormatPr defaultColWidth="9.109375" defaultRowHeight="14.4"/>
  <cols>
    <col min="1" max="1" width="12.109375" style="29" customWidth="1"/>
    <col min="2" max="2" width="15.6640625" style="29" customWidth="1"/>
    <col min="3" max="3" width="11.44140625" style="29" customWidth="1"/>
    <col min="4" max="4" width="27.109375" style="29" customWidth="1"/>
    <col min="5" max="5" width="52.88671875" style="29" customWidth="1"/>
    <col min="6" max="6" width="12.88671875" style="29" customWidth="1"/>
    <col min="7" max="7" width="9.6640625" style="29" hidden="1" customWidth="1"/>
    <col min="8" max="8" width="18" style="29" hidden="1" customWidth="1"/>
    <col min="9" max="25" width="9.6640625" style="29" customWidth="1"/>
    <col min="26" max="26" width="18" style="114" customWidth="1"/>
    <col min="27" max="28" width="9.109375" style="24"/>
    <col min="29" max="16384" width="9.109375" style="25"/>
  </cols>
  <sheetData>
    <row r="1" spans="1:46" ht="27" customHeight="1">
      <c r="A1" s="836" t="str">
        <f>Basic!A3&amp;Basic!B3</f>
        <v>Specification No. :CC/NT/W-RT/DOM/A10/23/01655</v>
      </c>
      <c r="B1" s="836"/>
      <c r="C1" s="836"/>
      <c r="D1" s="836"/>
      <c r="E1" s="284" t="str">
        <f>"Attachment-3(JV) " &amp; AT1</f>
        <v xml:space="preserve">Attachment-3(JV) </v>
      </c>
      <c r="F1" s="64"/>
      <c r="G1" s="64"/>
      <c r="H1" s="64"/>
      <c r="I1" s="64"/>
      <c r="J1" s="64"/>
      <c r="K1" s="64"/>
      <c r="L1" s="64"/>
      <c r="M1" s="64"/>
      <c r="N1" s="64"/>
      <c r="O1" s="64"/>
      <c r="P1" s="64"/>
      <c r="Q1" s="64"/>
      <c r="R1" s="64"/>
      <c r="S1" s="64"/>
      <c r="T1" s="64"/>
      <c r="U1" s="64"/>
      <c r="V1" s="64"/>
      <c r="W1" s="64"/>
      <c r="X1" s="64"/>
      <c r="Y1" s="64"/>
      <c r="Z1" s="117" t="str">
        <f>'Names of Bidder'!D6</f>
        <v>Sole Bidder</v>
      </c>
      <c r="AT1" s="116"/>
    </row>
    <row r="2" spans="1:46" ht="10.5" customHeight="1">
      <c r="Z2" s="117">
        <f>'Names of Bidder'!G6</f>
        <v>0</v>
      </c>
    </row>
    <row r="3" spans="1:46" ht="112.5" customHeight="1">
      <c r="A3" s="811" t="str">
        <f>Basic!B1</f>
        <v xml:space="preserve">765kV Reactor Package RT20 for 7X110MVAR, 765kV, 1-Phase Reactors at Fatehgarh-III PS associated with ”Transmission system for evacuation of power from REZ in Rajasthan (20GW) under Phase-III Part E1”.
</v>
      </c>
      <c r="B3" s="812"/>
      <c r="C3" s="812"/>
      <c r="D3" s="812"/>
      <c r="E3" s="812"/>
      <c r="F3" s="65"/>
      <c r="G3" s="65"/>
      <c r="H3" s="65"/>
      <c r="I3" s="65"/>
      <c r="J3" s="65"/>
      <c r="K3" s="65"/>
      <c r="L3" s="65"/>
      <c r="M3" s="65"/>
      <c r="N3" s="65"/>
      <c r="O3" s="65"/>
      <c r="P3" s="65"/>
      <c r="Q3" s="65"/>
      <c r="R3" s="65"/>
      <c r="S3" s="65"/>
      <c r="T3" s="65"/>
      <c r="U3" s="65"/>
      <c r="V3" s="65"/>
      <c r="W3" s="65"/>
      <c r="X3" s="65"/>
      <c r="Y3" s="65"/>
      <c r="Z3" s="118"/>
      <c r="AA3" s="27"/>
      <c r="AB3" s="26"/>
    </row>
    <row r="4" spans="1:46" ht="20.100000000000001" customHeight="1">
      <c r="A4" s="28"/>
      <c r="AB4" s="30"/>
      <c r="AC4" s="11"/>
    </row>
    <row r="5" spans="1:46" ht="20.100000000000001" customHeight="1">
      <c r="A5" s="837" t="s">
        <v>340</v>
      </c>
      <c r="B5" s="837"/>
      <c r="C5" s="837"/>
      <c r="D5" s="837"/>
      <c r="E5" s="837"/>
      <c r="F5" s="28"/>
      <c r="G5" s="28"/>
      <c r="H5" s="28"/>
      <c r="I5" s="28"/>
      <c r="J5" s="28"/>
      <c r="K5" s="28"/>
      <c r="L5" s="28"/>
      <c r="M5" s="28"/>
      <c r="N5" s="28"/>
      <c r="O5" s="28"/>
      <c r="P5" s="28"/>
      <c r="Q5" s="28"/>
      <c r="R5" s="28"/>
      <c r="S5" s="28"/>
      <c r="T5" s="28"/>
      <c r="U5" s="28"/>
      <c r="V5" s="28"/>
      <c r="W5" s="28"/>
      <c r="X5" s="28"/>
      <c r="Y5" s="28"/>
      <c r="Z5" s="119"/>
      <c r="AB5" s="30"/>
      <c r="AC5" s="11"/>
    </row>
    <row r="6" spans="1:46" ht="20.100000000000001" customHeight="1">
      <c r="A6" s="32"/>
      <c r="AB6" s="30"/>
      <c r="AC6" s="11"/>
    </row>
    <row r="7" spans="1:46" ht="20.100000000000001" customHeight="1">
      <c r="A7" s="33" t="str">
        <f>"Bidder’s Name and Address  :"</f>
        <v>Bidder’s Name and Address  :</v>
      </c>
      <c r="E7" s="15" t="s">
        <v>345</v>
      </c>
      <c r="F7" s="15"/>
      <c r="G7" s="15"/>
      <c r="H7" s="15"/>
      <c r="I7" s="15"/>
      <c r="J7" s="15"/>
      <c r="K7" s="15"/>
      <c r="L7" s="15"/>
      <c r="M7" s="15"/>
      <c r="N7" s="15"/>
      <c r="O7" s="15"/>
      <c r="P7" s="15"/>
      <c r="Q7" s="15"/>
      <c r="R7" s="15"/>
      <c r="S7" s="15"/>
      <c r="T7" s="15"/>
      <c r="U7" s="15"/>
      <c r="V7" s="15"/>
      <c r="W7" s="15"/>
      <c r="X7" s="15"/>
      <c r="Y7" s="15"/>
      <c r="AB7" s="30"/>
      <c r="AC7" s="11"/>
    </row>
    <row r="8" spans="1:46" ht="36" customHeight="1">
      <c r="A8" s="843" t="str">
        <f>IF('Names of Bidder'!D6= "JV (Joint Venture)", "JV of " &amp; Z8, "")</f>
        <v/>
      </c>
      <c r="B8" s="843"/>
      <c r="C8" s="843"/>
      <c r="D8" s="843"/>
      <c r="E8" s="12" t="s">
        <v>347</v>
      </c>
      <c r="F8" s="15"/>
      <c r="G8" s="15"/>
      <c r="I8" s="15"/>
      <c r="J8" s="15"/>
      <c r="K8" s="15"/>
      <c r="L8" s="15"/>
      <c r="M8" s="15"/>
      <c r="N8" s="15"/>
      <c r="O8" s="15"/>
      <c r="P8" s="15"/>
      <c r="Q8" s="15"/>
      <c r="R8" s="15"/>
      <c r="S8" s="15"/>
      <c r="T8" s="15"/>
      <c r="U8" s="15"/>
      <c r="V8" s="15"/>
      <c r="W8" s="15"/>
      <c r="X8" s="15"/>
      <c r="Y8" s="15"/>
      <c r="Z8" s="120"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346</v>
      </c>
      <c r="B9" s="839">
        <f>'Names of Bidder'!D10</f>
        <v>0</v>
      </c>
      <c r="C9" s="839"/>
      <c r="D9" s="839"/>
      <c r="E9" s="12" t="s">
        <v>349</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348</v>
      </c>
      <c r="B10" s="840">
        <f>'Names of Bidder'!D11</f>
        <v>0</v>
      </c>
      <c r="C10" s="840"/>
      <c r="D10" s="840"/>
      <c r="E10" s="12" t="s">
        <v>177</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40">
        <f>'Names of Bidder'!D12</f>
        <v>0</v>
      </c>
      <c r="C11" s="840"/>
      <c r="D11" s="840"/>
      <c r="E11" s="12" t="s">
        <v>350</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40">
        <f>'Names of Bidder'!D13</f>
        <v>0</v>
      </c>
      <c r="C12" s="840"/>
      <c r="D12" s="840"/>
      <c r="E12" s="12"/>
      <c r="F12" s="12"/>
      <c r="G12" s="12"/>
      <c r="H12" s="12"/>
      <c r="I12" s="12"/>
      <c r="J12" s="12"/>
      <c r="K12" s="12"/>
      <c r="L12" s="12"/>
      <c r="M12" s="12"/>
      <c r="N12" s="12"/>
      <c r="O12" s="12"/>
      <c r="P12" s="12"/>
      <c r="Q12" s="12"/>
      <c r="R12" s="12"/>
      <c r="S12" s="12"/>
      <c r="T12" s="12"/>
      <c r="U12" s="12"/>
      <c r="V12" s="12"/>
      <c r="W12" s="12"/>
      <c r="X12" s="12"/>
      <c r="Y12" s="12"/>
    </row>
    <row r="13" spans="1:46" ht="9.9" customHeight="1">
      <c r="A13" s="32"/>
      <c r="B13" s="103"/>
      <c r="C13" s="103"/>
      <c r="D13" s="10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41" t="str">
        <f>IF('Names of Bidder'!D6="Sole Bidder", "This Attachment is Not Applicable", "")</f>
        <v>This Attachment is Not Applicable</v>
      </c>
      <c r="B14" s="841"/>
      <c r="C14" s="841"/>
      <c r="D14" s="841"/>
      <c r="E14" s="841"/>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169</v>
      </c>
      <c r="B15" s="103"/>
      <c r="C15" s="103"/>
      <c r="D15" s="10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42" t="str">
        <f>IF(Z2=1,"Other Partner",IF(Z2="2 or More","Other Partner-1",""))</f>
        <v/>
      </c>
      <c r="C16" s="842"/>
      <c r="D16" s="842"/>
      <c r="E16" s="10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346</v>
      </c>
      <c r="B17" s="840" t="str">
        <f>IF('Names of Bidder'!D23=0, "", 'Names of Bidder'!D23)</f>
        <v>Ram Lal</v>
      </c>
      <c r="C17" s="840"/>
      <c r="D17" s="840"/>
      <c r="E17" s="213"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348</v>
      </c>
      <c r="B18" s="840" t="str">
        <f>IF('Names of Bidder'!D24=0, "", 'Names of Bidder'!D24)</f>
        <v>G5</v>
      </c>
      <c r="C18" s="840"/>
      <c r="D18" s="840"/>
      <c r="E18" s="213"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40" t="str">
        <f>IF('Names of Bidder'!D25=0, "", 'Names of Bidder'!D25)</f>
        <v>Gurgaon</v>
      </c>
      <c r="C19" s="840"/>
      <c r="D19" s="840"/>
      <c r="E19" s="213" t="str">
        <f>IF($Z$2="2 or More", IF(#REF!=0, "",#REF!), "")</f>
        <v/>
      </c>
      <c r="AA19" s="12"/>
    </row>
    <row r="20" spans="1:28" ht="20.100000000000001" customHeight="1">
      <c r="A20" s="32"/>
      <c r="B20" s="840" t="str">
        <f>IF('Names of Bidder'!D26=0, "", 'Names of Bidder'!D26)</f>
        <v/>
      </c>
      <c r="C20" s="840"/>
      <c r="D20" s="840"/>
      <c r="E20" s="213" t="str">
        <f>IF($Z$2="2 or More", IF(#REF!=0, "",#REF!), "")</f>
        <v/>
      </c>
      <c r="AA20" s="12"/>
    </row>
    <row r="21" spans="1:28" ht="20.100000000000001" customHeight="1">
      <c r="A21" s="29" t="s">
        <v>341</v>
      </c>
    </row>
    <row r="22" spans="1:28" ht="84" customHeight="1">
      <c r="A22" s="838" t="s">
        <v>563</v>
      </c>
      <c r="B22" s="838"/>
      <c r="C22" s="838"/>
      <c r="D22" s="838"/>
      <c r="E22" s="838"/>
      <c r="F22" s="32"/>
      <c r="G22" s="32"/>
      <c r="H22" s="32" t="str">
        <f>'Names of Bidder'!D6</f>
        <v>Sole Bidder</v>
      </c>
      <c r="I22" s="32"/>
      <c r="J22" s="32"/>
      <c r="K22" s="32"/>
      <c r="L22" s="32"/>
      <c r="M22" s="32"/>
      <c r="N22" s="32"/>
      <c r="O22" s="32"/>
      <c r="P22" s="32"/>
      <c r="Q22" s="32"/>
      <c r="R22" s="32"/>
      <c r="S22" s="32"/>
      <c r="T22" s="32"/>
      <c r="U22" s="32"/>
      <c r="V22" s="32"/>
      <c r="W22" s="32"/>
      <c r="X22" s="32"/>
      <c r="Y22" s="32"/>
      <c r="Z22" s="121"/>
      <c r="AA22" s="34"/>
      <c r="AB22" s="34"/>
    </row>
    <row r="23" spans="1:28" ht="33" customHeight="1">
      <c r="D23" s="37"/>
    </row>
    <row r="24" spans="1:28" ht="33" customHeight="1">
      <c r="A24" s="36" t="s">
        <v>7</v>
      </c>
      <c r="B24" s="63" t="str">
        <f>'Names of Bidder'!D36&amp;"-"&amp; 'Names of Bidder'!E36&amp;"-" &amp;'Names of Bidder'!F36</f>
        <v>--</v>
      </c>
      <c r="C24" s="33"/>
      <c r="D24" s="37" t="s">
        <v>5</v>
      </c>
      <c r="E24" s="212"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8</v>
      </c>
      <c r="B25" s="212" t="str">
        <f>IF('Names of Bidder'!D37=0, "", 'Names of Bidder'!D37)</f>
        <v/>
      </c>
      <c r="C25" s="33"/>
      <c r="D25" s="37" t="s">
        <v>6</v>
      </c>
      <c r="E25" s="212"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t="e">
        <f>Basic!#REF!</f>
        <v>#REF!</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r0phIQHT1u0/INe99K4YheKZoTSWwT2CoVo9r5Tr5kKjjJ4sdUwLp4LQ83Nzig4ZKv0StcFAjYyZ4SVkAghXnw==" saltValue="GgfXv2JfXMny007iX9129w==" spinCount="100000" sheet="1" objects="1" scenarios="1" formatColumns="0" formatRows="0" selectLockedCells="1"/>
  <customSheetViews>
    <customSheetView guid="{BC3C0F45-1B04-484E-941E-D23C8045455D}" scale="110" showPageBreaks="1" showGridLines="0" fitToPage="1" printArea="1" hiddenColumns="1" view="pageBreakPreview">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7EA7248B-219A-4033-A934-89513226BF9E}" scale="110" showPageBreaks="1" showGridLines="0" fitToPage="1" printArea="1" hiddenColumns="1" view="pageBreakPreview">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4"/>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6"/>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7"/>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7">
      <selection activeCell="A22" sqref="A22:E22"/>
      <pageMargins left="0.75" right="0.63" top="0.57999999999999996" bottom="0.6" header="0.34" footer="0.35"/>
      <pageSetup scale="84" orientation="portrait" r:id="rId39"/>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3">
      <selection activeCell="A22" sqref="A22:E22"/>
      <pageMargins left="0.75" right="0.63" top="0.57999999999999996" bottom="0.6" header="0.34" footer="0.35"/>
      <pageSetup scale="85" orientation="portrait" r:id="rId40"/>
      <headerFooter alignWithMargins="0">
        <oddFooter>&amp;R&amp;"Book Antiqua,Bold"&amp;8 Page &amp;P of &amp;N</oddFooter>
      </headerFooter>
    </customSheetView>
    <customSheetView guid="{E9D42694-117B-4E0A-B08A-A5A33F5DE995}" scale="110" showPageBreaks="1" showGridLines="0" fitToPage="1" printArea="1" hiddenColumns="1" view="pageBreakPreview">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C49319FA-440E-40ED-8D3D-F15B233A2A32}" scale="110" showPageBreaks="1" showGridLines="0" fitToPage="1" printArea="1" hiddenColumns="1" view="pageBreakPreview" topLeftCell="A3">
      <selection activeCell="B26" sqref="B26"/>
      <pageMargins left="0.75" right="0.63" top="0.57999999999999996" bottom="0.6" header="0.34" footer="0.35"/>
      <pageSetup scale="85" orientation="portrait" r:id="rId42"/>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8" priority="1" stopIfTrue="1">
      <formula>$Z$2=0</formula>
    </cfRule>
  </conditionalFormatting>
  <conditionalFormatting sqref="A22">
    <cfRule type="expression" dxfId="87" priority="2" stopIfTrue="1">
      <formula>$H$22="Sole Bidder"</formula>
    </cfRule>
  </conditionalFormatting>
  <pageMargins left="0.75" right="0.63" top="0.57999999999999996" bottom="0.6" header="0.34" footer="0.35"/>
  <pageSetup scale="85" orientation="portrait" r:id="rId43"/>
  <headerFooter alignWithMargins="0">
    <oddFooter>&amp;R&amp;"Book Antiqua,Bold"&amp;8 Page &amp;P of &amp;N</oddFooter>
  </headerFooter>
  <drawing r:id="rId4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294" customWidth="1"/>
    <col min="2" max="2" width="13.88671875" style="294" customWidth="1"/>
    <col min="3" max="3" width="11.44140625" style="294" customWidth="1"/>
    <col min="4" max="4" width="27.88671875" style="294" customWidth="1"/>
    <col min="5" max="5" width="14.44140625" style="294" customWidth="1"/>
    <col min="6" max="6" width="29" style="294" customWidth="1"/>
    <col min="7" max="7" width="16.44140625" style="294" customWidth="1"/>
    <col min="8" max="8" width="13.33203125" style="294" customWidth="1"/>
    <col min="9" max="9" width="25.6640625" style="294" customWidth="1"/>
    <col min="10" max="10" width="10.5546875" style="294" hidden="1" customWidth="1"/>
    <col min="11" max="11" width="10.33203125" style="294" hidden="1" customWidth="1"/>
    <col min="12" max="12" width="11.88671875" style="294" hidden="1" customWidth="1"/>
    <col min="13" max="13" width="34.5546875" style="294" hidden="1" customWidth="1"/>
    <col min="14" max="14" width="10.44140625" style="294" hidden="1" customWidth="1"/>
    <col min="15" max="15" width="11.44140625" style="294" hidden="1" customWidth="1"/>
    <col min="16" max="16" width="10.6640625" style="294" hidden="1" customWidth="1"/>
    <col min="17" max="17" width="13.6640625" style="294" hidden="1" customWidth="1"/>
    <col min="18" max="20" width="0" style="294" hidden="1" customWidth="1"/>
    <col min="21" max="21" width="13.5546875" style="294" hidden="1" customWidth="1"/>
    <col min="22" max="28" width="0" style="294" hidden="1" customWidth="1"/>
    <col min="29" max="16384" width="9.109375" style="294"/>
  </cols>
  <sheetData>
    <row r="1" spans="1:9" ht="24" customHeight="1">
      <c r="A1" s="327" t="str">
        <f>Basic!A3&amp;Basic!B3</f>
        <v>Specification No. :CC/NT/W-RT/DOM/A10/23/01655</v>
      </c>
      <c r="B1" s="343"/>
      <c r="C1" s="343"/>
      <c r="D1" s="343"/>
      <c r="E1" s="343"/>
      <c r="F1" s="343"/>
      <c r="G1" s="343"/>
      <c r="H1" s="292"/>
      <c r="I1" s="292" t="s">
        <v>723</v>
      </c>
    </row>
    <row r="2" spans="1:9" ht="15.75" customHeight="1"/>
    <row r="3" spans="1:9" ht="85.5" customHeight="1">
      <c r="A3" s="844" t="str">
        <f>Basic!B1</f>
        <v xml:space="preserve">765kV Reactor Package RT20 for 7X110MVAR, 765kV, 1-Phase Reactors at Fatehgarh-III PS associated with ”Transmission system for evacuation of power from REZ in Rajasthan (20GW) under Phase-III Part E1”.
</v>
      </c>
      <c r="B3" s="844"/>
      <c r="C3" s="844"/>
      <c r="D3" s="844"/>
      <c r="E3" s="844"/>
      <c r="F3" s="844"/>
      <c r="G3" s="844"/>
      <c r="H3" s="844"/>
      <c r="I3" s="844"/>
    </row>
    <row r="5" spans="1:9" ht="21.75" customHeight="1">
      <c r="A5" s="845" t="s">
        <v>351</v>
      </c>
      <c r="B5" s="845"/>
      <c r="C5" s="845"/>
      <c r="D5" s="845"/>
      <c r="E5" s="845"/>
      <c r="F5" s="845"/>
      <c r="G5" s="845"/>
      <c r="H5" s="845"/>
      <c r="I5" s="845"/>
    </row>
    <row r="7" spans="1:9">
      <c r="A7" s="299" t="str">
        <f>'[10]Attach 3(JV)'!A7:D7</f>
        <v>Bidder’s Name and Address (Lead Partner of) :</v>
      </c>
      <c r="F7" s="301"/>
      <c r="H7" s="323" t="str">
        <f>'[10]Attach 3(JV)'!E7</f>
        <v>To:</v>
      </c>
    </row>
    <row r="8" spans="1:9" ht="32.25" customHeight="1">
      <c r="A8" s="846" t="str">
        <f>IF('Names of Bidder'!D6= "JV (Joint Venture)", "JV of " &amp; Z8, "")</f>
        <v/>
      </c>
      <c r="B8" s="846"/>
      <c r="C8" s="846"/>
      <c r="D8" s="846"/>
      <c r="F8" s="420"/>
      <c r="H8" s="325" t="str">
        <f>'[10]Attach 3(JV)'!E8</f>
        <v>Contract Services</v>
      </c>
    </row>
    <row r="9" spans="1:9" ht="18" customHeight="1">
      <c r="A9" s="299" t="s">
        <v>588</v>
      </c>
      <c r="B9" s="847">
        <f>'Attach 3(JV)'!B9:D9</f>
        <v>0</v>
      </c>
      <c r="C9" s="847"/>
      <c r="F9" s="420"/>
      <c r="H9" s="325" t="str">
        <f>'[10]Attach 3(JV)'!E9</f>
        <v>Power Grid Corporation of India Ltd.,</v>
      </c>
    </row>
    <row r="10" spans="1:9" ht="18" customHeight="1">
      <c r="A10" s="299" t="s">
        <v>589</v>
      </c>
      <c r="B10" s="848">
        <f>'Attach 3(JV)'!B10:D10</f>
        <v>0</v>
      </c>
      <c r="C10" s="848"/>
      <c r="F10" s="420"/>
      <c r="H10" s="325" t="str">
        <f>'[10]Attach 3(JV)'!E10</f>
        <v>"Saudamini", Plot No. 2, Sector 29</v>
      </c>
    </row>
    <row r="11" spans="1:9" ht="17.25" customHeight="1">
      <c r="B11" s="848">
        <f>'Attach 3(JV)'!B11:D11</f>
        <v>0</v>
      </c>
      <c r="C11" s="848"/>
      <c r="F11" s="420"/>
      <c r="H11" s="325" t="str">
        <f>'[10]Attach 3(JV)'!E11</f>
        <v>Gurgaon (Haryana) - 122001</v>
      </c>
    </row>
    <row r="12" spans="1:9" ht="18" customHeight="1">
      <c r="B12" s="848">
        <f>'Attach 3(JV)'!B12:D12</f>
        <v>0</v>
      </c>
      <c r="C12" s="848"/>
    </row>
    <row r="13" spans="1:9">
      <c r="B13" s="848" t="str">
        <f>IF('Names of Bidder'!D22=0, "", 'Names of Bidder'!D22)</f>
        <v/>
      </c>
      <c r="C13" s="848"/>
    </row>
    <row r="14" spans="1:9">
      <c r="A14" s="294" t="s">
        <v>341</v>
      </c>
    </row>
    <row r="16" spans="1:9" ht="66" customHeight="1">
      <c r="A16" s="849" t="s">
        <v>590</v>
      </c>
      <c r="B16" s="849"/>
      <c r="C16" s="849"/>
      <c r="D16" s="849"/>
      <c r="E16" s="849"/>
      <c r="F16" s="849"/>
      <c r="G16" s="849"/>
      <c r="H16" s="849"/>
      <c r="I16" s="849"/>
    </row>
    <row r="17" spans="1:13" ht="9.75" customHeight="1"/>
    <row r="18" spans="1:13" ht="14.25" customHeight="1">
      <c r="A18" s="421" t="s">
        <v>591</v>
      </c>
      <c r="B18" s="849" t="s">
        <v>592</v>
      </c>
      <c r="C18" s="849"/>
      <c r="D18" s="849"/>
      <c r="E18" s="849"/>
      <c r="F18" s="849"/>
      <c r="M18" s="422"/>
    </row>
    <row r="19" spans="1:13" ht="17.25" hidden="1" customHeight="1">
      <c r="A19" s="421" t="s">
        <v>591</v>
      </c>
      <c r="B19" s="849" t="s">
        <v>593</v>
      </c>
      <c r="C19" s="849"/>
      <c r="D19" s="849"/>
      <c r="E19" s="849"/>
      <c r="F19" s="849"/>
      <c r="G19" s="849"/>
      <c r="H19" s="849"/>
      <c r="M19" s="422"/>
    </row>
    <row r="20" spans="1:13" hidden="1">
      <c r="A20" s="423" t="s">
        <v>19</v>
      </c>
      <c r="B20" s="850" t="e">
        <f>'[10]Name of Bidder'!C13</f>
        <v>#REF!</v>
      </c>
      <c r="C20" s="850"/>
      <c r="D20" s="850"/>
      <c r="E20" s="850"/>
      <c r="F20" s="850"/>
      <c r="G20" s="850"/>
      <c r="H20" s="850"/>
      <c r="M20" s="339">
        <f>'[10]Name of Bidder'!F6</f>
        <v>2</v>
      </c>
    </row>
    <row r="21" spans="1:13" hidden="1">
      <c r="A21" s="423" t="s">
        <v>28</v>
      </c>
      <c r="B21" s="850" t="e">
        <f>'[10]Name of Bidder'!C18</f>
        <v>#REF!</v>
      </c>
      <c r="C21" s="850"/>
      <c r="D21" s="850"/>
      <c r="E21" s="850"/>
      <c r="F21" s="850"/>
      <c r="G21" s="850"/>
      <c r="H21" s="850"/>
      <c r="M21" s="339" t="str">
        <f>'[10]Name of Bidder'!F8</f>
        <v>2 or more</v>
      </c>
    </row>
    <row r="22" spans="1:13" ht="17.25" hidden="1" customHeight="1">
      <c r="A22" s="423" t="s">
        <v>474</v>
      </c>
      <c r="B22" s="850" t="e">
        <f>'[10]Name of Bidder'!C23</f>
        <v>#REF!</v>
      </c>
      <c r="C22" s="850"/>
      <c r="D22" s="850"/>
      <c r="E22" s="850"/>
      <c r="F22" s="850"/>
      <c r="G22" s="850"/>
      <c r="H22" s="850"/>
      <c r="I22" s="342"/>
    </row>
    <row r="23" spans="1:13" ht="15.75" hidden="1" customHeight="1">
      <c r="B23" s="424" t="s">
        <v>594</v>
      </c>
    </row>
    <row r="24" spans="1:13" ht="10.5" customHeight="1">
      <c r="A24" s="425"/>
    </row>
    <row r="25" spans="1:13" ht="25.5" hidden="1" customHeight="1">
      <c r="A25" s="849" t="s">
        <v>595</v>
      </c>
      <c r="B25" s="849"/>
      <c r="C25" s="849"/>
      <c r="D25" s="849"/>
      <c r="E25" s="849"/>
      <c r="F25" s="849"/>
      <c r="G25" s="849"/>
      <c r="H25" s="849"/>
    </row>
    <row r="26" spans="1:13" ht="31.5" customHeight="1">
      <c r="A26" s="851" t="s">
        <v>596</v>
      </c>
      <c r="B26" s="851"/>
      <c r="C26" s="851"/>
      <c r="D26" s="851"/>
      <c r="E26" s="851"/>
      <c r="F26" s="851"/>
      <c r="G26" s="851"/>
      <c r="H26" s="851"/>
      <c r="I26" s="342"/>
    </row>
    <row r="27" spans="1:13" ht="26.25" customHeight="1">
      <c r="A27" s="426" t="s">
        <v>597</v>
      </c>
      <c r="B27" s="851" t="s">
        <v>598</v>
      </c>
      <c r="C27" s="851"/>
      <c r="D27" s="851"/>
      <c r="E27" s="851"/>
      <c r="F27" s="851"/>
      <c r="G27" s="851"/>
      <c r="H27" s="851"/>
      <c r="I27" s="342"/>
    </row>
    <row r="28" spans="1:13" ht="26.25" customHeight="1">
      <c r="A28" s="427" t="s">
        <v>418</v>
      </c>
      <c r="B28" s="852" t="s">
        <v>599</v>
      </c>
      <c r="C28" s="852"/>
      <c r="D28" s="852"/>
      <c r="E28" s="852"/>
      <c r="F28" s="852"/>
      <c r="G28" s="852"/>
      <c r="H28" s="852"/>
    </row>
    <row r="29" spans="1:13" ht="26.25" customHeight="1">
      <c r="A29" s="427" t="s">
        <v>420</v>
      </c>
      <c r="B29" s="852" t="s">
        <v>600</v>
      </c>
      <c r="C29" s="852"/>
      <c r="D29" s="852"/>
      <c r="E29" s="852"/>
      <c r="F29" s="852"/>
      <c r="G29" s="852"/>
      <c r="H29" s="852"/>
    </row>
    <row r="30" spans="1:13" ht="41.25" customHeight="1">
      <c r="A30" s="427" t="s">
        <v>421</v>
      </c>
      <c r="B30" s="852" t="s">
        <v>601</v>
      </c>
      <c r="C30" s="852"/>
      <c r="D30" s="852"/>
      <c r="E30" s="852"/>
      <c r="F30" s="852"/>
      <c r="G30" s="852"/>
      <c r="H30" s="852"/>
    </row>
    <row r="31" spans="1:13" ht="9.75" customHeight="1">
      <c r="A31" s="427"/>
      <c r="B31" s="342"/>
      <c r="C31" s="342"/>
      <c r="D31" s="342"/>
      <c r="E31" s="342"/>
      <c r="F31" s="342"/>
      <c r="G31" s="342"/>
      <c r="H31" s="342"/>
      <c r="I31" s="342"/>
    </row>
    <row r="32" spans="1:13" ht="25.5" customHeight="1">
      <c r="A32" s="426" t="s">
        <v>602</v>
      </c>
      <c r="B32" s="853" t="s">
        <v>603</v>
      </c>
      <c r="C32" s="853"/>
      <c r="D32" s="853"/>
      <c r="E32" s="853"/>
      <c r="F32" s="853"/>
      <c r="G32" s="853"/>
      <c r="H32" s="853"/>
      <c r="I32" s="342"/>
    </row>
    <row r="33" spans="1:9" ht="22.5" customHeight="1">
      <c r="A33" s="427" t="s">
        <v>418</v>
      </c>
      <c r="B33" s="851" t="s">
        <v>604</v>
      </c>
      <c r="C33" s="851"/>
      <c r="D33" s="851"/>
      <c r="E33" s="851"/>
      <c r="F33" s="851"/>
      <c r="G33" s="851"/>
      <c r="H33" s="851"/>
      <c r="I33" s="342"/>
    </row>
    <row r="34" spans="1:9" ht="24.75" hidden="1" customHeight="1">
      <c r="A34" s="427" t="s">
        <v>420</v>
      </c>
      <c r="B34" s="851" t="s">
        <v>605</v>
      </c>
      <c r="C34" s="851"/>
      <c r="D34" s="851"/>
      <c r="E34" s="851"/>
      <c r="F34" s="851"/>
      <c r="G34" s="851"/>
      <c r="H34" s="851"/>
      <c r="I34" s="342"/>
    </row>
    <row r="35" spans="1:9" ht="12" customHeight="1">
      <c r="A35" s="342"/>
      <c r="B35" s="342"/>
      <c r="C35" s="342"/>
      <c r="D35" s="342"/>
      <c r="E35" s="342"/>
      <c r="F35" s="342"/>
      <c r="G35" s="342"/>
      <c r="H35" s="342"/>
      <c r="I35" s="342"/>
    </row>
    <row r="36" spans="1:9" s="430" customFormat="1" ht="24.75" customHeight="1">
      <c r="A36" s="428" t="s">
        <v>606</v>
      </c>
      <c r="B36" s="854" t="s">
        <v>607</v>
      </c>
      <c r="C36" s="854"/>
      <c r="D36" s="854"/>
      <c r="E36" s="854"/>
      <c r="F36" s="854"/>
      <c r="G36" s="854"/>
      <c r="H36" s="854"/>
      <c r="I36" s="429"/>
    </row>
    <row r="37" spans="1:9" ht="24" customHeight="1">
      <c r="A37" s="342"/>
      <c r="B37" s="853" t="s">
        <v>608</v>
      </c>
      <c r="C37" s="853"/>
      <c r="D37" s="853"/>
      <c r="E37" s="853"/>
      <c r="F37" s="853"/>
      <c r="G37" s="853"/>
      <c r="H37" s="853"/>
      <c r="I37" s="342"/>
    </row>
    <row r="38" spans="1:9" ht="54" customHeight="1">
      <c r="A38" s="342"/>
      <c r="B38" s="851" t="s">
        <v>609</v>
      </c>
      <c r="C38" s="851"/>
      <c r="D38" s="851"/>
      <c r="E38" s="851"/>
      <c r="F38" s="851"/>
      <c r="G38" s="851"/>
      <c r="H38" s="851"/>
      <c r="I38" s="342"/>
    </row>
    <row r="39" spans="1:9" ht="15.75" customHeight="1">
      <c r="A39" s="855" t="s">
        <v>610</v>
      </c>
      <c r="B39" s="858" t="s">
        <v>611</v>
      </c>
      <c r="C39" s="859"/>
      <c r="D39" s="864" t="s">
        <v>612</v>
      </c>
      <c r="E39" s="864"/>
      <c r="F39" s="864"/>
      <c r="G39" s="342"/>
      <c r="H39" s="342"/>
    </row>
    <row r="40" spans="1:9" ht="19.5" customHeight="1">
      <c r="A40" s="856"/>
      <c r="B40" s="860"/>
      <c r="C40" s="861"/>
      <c r="D40" s="864"/>
      <c r="E40" s="864"/>
      <c r="F40" s="864"/>
      <c r="G40" s="342"/>
      <c r="H40" s="342"/>
      <c r="I40" s="342"/>
    </row>
    <row r="41" spans="1:9" ht="20.25" customHeight="1">
      <c r="A41" s="857"/>
      <c r="B41" s="862"/>
      <c r="C41" s="863"/>
      <c r="D41" s="864"/>
      <c r="E41" s="864"/>
      <c r="F41" s="864"/>
      <c r="G41" s="342"/>
      <c r="H41" s="342"/>
      <c r="I41" s="342"/>
    </row>
    <row r="42" spans="1:9" ht="30.75" customHeight="1">
      <c r="A42" s="433">
        <v>1</v>
      </c>
      <c r="B42" s="874" t="s">
        <v>613</v>
      </c>
      <c r="C42" s="874"/>
      <c r="D42" s="880" t="str">
        <f>IF('Names of Bidder'!D18=0, "", 'Names of Bidder'!D18)</f>
        <v/>
      </c>
      <c r="E42" s="881"/>
      <c r="F42" s="882"/>
      <c r="G42" s="342"/>
      <c r="H42" s="342"/>
      <c r="I42" s="342"/>
    </row>
    <row r="43" spans="1:9" ht="22.5" customHeight="1">
      <c r="A43" s="865">
        <v>2</v>
      </c>
      <c r="B43" s="868" t="s">
        <v>614</v>
      </c>
      <c r="C43" s="869"/>
      <c r="D43" s="875"/>
      <c r="E43" s="876"/>
      <c r="F43" s="877"/>
      <c r="G43" s="342"/>
      <c r="H43" s="342"/>
      <c r="I43" s="342"/>
    </row>
    <row r="44" spans="1:9" ht="22.5" customHeight="1">
      <c r="A44" s="866"/>
      <c r="B44" s="870"/>
      <c r="C44" s="871"/>
      <c r="D44" s="875"/>
      <c r="E44" s="876"/>
      <c r="F44" s="877"/>
      <c r="G44" s="342"/>
      <c r="H44" s="342"/>
      <c r="I44" s="342"/>
    </row>
    <row r="45" spans="1:9" ht="21.75" customHeight="1">
      <c r="A45" s="867"/>
      <c r="B45" s="872"/>
      <c r="C45" s="873"/>
      <c r="D45" s="875"/>
      <c r="E45" s="876"/>
      <c r="F45" s="877"/>
      <c r="G45" s="342"/>
      <c r="H45" s="342"/>
      <c r="I45" s="342"/>
    </row>
    <row r="46" spans="1:9" ht="18.75" customHeight="1">
      <c r="A46" s="433">
        <v>3</v>
      </c>
      <c r="B46" s="874" t="s">
        <v>615</v>
      </c>
      <c r="C46" s="874"/>
      <c r="D46" s="875"/>
      <c r="E46" s="876"/>
      <c r="F46" s="877"/>
      <c r="G46" s="342"/>
      <c r="H46" s="342"/>
      <c r="I46" s="342"/>
    </row>
    <row r="47" spans="1:9" ht="20.25" customHeight="1">
      <c r="A47" s="433">
        <v>4</v>
      </c>
      <c r="B47" s="874" t="s">
        <v>616</v>
      </c>
      <c r="C47" s="874"/>
      <c r="D47" s="875"/>
      <c r="E47" s="876"/>
      <c r="F47" s="877"/>
      <c r="G47" s="342"/>
      <c r="H47" s="342"/>
      <c r="I47" s="342"/>
    </row>
    <row r="48" spans="1:9" ht="19.5" customHeight="1">
      <c r="A48" s="434">
        <v>5</v>
      </c>
      <c r="B48" s="874" t="s">
        <v>617</v>
      </c>
      <c r="C48" s="874"/>
      <c r="D48" s="875"/>
      <c r="E48" s="876"/>
      <c r="F48" s="877"/>
      <c r="G48" s="342"/>
      <c r="H48" s="342"/>
    </row>
    <row r="49" spans="1:10" ht="51.75" customHeight="1">
      <c r="A49" s="433">
        <v>6</v>
      </c>
      <c r="B49" s="874" t="s">
        <v>618</v>
      </c>
      <c r="C49" s="874"/>
      <c r="D49" s="875"/>
      <c r="E49" s="876"/>
      <c r="F49" s="877"/>
      <c r="G49" s="342"/>
      <c r="H49" s="342"/>
      <c r="I49" s="342"/>
    </row>
    <row r="50" spans="1:10" ht="49.5" customHeight="1">
      <c r="A50" s="433">
        <v>7</v>
      </c>
      <c r="B50" s="874" t="s">
        <v>619</v>
      </c>
      <c r="C50" s="874"/>
      <c r="D50" s="875"/>
      <c r="E50" s="876"/>
      <c r="F50" s="877"/>
      <c r="G50" s="342"/>
      <c r="H50" s="342"/>
      <c r="I50" s="342"/>
    </row>
    <row r="51" spans="1:10" ht="24" customHeight="1">
      <c r="A51" s="433">
        <v>8</v>
      </c>
      <c r="B51" s="874" t="s">
        <v>620</v>
      </c>
      <c r="C51" s="874"/>
      <c r="D51" s="875"/>
      <c r="E51" s="876"/>
      <c r="F51" s="877"/>
      <c r="G51" s="342"/>
      <c r="H51" s="342"/>
      <c r="I51" s="342"/>
    </row>
    <row r="52" spans="1:10" ht="22.5" customHeight="1">
      <c r="A52" s="435"/>
      <c r="B52" s="436" t="s">
        <v>621</v>
      </c>
      <c r="C52" s="437"/>
      <c r="D52" s="875"/>
      <c r="E52" s="876"/>
      <c r="F52" s="877"/>
      <c r="G52" s="342"/>
      <c r="H52" s="342"/>
      <c r="I52" s="342"/>
    </row>
    <row r="53" spans="1:10" ht="24.75" customHeight="1">
      <c r="A53" s="435"/>
      <c r="B53" s="436" t="s">
        <v>622</v>
      </c>
      <c r="C53" s="437"/>
      <c r="D53" s="875"/>
      <c r="E53" s="876"/>
      <c r="F53" s="877"/>
      <c r="G53" s="342"/>
      <c r="H53" s="342"/>
      <c r="I53" s="342"/>
    </row>
    <row r="54" spans="1:10" ht="22.5" customHeight="1">
      <c r="A54" s="438"/>
      <c r="B54" s="436" t="s">
        <v>623</v>
      </c>
      <c r="C54" s="439"/>
      <c r="D54" s="875"/>
      <c r="E54" s="876"/>
      <c r="F54" s="877"/>
      <c r="G54" s="342"/>
      <c r="H54" s="342"/>
    </row>
    <row r="55" spans="1:10" ht="13.5" customHeight="1">
      <c r="A55" s="342"/>
      <c r="B55" s="342"/>
      <c r="C55" s="342"/>
      <c r="D55" s="342"/>
      <c r="E55" s="342"/>
      <c r="F55" s="342"/>
      <c r="G55" s="342"/>
      <c r="H55" s="342"/>
      <c r="I55" s="342"/>
    </row>
    <row r="56" spans="1:10" s="400" customFormat="1" ht="47.25" customHeight="1">
      <c r="A56" s="433">
        <v>9</v>
      </c>
      <c r="B56" s="883" t="s">
        <v>624</v>
      </c>
      <c r="C56" s="884"/>
      <c r="D56" s="884"/>
      <c r="E56" s="884"/>
      <c r="F56" s="885"/>
      <c r="G56" s="440" t="s">
        <v>479</v>
      </c>
      <c r="H56" s="441"/>
      <c r="I56" s="59"/>
      <c r="J56" s="59"/>
    </row>
    <row r="57" spans="1:10" s="400" customFormat="1" ht="42" customHeight="1">
      <c r="A57" s="433">
        <v>10</v>
      </c>
      <c r="B57" s="883" t="s">
        <v>625</v>
      </c>
      <c r="C57" s="884"/>
      <c r="D57" s="884"/>
      <c r="E57" s="884"/>
      <c r="F57" s="885"/>
      <c r="G57" s="440"/>
      <c r="H57" s="441"/>
      <c r="I57" s="59"/>
      <c r="J57" s="59"/>
    </row>
    <row r="58" spans="1:10" s="400" customFormat="1" ht="12" customHeight="1">
      <c r="A58" s="59"/>
      <c r="B58" s="59"/>
      <c r="C58" s="59"/>
      <c r="D58" s="59"/>
      <c r="E58" s="59"/>
      <c r="F58" s="59"/>
      <c r="G58" s="59"/>
      <c r="H58" s="59"/>
      <c r="I58" s="59"/>
      <c r="J58" s="59"/>
    </row>
    <row r="59" spans="1:10" s="400" customFormat="1" ht="12" customHeight="1">
      <c r="A59" s="59"/>
      <c r="B59" s="59"/>
      <c r="C59" s="59"/>
      <c r="D59" s="59"/>
      <c r="E59" s="59"/>
      <c r="F59" s="59"/>
      <c r="G59" s="59"/>
      <c r="H59" s="59"/>
      <c r="I59" s="59"/>
      <c r="J59" s="59"/>
    </row>
    <row r="60" spans="1:10" s="400" customFormat="1" ht="24" customHeight="1">
      <c r="A60" s="442">
        <v>2</v>
      </c>
      <c r="B60" s="886" t="s">
        <v>626</v>
      </c>
      <c r="C60" s="886"/>
      <c r="D60" s="886"/>
      <c r="E60" s="886"/>
      <c r="F60" s="886"/>
      <c r="G60" s="886"/>
      <c r="H60" s="886"/>
      <c r="I60" s="886"/>
      <c r="J60" s="59"/>
    </row>
    <row r="61" spans="1:10" s="400" customFormat="1" ht="14.4">
      <c r="A61" s="59"/>
      <c r="B61" s="59"/>
      <c r="C61" s="59"/>
      <c r="D61" s="59"/>
      <c r="E61" s="59"/>
      <c r="F61" s="59"/>
      <c r="G61" s="59"/>
      <c r="H61" s="59"/>
      <c r="I61" s="59"/>
      <c r="J61" s="59"/>
    </row>
    <row r="62" spans="1:10" s="400" customFormat="1" ht="24.75" customHeight="1">
      <c r="A62" s="443" t="s">
        <v>627</v>
      </c>
      <c r="B62" s="887" t="s">
        <v>628</v>
      </c>
      <c r="C62" s="887"/>
      <c r="D62" s="887"/>
      <c r="E62" s="887"/>
      <c r="F62" s="887"/>
      <c r="G62" s="887"/>
      <c r="H62" s="887"/>
      <c r="I62" s="887"/>
      <c r="J62" s="59"/>
    </row>
    <row r="63" spans="1:10" s="400" customFormat="1" ht="10.5" customHeight="1">
      <c r="A63" s="59"/>
      <c r="B63" s="59"/>
      <c r="C63" s="59"/>
      <c r="D63" s="59"/>
      <c r="E63" s="59"/>
      <c r="F63" s="59"/>
      <c r="G63" s="59"/>
      <c r="H63" s="59"/>
      <c r="I63" s="59"/>
      <c r="J63" s="59"/>
    </row>
    <row r="64" spans="1:10" s="400" customFormat="1" ht="75" customHeight="1">
      <c r="A64" s="444" t="s">
        <v>629</v>
      </c>
      <c r="B64" s="878" t="s">
        <v>732</v>
      </c>
      <c r="C64" s="878"/>
      <c r="D64" s="878"/>
      <c r="E64" s="878"/>
      <c r="F64" s="878"/>
      <c r="G64" s="878"/>
      <c r="H64" s="878"/>
      <c r="I64" s="878"/>
    </row>
    <row r="65" spans="1:189" s="400" customFormat="1" ht="192.75" customHeight="1">
      <c r="A65" s="444" t="s">
        <v>630</v>
      </c>
      <c r="B65" s="879" t="s">
        <v>731</v>
      </c>
      <c r="C65" s="879"/>
      <c r="D65" s="879"/>
      <c r="E65" s="879"/>
      <c r="F65" s="879"/>
      <c r="G65" s="879"/>
      <c r="H65" s="879"/>
      <c r="I65" s="879"/>
      <c r="J65" s="59"/>
    </row>
    <row r="66" spans="1:189" s="400" customFormat="1" ht="213" customHeight="1">
      <c r="A66" s="444" t="s">
        <v>724</v>
      </c>
      <c r="B66" s="879" t="s">
        <v>733</v>
      </c>
      <c r="C66" s="879"/>
      <c r="D66" s="879"/>
      <c r="E66" s="879"/>
      <c r="F66" s="879"/>
      <c r="G66" s="879"/>
      <c r="H66" s="879"/>
      <c r="I66" s="879"/>
      <c r="J66" s="59"/>
    </row>
    <row r="67" spans="1:189" s="400" customFormat="1" ht="60" customHeight="1">
      <c r="A67" s="444"/>
      <c r="B67" s="879" t="s">
        <v>809</v>
      </c>
      <c r="C67" s="879"/>
      <c r="D67" s="879"/>
      <c r="E67" s="879"/>
      <c r="F67" s="879"/>
      <c r="G67" s="879"/>
      <c r="H67" s="879"/>
      <c r="I67" s="879"/>
      <c r="J67" s="59"/>
    </row>
    <row r="68" spans="1:189" s="400" customFormat="1" ht="24.75" customHeight="1">
      <c r="A68" s="444"/>
      <c r="B68" s="879" t="s">
        <v>734</v>
      </c>
      <c r="C68" s="879"/>
      <c r="D68" s="879"/>
      <c r="E68" s="879"/>
      <c r="F68" s="879"/>
      <c r="G68" s="879"/>
      <c r="H68" s="879"/>
      <c r="I68" s="879"/>
      <c r="J68" s="59"/>
    </row>
    <row r="69" spans="1:189" s="400" customFormat="1" ht="14.4">
      <c r="A69" s="59"/>
      <c r="B69" s="59"/>
      <c r="C69" s="59"/>
      <c r="D69" s="59"/>
      <c r="E69" s="59"/>
      <c r="F69" s="59"/>
      <c r="G69" s="59"/>
      <c r="H69" s="59"/>
      <c r="I69" s="59"/>
      <c r="J69" s="59"/>
    </row>
    <row r="70" spans="1:189" s="400" customFormat="1" ht="57" customHeight="1">
      <c r="A70" s="444" t="s">
        <v>735</v>
      </c>
      <c r="B70" s="888" t="s">
        <v>631</v>
      </c>
      <c r="C70" s="888"/>
      <c r="D70" s="888"/>
      <c r="E70" s="888"/>
      <c r="F70" s="888"/>
      <c r="G70" s="888"/>
      <c r="H70" s="888"/>
      <c r="I70" s="888"/>
      <c r="J70" s="59"/>
    </row>
    <row r="71" spans="1:189" s="400" customFormat="1" ht="41.25" customHeight="1">
      <c r="B71" s="888" t="s">
        <v>632</v>
      </c>
      <c r="C71" s="888"/>
      <c r="D71" s="888"/>
      <c r="E71" s="888"/>
      <c r="F71" s="888"/>
      <c r="G71" s="888"/>
      <c r="H71" s="888"/>
      <c r="I71" s="888"/>
    </row>
    <row r="72" spans="1:189" s="400" customFormat="1" ht="16.5" customHeight="1">
      <c r="B72" s="573"/>
      <c r="C72" s="573"/>
      <c r="D72" s="573"/>
      <c r="E72" s="573"/>
      <c r="F72" s="573"/>
      <c r="G72" s="573"/>
      <c r="H72" s="573"/>
      <c r="I72" s="573"/>
    </row>
    <row r="73" spans="1:189" s="400" customFormat="1" ht="41.25" customHeight="1">
      <c r="A73" s="576">
        <v>2.2000000000000002</v>
      </c>
      <c r="B73" s="894" t="s">
        <v>736</v>
      </c>
      <c r="C73" s="894"/>
      <c r="D73" s="894"/>
      <c r="E73" s="894"/>
      <c r="F73" s="894"/>
      <c r="G73" s="894"/>
      <c r="H73" s="894"/>
      <c r="I73" s="894"/>
    </row>
    <row r="74" spans="1:189" s="400" customFormat="1" ht="41.25" customHeight="1">
      <c r="A74" s="576" t="s">
        <v>737</v>
      </c>
      <c r="B74" s="895" t="s">
        <v>738</v>
      </c>
      <c r="C74" s="895"/>
      <c r="D74" s="895"/>
      <c r="E74" s="895"/>
      <c r="F74" s="895"/>
      <c r="G74" s="896"/>
      <c r="H74" s="897"/>
      <c r="I74" s="897"/>
    </row>
    <row r="75" spans="1:189" s="400" customFormat="1" ht="16.5" customHeight="1">
      <c r="B75" s="573"/>
      <c r="C75" s="573"/>
      <c r="D75" s="573"/>
      <c r="E75" s="573"/>
      <c r="F75" s="573"/>
      <c r="G75" s="573"/>
      <c r="H75" s="573"/>
      <c r="I75" s="573"/>
    </row>
    <row r="76" spans="1:189" s="580" customFormat="1" ht="24" customHeight="1">
      <c r="A76" s="1003">
        <v>2.2999999999999998</v>
      </c>
      <c r="B76" s="994" t="s">
        <v>739</v>
      </c>
      <c r="C76" s="994"/>
      <c r="D76" s="994"/>
      <c r="E76" s="994"/>
      <c r="F76" s="994"/>
      <c r="G76" s="994"/>
      <c r="H76" s="994"/>
      <c r="I76" s="994"/>
      <c r="AB76" s="611"/>
      <c r="AC76" s="400"/>
      <c r="AD76" s="400"/>
      <c r="AE76" s="400"/>
      <c r="AF76" s="400"/>
      <c r="AG76" s="400"/>
      <c r="AH76" s="400"/>
      <c r="AI76" s="400"/>
      <c r="AJ76" s="400"/>
      <c r="AK76" s="400"/>
      <c r="AL76" s="400"/>
      <c r="AM76" s="400"/>
      <c r="AN76" s="400"/>
      <c r="AO76" s="400"/>
      <c r="AP76" s="400"/>
      <c r="AQ76" s="400"/>
      <c r="AR76" s="400"/>
      <c r="AS76" s="400"/>
      <c r="AT76" s="400"/>
      <c r="AU76" s="400"/>
      <c r="AV76" s="400"/>
      <c r="AW76" s="400"/>
      <c r="AX76" s="400"/>
      <c r="AY76" s="400"/>
      <c r="AZ76" s="400"/>
      <c r="BA76" s="400"/>
      <c r="BB76" s="400"/>
      <c r="BC76" s="400"/>
      <c r="BD76" s="400"/>
      <c r="BE76" s="400"/>
      <c r="BF76" s="400"/>
      <c r="BG76" s="400"/>
      <c r="BH76" s="400"/>
      <c r="BI76" s="400"/>
      <c r="BJ76" s="400"/>
      <c r="BK76" s="400"/>
      <c r="BL76" s="400"/>
      <c r="BM76" s="400"/>
      <c r="BN76" s="400"/>
      <c r="BO76" s="400"/>
      <c r="BP76" s="400"/>
      <c r="BQ76" s="400"/>
      <c r="BR76" s="400"/>
      <c r="BS76" s="400"/>
      <c r="BT76" s="400"/>
      <c r="BU76" s="400"/>
      <c r="BV76" s="400"/>
      <c r="BW76" s="400"/>
      <c r="BX76" s="400"/>
      <c r="BY76" s="400"/>
      <c r="BZ76" s="400"/>
      <c r="CA76" s="400"/>
      <c r="CB76" s="400"/>
      <c r="CC76" s="400"/>
      <c r="CD76" s="400"/>
      <c r="CE76" s="400"/>
      <c r="CF76" s="400"/>
      <c r="CG76" s="400"/>
      <c r="CH76" s="400"/>
      <c r="CI76" s="400"/>
      <c r="CJ76" s="400"/>
      <c r="CK76" s="400"/>
      <c r="CL76" s="400"/>
      <c r="CM76" s="400"/>
      <c r="CN76" s="400"/>
      <c r="CO76" s="400"/>
      <c r="CP76" s="400"/>
      <c r="CQ76" s="400"/>
      <c r="CR76" s="400"/>
      <c r="CS76" s="400"/>
      <c r="CT76" s="400"/>
      <c r="CU76" s="400"/>
      <c r="CV76" s="400"/>
      <c r="CW76" s="400"/>
      <c r="CX76" s="400"/>
      <c r="CY76" s="400"/>
      <c r="CZ76" s="400"/>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400"/>
      <c r="EG76" s="400"/>
      <c r="EH76" s="400"/>
      <c r="EI76" s="400"/>
      <c r="EJ76" s="400"/>
      <c r="EK76" s="400"/>
      <c r="EL76" s="400"/>
      <c r="EM76" s="400"/>
      <c r="EN76" s="400"/>
      <c r="EO76" s="400"/>
      <c r="EP76" s="400"/>
      <c r="EQ76" s="400"/>
      <c r="ER76" s="400"/>
      <c r="ES76" s="400"/>
      <c r="ET76" s="400"/>
      <c r="EU76" s="400"/>
      <c r="EV76" s="400"/>
      <c r="EW76" s="400"/>
      <c r="EX76" s="400"/>
      <c r="EY76" s="400"/>
      <c r="EZ76" s="400"/>
      <c r="FA76" s="400"/>
      <c r="FB76" s="400"/>
      <c r="FC76" s="400"/>
      <c r="FD76" s="400"/>
      <c r="FE76" s="400"/>
      <c r="FF76" s="400"/>
      <c r="FG76" s="400"/>
      <c r="FH76" s="400"/>
      <c r="FI76" s="400"/>
      <c r="FJ76" s="400"/>
      <c r="FK76" s="400"/>
      <c r="FL76" s="400"/>
      <c r="FM76" s="400"/>
      <c r="FN76" s="400"/>
      <c r="FO76" s="400"/>
      <c r="FP76" s="400"/>
      <c r="FQ76" s="400"/>
      <c r="FR76" s="400"/>
      <c r="FS76" s="400"/>
      <c r="FT76" s="400"/>
      <c r="FU76" s="400"/>
      <c r="FV76" s="400"/>
      <c r="FW76" s="400"/>
      <c r="FX76" s="400"/>
      <c r="FY76" s="400"/>
      <c r="FZ76" s="400"/>
      <c r="GA76" s="400"/>
      <c r="GB76" s="400"/>
      <c r="GC76" s="400"/>
      <c r="GD76" s="400"/>
      <c r="GE76" s="400"/>
      <c r="GF76" s="400"/>
      <c r="GG76" s="400"/>
    </row>
    <row r="77" spans="1:189" s="400" customFormat="1" ht="48.75" customHeight="1">
      <c r="A77" s="1003"/>
      <c r="B77" s="889" t="s">
        <v>740</v>
      </c>
      <c r="C77" s="889"/>
      <c r="D77" s="889"/>
      <c r="E77" s="889"/>
      <c r="F77" s="889"/>
      <c r="G77" s="889"/>
      <c r="H77" s="889"/>
      <c r="I77" s="889"/>
      <c r="J77" s="59"/>
    </row>
    <row r="78" spans="1:189" s="400" customFormat="1" ht="38.25" customHeight="1">
      <c r="A78" s="597">
        <v>1</v>
      </c>
      <c r="B78" s="890" t="s">
        <v>741</v>
      </c>
      <c r="C78" s="891"/>
      <c r="D78" s="891"/>
      <c r="E78" s="891"/>
      <c r="F78" s="892">
        <v>0</v>
      </c>
      <c r="G78" s="892"/>
      <c r="H78" s="892"/>
      <c r="I78" s="892"/>
      <c r="J78" s="445"/>
      <c r="K78" s="445"/>
      <c r="L78" s="445"/>
      <c r="M78" s="445"/>
      <c r="N78" s="446">
        <f>'[11]Name of Bidder'!D12</f>
        <v>0</v>
      </c>
      <c r="O78" s="445"/>
      <c r="P78" s="445"/>
      <c r="Q78" s="445"/>
      <c r="R78" s="445"/>
      <c r="S78" s="445"/>
      <c r="T78" s="445"/>
      <c r="U78" s="445"/>
      <c r="V78" s="445"/>
      <c r="W78" s="445"/>
      <c r="X78" s="445"/>
      <c r="Y78" s="445"/>
    </row>
    <row r="79" spans="1:189" s="400" customFormat="1" ht="44.25" customHeight="1">
      <c r="A79" s="597">
        <v>2</v>
      </c>
      <c r="B79" s="898" t="s">
        <v>742</v>
      </c>
      <c r="C79" s="899"/>
      <c r="D79" s="899"/>
      <c r="E79" s="995"/>
      <c r="F79" s="892"/>
      <c r="G79" s="892"/>
      <c r="H79" s="892"/>
      <c r="I79" s="892"/>
      <c r="J79" s="38"/>
      <c r="K79" s="38"/>
      <c r="L79" s="38"/>
      <c r="M79" s="38"/>
      <c r="N79" s="447">
        <f>'[11]Name of Bidder'!D22</f>
        <v>0</v>
      </c>
      <c r="O79" s="38"/>
      <c r="P79" s="38"/>
      <c r="Q79" s="38"/>
      <c r="R79" s="38"/>
      <c r="S79" s="38"/>
      <c r="T79" s="38"/>
      <c r="U79" s="38"/>
      <c r="V79" s="38"/>
      <c r="W79" s="38"/>
      <c r="X79" s="38"/>
      <c r="Y79" s="38"/>
    </row>
    <row r="80" spans="1:189" s="400" customFormat="1" ht="44.25" customHeight="1">
      <c r="A80" s="597">
        <v>3</v>
      </c>
      <c r="B80" s="898" t="s">
        <v>743</v>
      </c>
      <c r="C80" s="899"/>
      <c r="D80" s="899"/>
      <c r="E80" s="899"/>
      <c r="F80" s="530"/>
      <c r="G80" s="900"/>
      <c r="H80" s="901"/>
      <c r="I80" s="530"/>
      <c r="J80" s="38"/>
      <c r="K80" s="38"/>
      <c r="L80" s="38"/>
      <c r="M80" s="38"/>
      <c r="N80" s="286"/>
      <c r="O80" s="38"/>
      <c r="P80" s="38"/>
      <c r="Q80" s="38"/>
      <c r="R80" s="38"/>
      <c r="S80" s="38"/>
      <c r="T80" s="38"/>
      <c r="U80" s="38"/>
      <c r="V80" s="38"/>
      <c r="W80" s="38"/>
      <c r="X80" s="38"/>
      <c r="Y80" s="38"/>
    </row>
    <row r="81" spans="1:25" s="400" customFormat="1" ht="36.75" customHeight="1">
      <c r="A81" s="597">
        <v>4</v>
      </c>
      <c r="B81" s="898" t="s">
        <v>634</v>
      </c>
      <c r="C81" s="899"/>
      <c r="D81" s="899"/>
      <c r="E81" s="995"/>
      <c r="F81" s="530"/>
      <c r="G81" s="893"/>
      <c r="H81" s="893"/>
      <c r="I81" s="529"/>
      <c r="J81" s="38"/>
      <c r="K81" s="38"/>
      <c r="L81" s="38"/>
      <c r="M81" s="38"/>
      <c r="N81" s="38"/>
      <c r="O81" s="38"/>
      <c r="P81" s="38"/>
      <c r="Q81" s="38"/>
      <c r="R81" s="38"/>
      <c r="S81" s="38"/>
      <c r="T81" s="38"/>
      <c r="U81" s="38"/>
      <c r="V81" s="38"/>
      <c r="W81" s="38"/>
      <c r="X81" s="38"/>
      <c r="Y81" s="38"/>
    </row>
    <row r="82" spans="1:25" s="400" customFormat="1" ht="23.25" customHeight="1">
      <c r="A82" s="1005">
        <v>5</v>
      </c>
      <c r="B82" s="996" t="s">
        <v>635</v>
      </c>
      <c r="C82" s="997"/>
      <c r="D82" s="997"/>
      <c r="E82" s="998"/>
      <c r="F82" s="530"/>
      <c r="G82" s="893"/>
      <c r="H82" s="893"/>
      <c r="I82" s="529"/>
      <c r="J82" s="38"/>
      <c r="K82" s="38"/>
      <c r="L82" s="38"/>
      <c r="M82" s="38"/>
      <c r="N82" s="38"/>
      <c r="O82" s="38"/>
      <c r="P82" s="38"/>
      <c r="Q82" s="38"/>
      <c r="R82" s="38"/>
      <c r="S82" s="38"/>
      <c r="T82" s="38"/>
      <c r="U82" s="38"/>
      <c r="V82" s="38"/>
      <c r="W82" s="38"/>
      <c r="X82" s="38"/>
      <c r="Y82" s="38"/>
    </row>
    <row r="83" spans="1:25" s="400" customFormat="1" ht="21" customHeight="1">
      <c r="A83" s="1006"/>
      <c r="B83" s="999"/>
      <c r="C83" s="1000"/>
      <c r="D83" s="1000"/>
      <c r="E83" s="1001"/>
      <c r="F83" s="530"/>
      <c r="G83" s="893"/>
      <c r="H83" s="893"/>
      <c r="I83" s="529"/>
      <c r="J83" s="38"/>
      <c r="K83" s="38"/>
      <c r="L83" s="38"/>
      <c r="M83" s="38"/>
      <c r="N83" s="38"/>
      <c r="O83" s="38"/>
      <c r="P83" s="38"/>
      <c r="Q83" s="38"/>
      <c r="R83" s="38"/>
      <c r="S83" s="38"/>
      <c r="T83" s="38"/>
      <c r="U83" s="38"/>
      <c r="V83" s="38"/>
      <c r="W83" s="38"/>
      <c r="X83" s="38"/>
      <c r="Y83" s="38"/>
    </row>
    <row r="84" spans="1:25" s="400" customFormat="1" ht="20.25" customHeight="1">
      <c r="A84" s="1006"/>
      <c r="B84" s="999"/>
      <c r="C84" s="1000"/>
      <c r="D84" s="1000"/>
      <c r="E84" s="1001"/>
      <c r="F84" s="530"/>
      <c r="G84" s="893"/>
      <c r="H84" s="893"/>
      <c r="I84" s="529"/>
      <c r="J84" s="38"/>
      <c r="K84" s="38"/>
      <c r="L84" s="38"/>
      <c r="M84" s="38"/>
      <c r="N84" s="38"/>
      <c r="O84" s="38"/>
      <c r="P84" s="38"/>
      <c r="Q84" s="38"/>
      <c r="R84" s="38"/>
      <c r="S84" s="38"/>
      <c r="T84" s="38"/>
      <c r="U84" s="38"/>
      <c r="V84" s="38"/>
      <c r="W84" s="38"/>
      <c r="X84" s="38"/>
      <c r="Y84" s="38"/>
    </row>
    <row r="85" spans="1:25" s="400" customFormat="1" ht="21" customHeight="1">
      <c r="A85" s="1006"/>
      <c r="B85" s="999"/>
      <c r="C85" s="1000"/>
      <c r="D85" s="1000"/>
      <c r="E85" s="1001"/>
      <c r="F85" s="530"/>
      <c r="G85" s="893"/>
      <c r="H85" s="893"/>
      <c r="I85" s="529"/>
      <c r="J85" s="38"/>
      <c r="K85" s="38"/>
      <c r="L85" s="38"/>
      <c r="M85" s="38"/>
      <c r="N85" s="38"/>
      <c r="O85" s="38"/>
      <c r="P85" s="38"/>
      <c r="Q85" s="38"/>
      <c r="R85" s="38"/>
      <c r="S85" s="38"/>
      <c r="T85" s="38"/>
      <c r="U85" s="38"/>
      <c r="V85" s="38"/>
      <c r="W85" s="38"/>
      <c r="X85" s="38"/>
      <c r="Y85" s="38"/>
    </row>
    <row r="86" spans="1:25" s="400" customFormat="1" ht="24.9" customHeight="1">
      <c r="A86" s="1006"/>
      <c r="B86" s="449"/>
      <c r="E86" s="44" t="s">
        <v>636</v>
      </c>
      <c r="F86" s="530"/>
      <c r="G86" s="893"/>
      <c r="H86" s="893"/>
      <c r="I86" s="529"/>
      <c r="J86" s="38"/>
      <c r="K86" s="38"/>
      <c r="L86" s="38"/>
      <c r="M86" s="38"/>
      <c r="N86" s="38"/>
      <c r="O86" s="38"/>
      <c r="P86" s="38"/>
      <c r="Q86" s="38"/>
      <c r="R86" s="38"/>
      <c r="S86" s="38"/>
      <c r="T86" s="38"/>
      <c r="U86" s="38"/>
      <c r="V86" s="38"/>
      <c r="W86" s="38"/>
      <c r="X86" s="38"/>
      <c r="Y86" s="38"/>
    </row>
    <row r="87" spans="1:25" s="400" customFormat="1" ht="24.9" customHeight="1">
      <c r="A87" s="1006"/>
      <c r="B87" s="449"/>
      <c r="E87" s="44" t="s">
        <v>23</v>
      </c>
      <c r="F87" s="530"/>
      <c r="G87" s="893"/>
      <c r="H87" s="893"/>
      <c r="I87" s="529"/>
      <c r="J87" s="38"/>
      <c r="K87" s="38"/>
      <c r="L87" s="38"/>
      <c r="M87" s="38"/>
      <c r="N87" s="38"/>
      <c r="O87" s="38"/>
      <c r="P87" s="38"/>
      <c r="Q87" s="38"/>
      <c r="R87" s="38"/>
      <c r="S87" s="38"/>
      <c r="T87" s="38"/>
      <c r="U87" s="38"/>
      <c r="V87" s="38"/>
      <c r="W87" s="38"/>
      <c r="X87" s="38"/>
      <c r="Y87" s="38"/>
    </row>
    <row r="88" spans="1:25" s="400" customFormat="1" ht="24.9" customHeight="1">
      <c r="A88" s="1007"/>
      <c r="B88" s="450"/>
      <c r="C88" s="451"/>
      <c r="D88" s="451"/>
      <c r="E88" s="452" t="s">
        <v>637</v>
      </c>
      <c r="F88" s="530"/>
      <c r="G88" s="893"/>
      <c r="H88" s="893"/>
      <c r="I88" s="529"/>
      <c r="J88" s="38"/>
      <c r="K88" s="38"/>
      <c r="L88" s="38"/>
      <c r="M88" s="38"/>
      <c r="N88" s="38"/>
      <c r="O88" s="38"/>
      <c r="P88" s="38"/>
      <c r="Q88" s="38"/>
      <c r="R88" s="38"/>
      <c r="S88" s="38"/>
      <c r="T88" s="38"/>
      <c r="U88" s="38"/>
      <c r="V88" s="38"/>
      <c r="W88" s="38"/>
      <c r="X88" s="38"/>
      <c r="Y88" s="38"/>
    </row>
    <row r="89" spans="1:25" s="400" customFormat="1" ht="42.75" customHeight="1">
      <c r="A89" s="597">
        <v>6</v>
      </c>
      <c r="B89" s="912" t="s">
        <v>744</v>
      </c>
      <c r="C89" s="912"/>
      <c r="D89" s="912"/>
      <c r="E89" s="912"/>
      <c r="F89" s="577"/>
      <c r="G89" s="454"/>
      <c r="H89" s="455"/>
      <c r="I89" s="455"/>
      <c r="J89" s="38"/>
      <c r="K89" s="38"/>
      <c r="L89" s="38"/>
      <c r="M89" s="38"/>
      <c r="N89" s="38"/>
      <c r="O89" s="38"/>
      <c r="P89" s="38"/>
      <c r="Q89" s="38"/>
      <c r="R89" s="38"/>
      <c r="S89" s="38"/>
      <c r="T89" s="38"/>
      <c r="U89" s="38"/>
      <c r="V89" s="38"/>
      <c r="W89" s="38"/>
      <c r="X89" s="38"/>
      <c r="Y89" s="38"/>
    </row>
    <row r="90" spans="1:25" s="400" customFormat="1" ht="54.75" customHeight="1">
      <c r="A90" s="597">
        <v>7</v>
      </c>
      <c r="B90" s="1002" t="s">
        <v>745</v>
      </c>
      <c r="C90" s="912"/>
      <c r="D90" s="912"/>
      <c r="E90" s="912"/>
      <c r="F90" s="578"/>
      <c r="G90" s="896"/>
      <c r="H90" s="991"/>
      <c r="I90" s="578"/>
      <c r="J90" s="38"/>
      <c r="K90" s="38"/>
      <c r="L90" s="38"/>
      <c r="M90" s="38"/>
      <c r="N90" s="38"/>
      <c r="O90" s="38"/>
      <c r="P90" s="38"/>
      <c r="Q90" s="38"/>
      <c r="R90" s="38"/>
      <c r="S90" s="38"/>
      <c r="T90" s="38"/>
      <c r="U90" s="38"/>
      <c r="V90" s="38"/>
      <c r="W90" s="38"/>
      <c r="X90" s="38"/>
      <c r="Y90" s="38"/>
    </row>
    <row r="91" spans="1:25" s="400" customFormat="1" ht="34.5" hidden="1" customHeight="1">
      <c r="A91" s="597"/>
      <c r="B91" s="912"/>
      <c r="C91" s="912"/>
      <c r="D91" s="912"/>
      <c r="E91" s="912"/>
      <c r="F91" s="900"/>
      <c r="G91" s="901"/>
      <c r="H91" s="900"/>
      <c r="I91" s="901"/>
      <c r="J91" s="38"/>
      <c r="K91" s="38"/>
      <c r="L91" s="38"/>
      <c r="M91" s="38"/>
      <c r="N91" s="38"/>
      <c r="O91" s="38"/>
      <c r="P91" s="38"/>
      <c r="Q91" s="38"/>
      <c r="R91" s="38"/>
      <c r="S91" s="38"/>
      <c r="T91" s="38"/>
      <c r="U91" s="38"/>
      <c r="V91" s="38"/>
      <c r="W91" s="38"/>
      <c r="X91" s="38"/>
      <c r="Y91" s="38"/>
    </row>
    <row r="92" spans="1:25" s="400" customFormat="1" ht="37.5" customHeight="1">
      <c r="A92" s="597">
        <v>8</v>
      </c>
      <c r="B92" s="912" t="s">
        <v>746</v>
      </c>
      <c r="C92" s="912"/>
      <c r="D92" s="912"/>
      <c r="E92" s="912"/>
      <c r="F92" s="578"/>
      <c r="G92" s="454"/>
      <c r="H92" s="455"/>
      <c r="I92" s="455"/>
      <c r="J92" s="38"/>
      <c r="K92" s="38"/>
      <c r="L92" s="38"/>
      <c r="M92" s="38"/>
      <c r="N92" s="38"/>
      <c r="O92" s="38"/>
      <c r="P92" s="38"/>
      <c r="Q92" s="38"/>
      <c r="R92" s="38"/>
      <c r="S92" s="38"/>
      <c r="T92" s="38"/>
      <c r="U92" s="38"/>
      <c r="V92" s="38"/>
      <c r="W92" s="38"/>
      <c r="X92" s="38"/>
      <c r="Y92" s="38"/>
    </row>
    <row r="93" spans="1:25" s="400" customFormat="1" ht="40.5" customHeight="1">
      <c r="A93" s="597">
        <v>9</v>
      </c>
      <c r="B93" s="912" t="s">
        <v>638</v>
      </c>
      <c r="C93" s="912"/>
      <c r="D93" s="912"/>
      <c r="E93" s="912"/>
      <c r="F93" s="578"/>
      <c r="G93" s="454"/>
      <c r="H93" s="455"/>
      <c r="I93" s="455"/>
      <c r="J93" s="38"/>
      <c r="K93" s="38"/>
      <c r="L93" s="38"/>
      <c r="M93" s="38"/>
      <c r="N93" s="38"/>
      <c r="O93" s="38"/>
      <c r="P93" s="38"/>
      <c r="Q93" s="38"/>
      <c r="R93" s="38"/>
      <c r="S93" s="38"/>
      <c r="T93" s="38"/>
      <c r="U93" s="38"/>
      <c r="V93" s="38"/>
      <c r="W93" s="38"/>
      <c r="X93" s="38"/>
      <c r="Y93" s="38"/>
    </row>
    <row r="94" spans="1:25" s="400" customFormat="1" ht="40.5" customHeight="1">
      <c r="A94" s="597">
        <v>10</v>
      </c>
      <c r="B94" s="912" t="s">
        <v>707</v>
      </c>
      <c r="C94" s="912"/>
      <c r="D94" s="912"/>
      <c r="E94" s="912"/>
      <c r="F94" s="578"/>
      <c r="G94" s="454"/>
      <c r="H94" s="455"/>
      <c r="I94" s="455"/>
      <c r="J94" s="38"/>
      <c r="K94" s="38"/>
      <c r="L94" s="38"/>
      <c r="M94" s="38"/>
      <c r="N94" s="38"/>
      <c r="O94" s="38"/>
      <c r="P94" s="38"/>
      <c r="Q94" s="38"/>
      <c r="R94" s="38"/>
      <c r="S94" s="38"/>
      <c r="T94" s="38"/>
      <c r="U94" s="38"/>
      <c r="V94" s="38"/>
      <c r="W94" s="38"/>
      <c r="X94" s="38"/>
      <c r="Y94" s="38"/>
    </row>
    <row r="95" spans="1:25" s="400" customFormat="1" ht="25.5" customHeight="1">
      <c r="A95" s="1005">
        <v>11</v>
      </c>
      <c r="B95" s="905" t="s">
        <v>639</v>
      </c>
      <c r="C95" s="906"/>
      <c r="D95" s="906"/>
      <c r="E95" s="906"/>
      <c r="F95" s="457"/>
      <c r="G95" s="526"/>
      <c r="H95" s="456"/>
      <c r="I95" s="457"/>
      <c r="J95" s="38"/>
      <c r="K95" s="38"/>
      <c r="L95" s="38"/>
      <c r="M95" s="38"/>
      <c r="N95" s="38"/>
      <c r="O95" s="38"/>
      <c r="P95" s="38"/>
      <c r="Q95" s="38"/>
      <c r="R95" s="38"/>
      <c r="S95" s="38"/>
      <c r="T95" s="38"/>
      <c r="U95" s="38"/>
      <c r="V95" s="38"/>
      <c r="W95" s="38"/>
      <c r="X95" s="38"/>
      <c r="Y95" s="38"/>
    </row>
    <row r="96" spans="1:25" s="400" customFormat="1" ht="35.25" customHeight="1">
      <c r="A96" s="1006"/>
      <c r="B96" s="907" t="s">
        <v>640</v>
      </c>
      <c r="C96" s="908"/>
      <c r="D96" s="908"/>
      <c r="E96" s="909"/>
      <c r="F96" s="601" t="s">
        <v>778</v>
      </c>
      <c r="G96" s="601" t="s">
        <v>779</v>
      </c>
      <c r="H96" s="602"/>
      <c r="I96" s="603" t="s">
        <v>778</v>
      </c>
      <c r="J96" s="38"/>
      <c r="K96" s="38"/>
      <c r="L96" s="38"/>
      <c r="M96" s="38"/>
      <c r="N96" s="38"/>
      <c r="O96" s="38"/>
      <c r="P96" s="38"/>
      <c r="Q96" s="38"/>
      <c r="R96" s="38"/>
      <c r="S96" s="38"/>
      <c r="T96" s="38"/>
      <c r="U96" s="38"/>
      <c r="V96" s="38"/>
      <c r="W96" s="38"/>
      <c r="X96" s="38"/>
      <c r="Y96" s="38"/>
    </row>
    <row r="97" spans="1:25" s="400" customFormat="1" ht="36.75" customHeight="1">
      <c r="A97" s="597">
        <v>12</v>
      </c>
      <c r="B97" s="898" t="s">
        <v>641</v>
      </c>
      <c r="C97" s="899"/>
      <c r="D97" s="899"/>
      <c r="E97" s="910"/>
      <c r="F97" s="453"/>
      <c r="G97" s="454"/>
      <c r="H97" s="455"/>
      <c r="I97" s="455"/>
      <c r="J97" s="38"/>
      <c r="K97" s="38"/>
      <c r="L97" s="38"/>
      <c r="M97" s="38"/>
      <c r="N97" s="38"/>
      <c r="O97" s="38"/>
      <c r="P97" s="38"/>
      <c r="Q97" s="38"/>
      <c r="R97" s="38"/>
      <c r="S97" s="38"/>
      <c r="T97" s="38"/>
      <c r="U97" s="38"/>
      <c r="V97" s="38"/>
      <c r="W97" s="38"/>
      <c r="X97" s="38"/>
      <c r="Y97" s="38"/>
    </row>
    <row r="98" spans="1:25" s="400" customFormat="1" ht="18.75" customHeight="1">
      <c r="A98" s="448"/>
      <c r="B98" s="579" t="s">
        <v>747</v>
      </c>
      <c r="C98" s="523"/>
      <c r="D98" s="523"/>
      <c r="E98" s="523"/>
      <c r="F98" s="523"/>
      <c r="G98" s="523"/>
      <c r="H98" s="523"/>
      <c r="I98" s="523"/>
      <c r="J98" s="38"/>
      <c r="K98" s="38"/>
      <c r="L98" s="38"/>
      <c r="M98" s="38"/>
      <c r="N98" s="38"/>
      <c r="O98" s="38"/>
      <c r="P98" s="38"/>
      <c r="Q98" s="38"/>
      <c r="R98" s="38"/>
      <c r="S98" s="38"/>
      <c r="T98" s="38"/>
      <c r="U98" s="38"/>
      <c r="V98" s="38"/>
      <c r="W98" s="38"/>
      <c r="X98" s="38"/>
      <c r="Y98" s="38"/>
    </row>
    <row r="99" spans="1:25" s="400" customFormat="1" ht="24" customHeight="1">
      <c r="A99" s="1003">
        <v>2.4</v>
      </c>
      <c r="B99" s="992" t="s">
        <v>748</v>
      </c>
      <c r="C99" s="993"/>
      <c r="D99" s="993"/>
      <c r="E99" s="993"/>
      <c r="F99" s="993"/>
      <c r="G99" s="993"/>
      <c r="H99" s="993"/>
      <c r="I99" s="993"/>
    </row>
    <row r="100" spans="1:25" s="400" customFormat="1" ht="48.75" customHeight="1">
      <c r="A100" s="1003"/>
      <c r="B100" s="889" t="s">
        <v>749</v>
      </c>
      <c r="C100" s="889"/>
      <c r="D100" s="889"/>
      <c r="E100" s="889"/>
      <c r="F100" s="889"/>
      <c r="G100" s="889"/>
      <c r="H100" s="889"/>
      <c r="I100" s="889"/>
      <c r="J100" s="59"/>
    </row>
    <row r="101" spans="1:25" s="400" customFormat="1" ht="48.75" customHeight="1">
      <c r="A101" s="600" t="s">
        <v>709</v>
      </c>
      <c r="B101" s="890" t="s">
        <v>750</v>
      </c>
      <c r="C101" s="891"/>
      <c r="D101" s="891"/>
      <c r="E101" s="891"/>
      <c r="F101" s="902"/>
      <c r="G101" s="903"/>
      <c r="H101" s="903"/>
      <c r="I101" s="904"/>
      <c r="J101" s="445"/>
      <c r="K101" s="445"/>
      <c r="L101" s="445"/>
      <c r="M101" s="445"/>
      <c r="N101" s="417"/>
      <c r="O101" s="445"/>
      <c r="P101" s="445"/>
      <c r="Q101" s="445"/>
      <c r="R101" s="445"/>
      <c r="S101" s="445"/>
      <c r="T101" s="445"/>
      <c r="U101" s="445"/>
      <c r="V101" s="445"/>
      <c r="W101" s="445"/>
      <c r="X101" s="445"/>
      <c r="Y101" s="445"/>
    </row>
    <row r="102" spans="1:25" s="400" customFormat="1" ht="56.25" customHeight="1">
      <c r="A102" s="600" t="s">
        <v>710</v>
      </c>
      <c r="B102" s="890" t="s">
        <v>751</v>
      </c>
      <c r="C102" s="891"/>
      <c r="D102" s="891"/>
      <c r="E102" s="891"/>
      <c r="F102" s="1009"/>
      <c r="G102" s="1008"/>
      <c r="H102" s="1008"/>
      <c r="I102" s="901"/>
      <c r="J102" s="445"/>
      <c r="K102" s="445"/>
      <c r="L102" s="445"/>
      <c r="M102" s="445"/>
      <c r="N102" s="417"/>
      <c r="O102" s="445"/>
      <c r="P102" s="445"/>
      <c r="Q102" s="445"/>
      <c r="R102" s="445"/>
      <c r="S102" s="445"/>
      <c r="T102" s="445"/>
      <c r="U102" s="445"/>
      <c r="V102" s="445"/>
      <c r="W102" s="445"/>
      <c r="X102" s="445"/>
      <c r="Y102" s="445"/>
    </row>
    <row r="103" spans="1:25" s="400" customFormat="1" ht="54.75" customHeight="1">
      <c r="A103" s="600" t="s">
        <v>711</v>
      </c>
      <c r="B103" s="1011" t="s">
        <v>752</v>
      </c>
      <c r="C103" s="1012"/>
      <c r="D103" s="1012"/>
      <c r="E103" s="1013"/>
      <c r="F103" s="902"/>
      <c r="G103" s="903"/>
      <c r="H103" s="903"/>
      <c r="I103" s="904"/>
      <c r="J103" s="445"/>
      <c r="K103" s="445"/>
      <c r="L103" s="445"/>
      <c r="M103" s="445"/>
      <c r="N103" s="286"/>
      <c r="O103" s="445"/>
      <c r="P103" s="445"/>
      <c r="Q103" s="445"/>
      <c r="R103" s="445"/>
      <c r="S103" s="445"/>
      <c r="T103" s="445"/>
      <c r="U103" s="445"/>
      <c r="V103" s="445"/>
      <c r="W103" s="445"/>
      <c r="X103" s="445"/>
      <c r="Y103" s="445"/>
    </row>
    <row r="104" spans="1:25" s="400" customFormat="1" ht="27" customHeight="1">
      <c r="A104" s="597"/>
      <c r="B104" s="889" t="s">
        <v>753</v>
      </c>
      <c r="C104" s="889"/>
      <c r="D104" s="889"/>
      <c r="E104" s="889"/>
      <c r="F104" s="889"/>
      <c r="G104" s="889"/>
      <c r="H104" s="889"/>
      <c r="I104" s="889"/>
      <c r="J104" s="38"/>
      <c r="K104" s="38"/>
      <c r="L104" s="38"/>
      <c r="M104" s="38"/>
      <c r="N104" s="38"/>
      <c r="O104" s="38"/>
      <c r="P104" s="38"/>
      <c r="Q104" s="38"/>
      <c r="R104" s="38"/>
      <c r="S104" s="38"/>
      <c r="T104" s="38"/>
      <c r="U104" s="38"/>
      <c r="V104" s="38"/>
      <c r="W104" s="38"/>
      <c r="X104" s="38"/>
      <c r="Y104" s="38"/>
    </row>
    <row r="105" spans="1:25" s="400" customFormat="1" ht="38.25" customHeight="1">
      <c r="A105" s="597">
        <v>1</v>
      </c>
      <c r="B105" s="898" t="s">
        <v>633</v>
      </c>
      <c r="C105" s="899"/>
      <c r="D105" s="899"/>
      <c r="E105" s="995"/>
      <c r="F105" s="453"/>
      <c r="G105" s="454"/>
      <c r="H105" s="455"/>
      <c r="I105" s="455"/>
      <c r="J105" s="38"/>
      <c r="K105" s="38"/>
      <c r="L105" s="38"/>
      <c r="M105" s="38"/>
      <c r="N105" s="286"/>
      <c r="O105" s="38"/>
      <c r="P105" s="38"/>
      <c r="Q105" s="38"/>
      <c r="R105" s="38"/>
      <c r="S105" s="38"/>
      <c r="T105" s="38"/>
      <c r="U105" s="38"/>
      <c r="V105" s="38"/>
      <c r="W105" s="38"/>
      <c r="X105" s="38"/>
      <c r="Y105" s="38"/>
    </row>
    <row r="106" spans="1:25" s="400" customFormat="1" ht="35.25" customHeight="1">
      <c r="A106" s="597">
        <v>2</v>
      </c>
      <c r="B106" s="898" t="s">
        <v>634</v>
      </c>
      <c r="C106" s="899"/>
      <c r="D106" s="899"/>
      <c r="E106" s="899"/>
      <c r="F106" s="453"/>
      <c r="G106" s="454"/>
      <c r="H106" s="455"/>
      <c r="I106" s="455"/>
      <c r="J106" s="38"/>
      <c r="K106" s="38"/>
      <c r="L106" s="38"/>
      <c r="M106" s="38"/>
      <c r="N106" s="38"/>
      <c r="O106" s="38"/>
      <c r="P106" s="38"/>
      <c r="Q106" s="38"/>
      <c r="R106" s="38"/>
      <c r="S106" s="38"/>
      <c r="T106" s="38"/>
      <c r="U106" s="38"/>
      <c r="V106" s="38"/>
      <c r="W106" s="38"/>
      <c r="X106" s="38"/>
      <c r="Y106" s="38"/>
    </row>
    <row r="107" spans="1:25" s="400" customFormat="1" ht="34.5" customHeight="1">
      <c r="A107" s="1005">
        <v>3</v>
      </c>
      <c r="B107" s="996" t="s">
        <v>642</v>
      </c>
      <c r="C107" s="997"/>
      <c r="D107" s="997"/>
      <c r="E107" s="997"/>
      <c r="F107" s="453"/>
      <c r="G107" s="454"/>
      <c r="H107" s="455"/>
      <c r="I107" s="455"/>
      <c r="J107" s="38"/>
      <c r="K107" s="38"/>
      <c r="L107" s="38"/>
      <c r="M107" s="38"/>
      <c r="N107" s="38"/>
      <c r="O107" s="38"/>
      <c r="P107" s="38"/>
      <c r="Q107" s="38"/>
      <c r="R107" s="38"/>
      <c r="S107" s="38"/>
      <c r="T107" s="38"/>
      <c r="U107" s="38"/>
      <c r="V107" s="38"/>
      <c r="W107" s="38"/>
      <c r="X107" s="38"/>
      <c r="Y107" s="38"/>
    </row>
    <row r="108" spans="1:25" s="400" customFormat="1" ht="27.75" customHeight="1">
      <c r="A108" s="1006"/>
      <c r="B108" s="999"/>
      <c r="C108" s="1000"/>
      <c r="D108" s="1000"/>
      <c r="E108" s="1000"/>
      <c r="F108" s="453"/>
      <c r="G108" s="454"/>
      <c r="H108" s="455"/>
      <c r="I108" s="455"/>
      <c r="J108" s="38"/>
      <c r="K108" s="38"/>
      <c r="L108" s="38"/>
      <c r="M108" s="38"/>
      <c r="N108" s="38"/>
      <c r="O108" s="38"/>
      <c r="P108" s="38"/>
      <c r="Q108" s="38"/>
      <c r="R108" s="38"/>
      <c r="S108" s="38"/>
      <c r="T108" s="38"/>
      <c r="U108" s="38"/>
      <c r="V108" s="38"/>
      <c r="W108" s="38"/>
      <c r="X108" s="38"/>
      <c r="Y108" s="38"/>
    </row>
    <row r="109" spans="1:25" s="400" customFormat="1" ht="31.5" customHeight="1">
      <c r="A109" s="1006"/>
      <c r="B109" s="449"/>
      <c r="E109" s="44" t="s">
        <v>636</v>
      </c>
      <c r="F109" s="453"/>
      <c r="G109" s="454"/>
      <c r="H109" s="455"/>
      <c r="I109" s="455"/>
      <c r="J109" s="38"/>
      <c r="K109" s="38"/>
      <c r="L109" s="38"/>
      <c r="M109" s="38"/>
      <c r="N109" s="38"/>
      <c r="O109" s="38"/>
      <c r="P109" s="38"/>
      <c r="Q109" s="38"/>
      <c r="R109" s="38"/>
      <c r="S109" s="38"/>
      <c r="T109" s="38"/>
      <c r="U109" s="38"/>
      <c r="V109" s="38"/>
      <c r="W109" s="38"/>
      <c r="X109" s="38"/>
      <c r="Y109" s="38"/>
    </row>
    <row r="110" spans="1:25" s="400" customFormat="1" ht="31.5" customHeight="1">
      <c r="A110" s="1006"/>
      <c r="B110" s="449"/>
      <c r="E110" s="44" t="s">
        <v>23</v>
      </c>
      <c r="F110" s="453"/>
      <c r="G110" s="454"/>
      <c r="H110" s="455"/>
      <c r="I110" s="455"/>
      <c r="J110" s="38"/>
      <c r="K110" s="38"/>
      <c r="L110" s="38"/>
      <c r="M110" s="38"/>
      <c r="N110" s="38"/>
      <c r="O110" s="38"/>
      <c r="P110" s="38"/>
      <c r="Q110" s="38"/>
      <c r="R110" s="38"/>
      <c r="S110" s="38"/>
      <c r="T110" s="38"/>
      <c r="U110" s="38"/>
      <c r="V110" s="38"/>
      <c r="W110" s="38"/>
      <c r="X110" s="38"/>
      <c r="Y110" s="38"/>
    </row>
    <row r="111" spans="1:25" s="400" customFormat="1" ht="30" customHeight="1">
      <c r="A111" s="1007"/>
      <c r="B111" s="450"/>
      <c r="C111" s="451"/>
      <c r="D111" s="451"/>
      <c r="E111" s="452" t="s">
        <v>637</v>
      </c>
      <c r="F111" s="453"/>
      <c r="G111" s="454"/>
      <c r="H111" s="455"/>
      <c r="I111" s="455"/>
      <c r="J111" s="38"/>
      <c r="K111" s="38"/>
      <c r="L111" s="38"/>
      <c r="M111" s="38"/>
      <c r="N111" s="38"/>
      <c r="O111" s="38"/>
      <c r="P111" s="38"/>
      <c r="Q111" s="38"/>
      <c r="R111" s="38"/>
      <c r="S111" s="38"/>
      <c r="T111" s="38"/>
      <c r="U111" s="38"/>
      <c r="V111" s="38"/>
      <c r="W111" s="38"/>
      <c r="X111" s="38"/>
      <c r="Y111" s="38"/>
    </row>
    <row r="112" spans="1:25" s="400" customFormat="1" ht="15.75" customHeight="1">
      <c r="A112" s="59"/>
      <c r="B112" s="29"/>
      <c r="C112" s="84"/>
      <c r="D112" s="84"/>
      <c r="E112" s="84"/>
      <c r="F112" s="84"/>
      <c r="G112" s="84"/>
      <c r="H112" s="84"/>
      <c r="I112" s="84"/>
      <c r="J112" s="59"/>
    </row>
    <row r="113" spans="1:25" s="400" customFormat="1" ht="22.5" customHeight="1">
      <c r="A113" s="596" t="s">
        <v>772</v>
      </c>
      <c r="B113" s="1010" t="s">
        <v>712</v>
      </c>
      <c r="C113" s="1010"/>
      <c r="D113" s="1010"/>
      <c r="E113" s="1010"/>
      <c r="F113" s="595"/>
      <c r="G113" s="595"/>
      <c r="H113" s="595"/>
      <c r="I113" s="595"/>
      <c r="J113" s="59"/>
    </row>
    <row r="114" spans="1:25" s="400" customFormat="1" ht="59.25" customHeight="1">
      <c r="A114" s="581" t="s">
        <v>19</v>
      </c>
      <c r="B114" s="912" t="s">
        <v>805</v>
      </c>
      <c r="C114" s="912"/>
      <c r="D114" s="912"/>
      <c r="E114" s="912"/>
      <c r="F114" s="455"/>
      <c r="G114" s="454"/>
      <c r="H114" s="455"/>
      <c r="I114" s="455"/>
      <c r="J114" s="38"/>
      <c r="K114" s="38"/>
      <c r="L114" s="38"/>
      <c r="M114" s="38"/>
      <c r="N114" s="38"/>
      <c r="O114" s="38"/>
      <c r="P114" s="38"/>
      <c r="Q114" s="38"/>
      <c r="R114" s="38"/>
      <c r="S114" s="38"/>
      <c r="T114" s="38"/>
      <c r="U114" s="38"/>
      <c r="V114" s="38"/>
      <c r="W114" s="38"/>
      <c r="X114" s="38"/>
      <c r="Y114" s="38"/>
    </row>
    <row r="115" spans="1:25" s="400" customFormat="1" ht="33.75" customHeight="1">
      <c r="A115" s="581" t="s">
        <v>28</v>
      </c>
      <c r="B115" s="911" t="s">
        <v>754</v>
      </c>
      <c r="C115" s="911"/>
      <c r="D115" s="911"/>
      <c r="E115" s="911"/>
      <c r="F115" s="455"/>
      <c r="G115" s="454"/>
      <c r="H115" s="455"/>
      <c r="I115" s="455"/>
      <c r="J115" s="38"/>
      <c r="K115" s="38"/>
      <c r="L115" s="38"/>
      <c r="M115" s="38"/>
      <c r="N115" s="38"/>
      <c r="O115" s="38"/>
      <c r="P115" s="38"/>
      <c r="Q115" s="38"/>
      <c r="R115" s="38"/>
      <c r="S115" s="38"/>
      <c r="T115" s="38"/>
      <c r="U115" s="38"/>
      <c r="V115" s="38"/>
      <c r="W115" s="38"/>
      <c r="X115" s="38"/>
      <c r="Y115" s="38"/>
    </row>
    <row r="116" spans="1:25" s="400" customFormat="1" ht="36" customHeight="1">
      <c r="A116" s="581" t="s">
        <v>474</v>
      </c>
      <c r="B116" s="912" t="s">
        <v>755</v>
      </c>
      <c r="C116" s="912"/>
      <c r="D116" s="912"/>
      <c r="E116" s="912"/>
      <c r="F116" s="455"/>
      <c r="G116" s="454"/>
      <c r="H116" s="455"/>
      <c r="I116" s="455"/>
      <c r="J116" s="38"/>
      <c r="K116" s="38"/>
      <c r="L116" s="38"/>
      <c r="M116" s="38"/>
      <c r="N116" s="38"/>
      <c r="O116" s="38"/>
      <c r="P116" s="38"/>
      <c r="Q116" s="38"/>
      <c r="R116" s="38"/>
      <c r="S116" s="38"/>
      <c r="T116" s="38"/>
      <c r="U116" s="38"/>
      <c r="V116" s="38"/>
      <c r="W116" s="38"/>
      <c r="X116" s="38"/>
      <c r="Y116" s="38"/>
    </row>
    <row r="117" spans="1:25" s="400" customFormat="1" ht="34.5" hidden="1" customHeight="1">
      <c r="A117" s="597"/>
      <c r="B117" s="912"/>
      <c r="C117" s="912"/>
      <c r="D117" s="912"/>
      <c r="E117" s="912"/>
      <c r="F117" s="1008"/>
      <c r="G117" s="901"/>
      <c r="H117" s="900"/>
      <c r="I117" s="901"/>
      <c r="J117" s="38"/>
      <c r="K117" s="38"/>
      <c r="L117" s="38"/>
      <c r="M117" s="38"/>
      <c r="N117" s="38"/>
      <c r="O117" s="38"/>
      <c r="P117" s="38"/>
      <c r="Q117" s="38"/>
      <c r="R117" s="38"/>
      <c r="S117" s="38"/>
      <c r="T117" s="38"/>
      <c r="U117" s="38"/>
      <c r="V117" s="38"/>
      <c r="W117" s="38"/>
      <c r="X117" s="38"/>
      <c r="Y117" s="38"/>
    </row>
    <row r="118" spans="1:25" s="400" customFormat="1" ht="38.25" customHeight="1">
      <c r="A118" s="581" t="s">
        <v>526</v>
      </c>
      <c r="B118" s="912" t="s">
        <v>638</v>
      </c>
      <c r="C118" s="912"/>
      <c r="D118" s="912"/>
      <c r="E118" s="912"/>
      <c r="F118" s="455"/>
      <c r="G118" s="454"/>
      <c r="H118" s="455"/>
      <c r="I118" s="455"/>
      <c r="J118" s="38"/>
      <c r="K118" s="38"/>
      <c r="L118" s="38"/>
      <c r="M118" s="38"/>
      <c r="N118" s="38"/>
      <c r="O118" s="38"/>
      <c r="P118" s="38"/>
      <c r="Q118" s="38"/>
      <c r="R118" s="38"/>
      <c r="S118" s="38"/>
      <c r="T118" s="38"/>
      <c r="U118" s="38"/>
      <c r="V118" s="38"/>
      <c r="W118" s="38"/>
      <c r="X118" s="38"/>
      <c r="Y118" s="38"/>
    </row>
    <row r="119" spans="1:25" s="400" customFormat="1" ht="32.25" customHeight="1">
      <c r="A119" s="581" t="s">
        <v>475</v>
      </c>
      <c r="B119" s="912" t="s">
        <v>756</v>
      </c>
      <c r="C119" s="912"/>
      <c r="D119" s="912"/>
      <c r="E119" s="912"/>
      <c r="F119" s="455"/>
      <c r="G119" s="454"/>
      <c r="H119" s="455"/>
      <c r="I119" s="455"/>
      <c r="J119" s="38"/>
      <c r="K119" s="38"/>
      <c r="L119" s="38"/>
      <c r="M119" s="38"/>
      <c r="N119" s="38"/>
      <c r="O119" s="38"/>
      <c r="P119" s="38"/>
      <c r="Q119" s="38"/>
      <c r="R119" s="38"/>
      <c r="S119" s="38"/>
      <c r="T119" s="38"/>
      <c r="U119" s="38"/>
      <c r="V119" s="38"/>
      <c r="W119" s="38"/>
      <c r="X119" s="38"/>
      <c r="Y119" s="38"/>
    </row>
    <row r="120" spans="1:25" s="400" customFormat="1" ht="42.75" customHeight="1">
      <c r="A120" s="581" t="s">
        <v>480</v>
      </c>
      <c r="B120" s="1004" t="s">
        <v>757</v>
      </c>
      <c r="C120" s="1004"/>
      <c r="D120" s="1004"/>
      <c r="E120" s="1004"/>
      <c r="F120" s="455"/>
      <c r="G120" s="454"/>
      <c r="H120" s="455"/>
      <c r="I120" s="455"/>
      <c r="J120" s="38"/>
      <c r="K120" s="38"/>
      <c r="L120" s="38"/>
      <c r="M120" s="38"/>
      <c r="N120" s="38"/>
      <c r="O120" s="38"/>
      <c r="P120" s="38"/>
      <c r="Q120" s="38"/>
      <c r="R120" s="38"/>
      <c r="S120" s="38"/>
      <c r="T120" s="38"/>
      <c r="U120" s="38"/>
      <c r="V120" s="38"/>
      <c r="W120" s="38"/>
      <c r="X120" s="38"/>
      <c r="Y120" s="38"/>
    </row>
    <row r="121" spans="1:25" s="400" customFormat="1" ht="29.25" customHeight="1">
      <c r="A121" s="1015" t="s">
        <v>681</v>
      </c>
      <c r="B121" s="905" t="s">
        <v>639</v>
      </c>
      <c r="C121" s="906"/>
      <c r="D121" s="906"/>
      <c r="E121" s="906"/>
      <c r="F121" s="456"/>
      <c r="G121" s="526"/>
      <c r="H121" s="456"/>
      <c r="I121" s="457"/>
      <c r="J121" s="38"/>
      <c r="K121" s="38"/>
      <c r="L121" s="38"/>
      <c r="M121" s="38"/>
      <c r="N121" s="38"/>
      <c r="O121" s="38"/>
      <c r="P121" s="38"/>
      <c r="Q121" s="38"/>
      <c r="R121" s="38"/>
      <c r="S121" s="38"/>
      <c r="T121" s="38"/>
      <c r="U121" s="38"/>
      <c r="V121" s="38"/>
      <c r="W121" s="38"/>
      <c r="X121" s="38"/>
      <c r="Y121" s="38"/>
    </row>
    <row r="122" spans="1:25" s="400" customFormat="1" ht="24" customHeight="1">
      <c r="A122" s="1016"/>
      <c r="B122" s="1014" t="s">
        <v>640</v>
      </c>
      <c r="C122" s="1014"/>
      <c r="D122" s="1014"/>
      <c r="E122" s="1014"/>
      <c r="F122" s="458"/>
      <c r="G122" s="527"/>
      <c r="H122" s="458"/>
      <c r="I122" s="459"/>
      <c r="J122" s="38"/>
      <c r="K122" s="38"/>
      <c r="L122" s="38"/>
      <c r="M122" s="38"/>
      <c r="N122" s="38"/>
      <c r="O122" s="38"/>
      <c r="P122" s="38"/>
      <c r="Q122" s="38"/>
      <c r="R122" s="38"/>
      <c r="S122" s="38"/>
      <c r="T122" s="38"/>
      <c r="U122" s="38"/>
      <c r="V122" s="38"/>
      <c r="W122" s="38"/>
      <c r="X122" s="38"/>
      <c r="Y122" s="38"/>
    </row>
    <row r="123" spans="1:25" s="400" customFormat="1" ht="18.75" customHeight="1">
      <c r="A123" s="1017"/>
      <c r="B123" s="912"/>
      <c r="C123" s="912"/>
      <c r="D123" s="912"/>
      <c r="E123" s="912"/>
      <c r="F123" s="586" t="s">
        <v>708</v>
      </c>
      <c r="G123" s="555" t="s">
        <v>708</v>
      </c>
      <c r="H123" s="531"/>
      <c r="I123" s="556" t="s">
        <v>708</v>
      </c>
      <c r="J123" s="38"/>
      <c r="K123" s="38"/>
      <c r="L123" s="38"/>
      <c r="M123" s="38"/>
      <c r="N123" s="38"/>
      <c r="O123" s="38"/>
      <c r="P123" s="38"/>
      <c r="Q123" s="38"/>
      <c r="R123" s="38"/>
      <c r="S123" s="38"/>
      <c r="T123" s="38"/>
      <c r="U123" s="38"/>
      <c r="V123" s="38"/>
      <c r="W123" s="38"/>
      <c r="X123" s="38"/>
      <c r="Y123" s="38"/>
    </row>
    <row r="124" spans="1:25" s="590" customFormat="1" ht="21.75" customHeight="1">
      <c r="A124" s="451"/>
      <c r="B124" s="21" t="s">
        <v>747</v>
      </c>
      <c r="C124" s="589"/>
      <c r="D124" s="589"/>
      <c r="E124" s="589"/>
      <c r="F124" s="589"/>
      <c r="G124" s="589"/>
      <c r="H124" s="589"/>
      <c r="I124" s="589"/>
      <c r="J124" s="451"/>
    </row>
    <row r="125" spans="1:25" s="400" customFormat="1" ht="18.75" customHeight="1">
      <c r="A125" s="592" t="s">
        <v>760</v>
      </c>
      <c r="B125" s="915" t="s">
        <v>761</v>
      </c>
      <c r="C125" s="916"/>
      <c r="D125" s="916"/>
      <c r="E125" s="916"/>
      <c r="F125" s="582"/>
      <c r="G125" s="588"/>
      <c r="H125" s="588"/>
      <c r="I125" s="591"/>
      <c r="J125" s="38"/>
      <c r="K125" s="38"/>
      <c r="L125" s="38"/>
      <c r="M125" s="38"/>
      <c r="N125" s="38"/>
      <c r="O125" s="38"/>
      <c r="P125" s="38"/>
      <c r="Q125" s="38"/>
      <c r="R125" s="38"/>
      <c r="S125" s="38"/>
      <c r="T125" s="38"/>
      <c r="U125" s="38"/>
      <c r="V125" s="38"/>
      <c r="W125" s="38"/>
      <c r="X125" s="38"/>
      <c r="Y125" s="38"/>
    </row>
    <row r="126" spans="1:25" s="400" customFormat="1" ht="57.75" customHeight="1">
      <c r="A126" s="581" t="s">
        <v>762</v>
      </c>
      <c r="B126" s="899" t="s">
        <v>806</v>
      </c>
      <c r="C126" s="899"/>
      <c r="D126" s="899"/>
      <c r="E126" s="910"/>
      <c r="F126" s="578"/>
      <c r="G126" s="896"/>
      <c r="H126" s="991"/>
      <c r="I126" s="585"/>
      <c r="J126" s="38"/>
      <c r="K126" s="38"/>
      <c r="L126" s="38"/>
      <c r="M126" s="38"/>
      <c r="N126" s="38"/>
      <c r="O126" s="38"/>
      <c r="P126" s="38"/>
      <c r="Q126" s="38"/>
      <c r="R126" s="38"/>
      <c r="S126" s="38"/>
      <c r="T126" s="38"/>
      <c r="U126" s="38"/>
      <c r="V126" s="38"/>
      <c r="W126" s="38"/>
      <c r="X126" s="38"/>
      <c r="Y126" s="38"/>
    </row>
    <row r="127" spans="1:25" s="400" customFormat="1" ht="28.5" customHeight="1">
      <c r="A127" s="581" t="s">
        <v>763</v>
      </c>
      <c r="B127" s="899" t="s">
        <v>764</v>
      </c>
      <c r="C127" s="899"/>
      <c r="D127" s="899"/>
      <c r="E127" s="910"/>
      <c r="F127" s="456"/>
      <c r="G127" s="440"/>
      <c r="H127" s="570"/>
      <c r="I127" s="585"/>
      <c r="J127" s="38"/>
      <c r="K127" s="38"/>
      <c r="L127" s="38"/>
      <c r="M127" s="38"/>
      <c r="N127" s="38"/>
      <c r="O127" s="38"/>
      <c r="P127" s="38"/>
      <c r="Q127" s="38"/>
      <c r="R127" s="38"/>
      <c r="S127" s="38"/>
      <c r="T127" s="38"/>
      <c r="U127" s="38"/>
      <c r="V127" s="38"/>
      <c r="W127" s="38"/>
      <c r="X127" s="38"/>
      <c r="Y127" s="38"/>
    </row>
    <row r="128" spans="1:25" s="400" customFormat="1" ht="40.5" customHeight="1">
      <c r="A128" s="581" t="s">
        <v>765</v>
      </c>
      <c r="B128" s="1018" t="s">
        <v>766</v>
      </c>
      <c r="C128" s="1018"/>
      <c r="D128" s="1018"/>
      <c r="E128" s="1019"/>
      <c r="F128" s="455"/>
      <c r="G128" s="896"/>
      <c r="H128" s="991"/>
      <c r="I128" s="455"/>
      <c r="J128" s="38"/>
      <c r="K128" s="38"/>
      <c r="L128" s="38"/>
      <c r="M128" s="38"/>
      <c r="N128" s="38"/>
      <c r="O128" s="38"/>
      <c r="P128" s="38"/>
      <c r="Q128" s="38"/>
      <c r="R128" s="38"/>
      <c r="S128" s="38"/>
      <c r="T128" s="38"/>
      <c r="U128" s="38"/>
      <c r="V128" s="38"/>
      <c r="W128" s="38"/>
      <c r="X128" s="38"/>
      <c r="Y128" s="38"/>
    </row>
    <row r="129" spans="1:25" s="400" customFormat="1" ht="24" customHeight="1">
      <c r="A129" s="581" t="s">
        <v>767</v>
      </c>
      <c r="B129" s="899" t="s">
        <v>638</v>
      </c>
      <c r="C129" s="899"/>
      <c r="D129" s="899"/>
      <c r="E129" s="910"/>
      <c r="F129" s="455"/>
      <c r="G129" s="896"/>
      <c r="H129" s="991"/>
      <c r="I129" s="455"/>
      <c r="J129" s="38"/>
      <c r="K129" s="38"/>
      <c r="L129" s="38"/>
      <c r="M129" s="38"/>
      <c r="N129" s="38"/>
      <c r="O129" s="38"/>
      <c r="P129" s="38"/>
      <c r="Q129" s="38"/>
      <c r="R129" s="38"/>
      <c r="S129" s="38"/>
      <c r="T129" s="38"/>
      <c r="U129" s="38"/>
      <c r="V129" s="38"/>
      <c r="W129" s="38"/>
      <c r="X129" s="38"/>
      <c r="Y129" s="38"/>
    </row>
    <row r="130" spans="1:25" s="400" customFormat="1" ht="27" customHeight="1">
      <c r="A130" s="581" t="s">
        <v>768</v>
      </c>
      <c r="B130" s="899" t="s">
        <v>769</v>
      </c>
      <c r="C130" s="899"/>
      <c r="D130" s="899"/>
      <c r="E130" s="910"/>
      <c r="F130" s="455"/>
      <c r="G130" s="896"/>
      <c r="H130" s="991"/>
      <c r="I130" s="455"/>
      <c r="J130" s="38"/>
      <c r="K130" s="38"/>
      <c r="L130" s="38"/>
      <c r="M130" s="38"/>
      <c r="N130" s="38"/>
      <c r="O130" s="38"/>
      <c r="P130" s="38"/>
      <c r="Q130" s="38"/>
      <c r="R130" s="38"/>
      <c r="S130" s="38"/>
      <c r="T130" s="38"/>
      <c r="U130" s="38"/>
      <c r="V130" s="38"/>
      <c r="W130" s="38"/>
      <c r="X130" s="38"/>
      <c r="Y130" s="38"/>
    </row>
    <row r="131" spans="1:25" s="400" customFormat="1" ht="40.5" customHeight="1">
      <c r="A131" s="581" t="s">
        <v>758</v>
      </c>
      <c r="B131" s="899" t="s">
        <v>770</v>
      </c>
      <c r="C131" s="899"/>
      <c r="D131" s="899"/>
      <c r="E131" s="910"/>
      <c r="F131" s="455"/>
      <c r="G131" s="896"/>
      <c r="H131" s="991"/>
      <c r="I131" s="455"/>
      <c r="J131" s="38"/>
      <c r="K131" s="38"/>
      <c r="L131" s="38"/>
      <c r="M131" s="38"/>
      <c r="N131" s="38"/>
      <c r="O131" s="38"/>
      <c r="P131" s="38"/>
      <c r="Q131" s="38"/>
      <c r="R131" s="38"/>
      <c r="S131" s="38"/>
      <c r="T131" s="38"/>
      <c r="U131" s="38"/>
      <c r="V131" s="38"/>
      <c r="W131" s="38"/>
      <c r="X131" s="38"/>
      <c r="Y131" s="38"/>
    </row>
    <row r="132" spans="1:25" s="400" customFormat="1" ht="39" customHeight="1">
      <c r="A132" s="581" t="s">
        <v>759</v>
      </c>
      <c r="B132" s="899" t="s">
        <v>774</v>
      </c>
      <c r="C132" s="899"/>
      <c r="D132" s="899"/>
      <c r="E132" s="910"/>
      <c r="F132" s="455"/>
      <c r="G132" s="896"/>
      <c r="H132" s="991"/>
      <c r="I132" s="455"/>
      <c r="J132" s="38"/>
      <c r="K132" s="38"/>
      <c r="L132" s="38"/>
      <c r="M132" s="38"/>
      <c r="N132" s="38"/>
      <c r="O132" s="38"/>
      <c r="P132" s="38"/>
      <c r="Q132" s="38"/>
      <c r="R132" s="38"/>
      <c r="S132" s="38"/>
      <c r="T132" s="38"/>
      <c r="U132" s="38"/>
      <c r="V132" s="38"/>
      <c r="W132" s="38"/>
      <c r="X132" s="38"/>
      <c r="Y132" s="38"/>
    </row>
    <row r="133" spans="1:25" s="400" customFormat="1" ht="30" customHeight="1">
      <c r="A133" s="1005" t="s">
        <v>759</v>
      </c>
      <c r="B133" s="905" t="s">
        <v>639</v>
      </c>
      <c r="C133" s="906"/>
      <c r="D133" s="906"/>
      <c r="E133" s="906"/>
      <c r="F133" s="457"/>
      <c r="G133" s="526"/>
      <c r="H133" s="456"/>
      <c r="I133" s="457"/>
      <c r="J133" s="38"/>
      <c r="K133" s="38"/>
      <c r="L133" s="38"/>
      <c r="M133" s="38"/>
      <c r="N133" s="38"/>
      <c r="O133" s="38"/>
      <c r="P133" s="38"/>
      <c r="Q133" s="38"/>
      <c r="R133" s="38"/>
      <c r="S133" s="38"/>
      <c r="T133" s="38"/>
      <c r="U133" s="38"/>
      <c r="V133" s="38"/>
      <c r="W133" s="38"/>
      <c r="X133" s="38"/>
      <c r="Y133" s="38"/>
    </row>
    <row r="134" spans="1:25" s="400" customFormat="1" ht="34.5" customHeight="1">
      <c r="A134" s="1007"/>
      <c r="B134" s="907" t="s">
        <v>640</v>
      </c>
      <c r="C134" s="908"/>
      <c r="D134" s="908"/>
      <c r="E134" s="909"/>
      <c r="F134" s="594" t="s">
        <v>773</v>
      </c>
      <c r="G134" s="594" t="s">
        <v>773</v>
      </c>
      <c r="H134" s="528"/>
      <c r="I134" s="593" t="s">
        <v>773</v>
      </c>
      <c r="J134" s="38"/>
      <c r="K134" s="38"/>
      <c r="L134" s="38"/>
      <c r="M134" s="38"/>
      <c r="N134" s="38"/>
      <c r="O134" s="38"/>
      <c r="P134" s="38"/>
      <c r="Q134" s="38"/>
      <c r="R134" s="38"/>
      <c r="S134" s="38"/>
      <c r="T134" s="38"/>
      <c r="U134" s="38"/>
      <c r="V134" s="38"/>
      <c r="W134" s="38"/>
      <c r="X134" s="38"/>
      <c r="Y134" s="38"/>
    </row>
    <row r="135" spans="1:25" s="400" customFormat="1" ht="14.25" customHeight="1">
      <c r="A135" s="448"/>
      <c r="B135" s="532"/>
      <c r="C135" s="533"/>
      <c r="D135" s="533"/>
      <c r="E135" s="599"/>
      <c r="F135" s="84"/>
      <c r="G135" s="84"/>
      <c r="H135" s="84"/>
      <c r="I135" s="84"/>
      <c r="J135" s="38"/>
      <c r="K135" s="38"/>
      <c r="L135" s="38"/>
      <c r="M135" s="38"/>
      <c r="N135" s="38"/>
      <c r="O135" s="38"/>
      <c r="P135" s="38"/>
      <c r="Q135" s="38"/>
      <c r="R135" s="38"/>
      <c r="S135" s="38"/>
      <c r="T135" s="38"/>
      <c r="U135" s="38"/>
      <c r="V135" s="38"/>
      <c r="W135" s="38"/>
      <c r="X135" s="38"/>
      <c r="Y135" s="38"/>
    </row>
    <row r="136" spans="1:25" s="400" customFormat="1" ht="45" customHeight="1">
      <c r="A136" s="597">
        <v>5</v>
      </c>
      <c r="B136" s="912" t="s">
        <v>775</v>
      </c>
      <c r="C136" s="912"/>
      <c r="D136" s="912"/>
      <c r="E136" s="912"/>
      <c r="F136" s="912"/>
      <c r="G136" s="912"/>
      <c r="H136" s="912"/>
      <c r="I136" s="571"/>
      <c r="J136" s="38"/>
      <c r="K136" s="38"/>
      <c r="L136" s="38"/>
      <c r="M136" s="38"/>
      <c r="N136" s="38"/>
      <c r="O136" s="38"/>
      <c r="P136" s="38"/>
      <c r="Q136" s="38"/>
      <c r="R136" s="38"/>
      <c r="S136" s="38" t="s">
        <v>554</v>
      </c>
      <c r="T136" s="38"/>
      <c r="U136" s="38"/>
      <c r="V136" s="38"/>
      <c r="W136" s="38"/>
      <c r="X136" s="38"/>
      <c r="Y136" s="38"/>
    </row>
    <row r="137" spans="1:25" s="400" customFormat="1" ht="12.75" customHeight="1">
      <c r="A137" s="592"/>
      <c r="B137" s="915"/>
      <c r="C137" s="916"/>
      <c r="D137" s="916"/>
      <c r="E137" s="916"/>
      <c r="F137" s="582"/>
      <c r="G137" s="588"/>
      <c r="H137" s="588"/>
      <c r="I137" s="591"/>
      <c r="J137" s="38"/>
      <c r="K137" s="38"/>
      <c r="L137" s="38"/>
      <c r="M137" s="38"/>
      <c r="N137" s="38"/>
      <c r="O137" s="38"/>
      <c r="P137" s="38"/>
      <c r="Q137" s="38"/>
      <c r="R137" s="38"/>
      <c r="S137" s="38" t="s">
        <v>479</v>
      </c>
      <c r="T137" s="38"/>
      <c r="U137" s="38"/>
      <c r="V137" s="38"/>
      <c r="W137" s="38"/>
      <c r="X137" s="38"/>
      <c r="Y137" s="38"/>
    </row>
    <row r="138" spans="1:25" s="400" customFormat="1" ht="52.5" customHeight="1">
      <c r="A138" s="597">
        <v>6</v>
      </c>
      <c r="B138" s="912" t="s">
        <v>776</v>
      </c>
      <c r="C138" s="912"/>
      <c r="D138" s="912"/>
      <c r="E138" s="912"/>
      <c r="F138" s="912"/>
      <c r="G138" s="912"/>
      <c r="H138" s="912"/>
      <c r="I138" s="571"/>
      <c r="J138" s="38"/>
      <c r="K138" s="38"/>
      <c r="L138" s="38"/>
      <c r="M138" s="38"/>
      <c r="N138" s="38"/>
      <c r="O138" s="38"/>
      <c r="P138" s="38"/>
      <c r="Q138" s="38"/>
      <c r="R138" s="38"/>
      <c r="S138" s="38"/>
      <c r="T138" s="38"/>
      <c r="U138" s="38"/>
      <c r="V138" s="38"/>
      <c r="W138" s="38"/>
      <c r="X138" s="38"/>
      <c r="Y138" s="38"/>
    </row>
    <row r="139" spans="1:25" s="400" customFormat="1" ht="12" customHeight="1">
      <c r="A139" s="592"/>
      <c r="B139" s="915"/>
      <c r="C139" s="916"/>
      <c r="D139" s="916"/>
      <c r="E139" s="916"/>
      <c r="F139" s="582"/>
      <c r="G139" s="588"/>
      <c r="H139" s="588"/>
      <c r="I139" s="591"/>
      <c r="J139" s="38"/>
      <c r="K139" s="38"/>
      <c r="L139" s="38"/>
      <c r="M139" s="38"/>
      <c r="N139" s="38"/>
      <c r="O139" s="38"/>
      <c r="P139" s="38"/>
      <c r="Q139" s="38"/>
      <c r="R139" s="38"/>
      <c r="S139" s="38"/>
      <c r="T139" s="38"/>
      <c r="U139" s="38"/>
      <c r="V139" s="38"/>
      <c r="W139" s="38"/>
      <c r="X139" s="38"/>
      <c r="Y139" s="38"/>
    </row>
    <row r="140" spans="1:25" s="400" customFormat="1" ht="72" customHeight="1">
      <c r="A140" s="597">
        <v>7</v>
      </c>
      <c r="B140" s="912" t="s">
        <v>777</v>
      </c>
      <c r="C140" s="912"/>
      <c r="D140" s="912"/>
      <c r="E140" s="912"/>
      <c r="F140" s="912"/>
      <c r="G140" s="912"/>
      <c r="H140" s="912"/>
      <c r="I140" s="571"/>
      <c r="J140" s="38"/>
      <c r="K140" s="38"/>
      <c r="L140" s="38"/>
      <c r="M140" s="38"/>
      <c r="N140" s="38"/>
      <c r="O140" s="38"/>
      <c r="P140" s="38"/>
      <c r="Q140" s="38"/>
      <c r="R140" s="38"/>
      <c r="S140" s="38"/>
      <c r="T140" s="38"/>
      <c r="U140" s="38"/>
      <c r="V140" s="38"/>
      <c r="W140" s="38"/>
      <c r="X140" s="38"/>
      <c r="Y140" s="38"/>
    </row>
    <row r="141" spans="1:25" s="400" customFormat="1" ht="10.5" customHeight="1">
      <c r="A141" s="592"/>
      <c r="B141" s="915"/>
      <c r="C141" s="916"/>
      <c r="D141" s="916"/>
      <c r="E141" s="916"/>
      <c r="F141" s="582"/>
      <c r="G141" s="588"/>
      <c r="H141" s="588"/>
      <c r="I141" s="591"/>
      <c r="J141" s="38"/>
      <c r="K141" s="38"/>
      <c r="L141" s="38"/>
      <c r="M141" s="38"/>
      <c r="N141" s="38"/>
      <c r="O141" s="38"/>
      <c r="P141" s="38"/>
      <c r="Q141" s="38"/>
      <c r="R141" s="38"/>
      <c r="S141" s="38"/>
      <c r="T141" s="38"/>
      <c r="U141" s="38"/>
      <c r="V141" s="38"/>
      <c r="W141" s="38"/>
      <c r="X141" s="38"/>
      <c r="Y141" s="38"/>
    </row>
    <row r="142" spans="1:25" s="400" customFormat="1" ht="42" customHeight="1">
      <c r="A142" s="597">
        <v>8</v>
      </c>
      <c r="B142" s="908" t="s">
        <v>641</v>
      </c>
      <c r="C142" s="908"/>
      <c r="D142" s="908"/>
      <c r="E142" s="908"/>
      <c r="F142" s="453"/>
      <c r="G142" s="454"/>
      <c r="H142" s="455"/>
      <c r="I142" s="455"/>
      <c r="J142" s="38"/>
      <c r="K142" s="38"/>
      <c r="L142" s="38"/>
      <c r="M142" s="38"/>
      <c r="N142" s="38"/>
      <c r="O142" s="38"/>
      <c r="P142" s="38"/>
      <c r="Q142" s="38"/>
      <c r="R142" s="38"/>
      <c r="S142" s="38"/>
      <c r="T142" s="38"/>
      <c r="U142" s="38"/>
      <c r="V142" s="38"/>
      <c r="W142" s="38"/>
      <c r="X142" s="38"/>
      <c r="Y142" s="38"/>
    </row>
    <row r="143" spans="1:25" s="400" customFormat="1" ht="21.75" customHeight="1">
      <c r="A143" s="59"/>
      <c r="B143" s="59"/>
      <c r="C143" s="59"/>
      <c r="D143" s="59"/>
      <c r="E143" s="59"/>
      <c r="F143" s="59"/>
      <c r="G143" s="59"/>
      <c r="H143" s="59"/>
      <c r="I143" s="59"/>
      <c r="J143" s="59"/>
    </row>
    <row r="144" spans="1:25" ht="27" customHeight="1">
      <c r="A144" s="596">
        <v>2.5</v>
      </c>
      <c r="B144" s="994" t="s">
        <v>780</v>
      </c>
      <c r="C144" s="994"/>
      <c r="D144" s="994"/>
      <c r="E144" s="994"/>
      <c r="F144" s="994"/>
      <c r="G144" s="994"/>
      <c r="H144" s="994"/>
      <c r="I144" s="994"/>
      <c r="J144" s="419"/>
      <c r="K144" s="419"/>
      <c r="L144" s="419"/>
      <c r="M144" s="461"/>
      <c r="N144" s="419"/>
      <c r="O144" s="419"/>
      <c r="P144" s="419"/>
      <c r="Q144" s="419"/>
      <c r="R144" s="419"/>
      <c r="S144" s="419"/>
      <c r="T144" s="419"/>
      <c r="U144" s="419"/>
      <c r="V144" s="419"/>
      <c r="W144" s="419"/>
      <c r="X144" s="419"/>
    </row>
    <row r="145" spans="1:24" ht="52.5" customHeight="1">
      <c r="A145" s="581"/>
      <c r="B145" s="1020" t="s">
        <v>781</v>
      </c>
      <c r="C145" s="1020"/>
      <c r="D145" s="1020"/>
      <c r="E145" s="1020"/>
      <c r="F145" s="1020"/>
      <c r="G145" s="1020"/>
      <c r="H145" s="1020"/>
      <c r="I145" s="1020"/>
      <c r="J145" s="419"/>
      <c r="K145" s="419"/>
      <c r="L145" s="419"/>
      <c r="M145" s="461"/>
      <c r="N145" s="419"/>
      <c r="O145" s="419"/>
      <c r="P145" s="419"/>
      <c r="Q145" s="419"/>
      <c r="R145" s="419"/>
      <c r="S145" s="419"/>
      <c r="T145" s="419"/>
      <c r="U145" s="419"/>
      <c r="V145" s="419"/>
      <c r="W145" s="419"/>
      <c r="X145" s="419"/>
    </row>
    <row r="146" spans="1:24" ht="34.5" customHeight="1">
      <c r="A146" s="581" t="s">
        <v>709</v>
      </c>
      <c r="B146" s="1021" t="s">
        <v>782</v>
      </c>
      <c r="C146" s="1021"/>
      <c r="D146" s="1021"/>
      <c r="E146" s="1021"/>
      <c r="F146" s="897"/>
      <c r="G146" s="897"/>
      <c r="H146" s="897"/>
      <c r="I146" s="991"/>
      <c r="J146" s="419"/>
      <c r="K146" s="419"/>
      <c r="L146" s="419"/>
      <c r="M146" s="461"/>
      <c r="N146" s="419"/>
      <c r="O146" s="419"/>
      <c r="P146" s="419"/>
      <c r="Q146" s="419"/>
      <c r="R146" s="419"/>
      <c r="S146" s="419"/>
      <c r="T146" s="419"/>
      <c r="U146" s="419"/>
      <c r="V146" s="419"/>
      <c r="W146" s="419"/>
      <c r="X146" s="419"/>
    </row>
    <row r="147" spans="1:24" ht="87.75" customHeight="1">
      <c r="A147" s="581" t="s">
        <v>710</v>
      </c>
      <c r="B147" s="1022" t="s">
        <v>783</v>
      </c>
      <c r="C147" s="1023"/>
      <c r="D147" s="1023"/>
      <c r="E147" s="1024"/>
      <c r="F147" s="896"/>
      <c r="G147" s="897"/>
      <c r="H147" s="897"/>
      <c r="I147" s="991"/>
      <c r="J147" s="419"/>
      <c r="K147" s="419"/>
      <c r="L147" s="419"/>
      <c r="M147" s="461"/>
      <c r="N147" s="419"/>
      <c r="O147" s="419"/>
      <c r="P147" s="419"/>
      <c r="Q147" s="419"/>
      <c r="R147" s="419"/>
      <c r="S147" s="419"/>
      <c r="T147" s="419"/>
      <c r="U147" s="419"/>
      <c r="V147" s="419"/>
      <c r="W147" s="419"/>
      <c r="X147" s="419"/>
    </row>
    <row r="148" spans="1:24" ht="51.75" customHeight="1">
      <c r="A148" s="581" t="s">
        <v>711</v>
      </c>
      <c r="B148" s="1025" t="s">
        <v>784</v>
      </c>
      <c r="C148" s="1025"/>
      <c r="D148" s="1025"/>
      <c r="E148" s="1026"/>
      <c r="F148" s="897"/>
      <c r="G148" s="897"/>
      <c r="H148" s="897"/>
      <c r="I148" s="991"/>
      <c r="J148" s="419"/>
      <c r="K148" s="419"/>
      <c r="L148" s="419"/>
      <c r="M148" s="461"/>
      <c r="N148" s="419"/>
      <c r="O148" s="419"/>
      <c r="P148" s="419"/>
      <c r="Q148" s="419"/>
      <c r="R148" s="419"/>
      <c r="S148" s="419"/>
      <c r="T148" s="419"/>
      <c r="U148" s="419"/>
      <c r="V148" s="419"/>
      <c r="W148" s="419"/>
      <c r="X148" s="419"/>
    </row>
    <row r="149" spans="1:24" ht="24.75" customHeight="1">
      <c r="A149" s="581"/>
      <c r="B149" s="1027" t="s">
        <v>785</v>
      </c>
      <c r="C149" s="1028"/>
      <c r="D149" s="1028"/>
      <c r="E149" s="1028"/>
      <c r="F149" s="1028"/>
      <c r="G149" s="1028"/>
      <c r="H149" s="1028"/>
      <c r="I149" s="1029"/>
      <c r="J149" s="325"/>
      <c r="K149" s="325"/>
      <c r="L149" s="325"/>
      <c r="M149" s="325"/>
      <c r="N149" s="325"/>
      <c r="O149" s="325"/>
      <c r="P149" s="325"/>
      <c r="Q149" s="325"/>
      <c r="R149" s="325"/>
      <c r="S149" s="325"/>
      <c r="T149" s="325"/>
      <c r="U149" s="325"/>
      <c r="V149" s="325"/>
      <c r="W149" s="325"/>
      <c r="X149" s="325"/>
    </row>
    <row r="150" spans="1:24" ht="36" customHeight="1">
      <c r="A150" s="581">
        <v>1</v>
      </c>
      <c r="B150" s="899" t="s">
        <v>633</v>
      </c>
      <c r="C150" s="899"/>
      <c r="D150" s="899"/>
      <c r="E150" s="995"/>
      <c r="F150" s="453"/>
      <c r="G150" s="896"/>
      <c r="H150" s="991"/>
      <c r="I150" s="455"/>
      <c r="J150" s="325"/>
      <c r="K150" s="325"/>
      <c r="L150" s="325"/>
      <c r="M150" s="325"/>
      <c r="N150" s="325"/>
      <c r="O150" s="325"/>
      <c r="P150" s="325"/>
      <c r="Q150" s="325"/>
      <c r="R150" s="325"/>
      <c r="S150" s="325"/>
      <c r="T150" s="325"/>
      <c r="U150" s="325"/>
      <c r="V150" s="325"/>
      <c r="W150" s="325"/>
      <c r="X150" s="325"/>
    </row>
    <row r="151" spans="1:24" ht="42" customHeight="1">
      <c r="A151" s="581">
        <v>2</v>
      </c>
      <c r="B151" s="899" t="s">
        <v>634</v>
      </c>
      <c r="C151" s="899"/>
      <c r="D151" s="899"/>
      <c r="E151" s="995"/>
      <c r="F151" s="453"/>
      <c r="G151" s="896"/>
      <c r="H151" s="991"/>
      <c r="I151" s="455"/>
      <c r="J151" s="325"/>
      <c r="K151" s="325"/>
      <c r="L151" s="325"/>
      <c r="M151" s="325"/>
      <c r="N151" s="325"/>
      <c r="O151" s="325"/>
      <c r="P151" s="325"/>
      <c r="Q151" s="325"/>
      <c r="R151" s="325"/>
      <c r="S151" s="325"/>
      <c r="T151" s="325"/>
      <c r="U151" s="325"/>
      <c r="V151" s="325"/>
      <c r="W151" s="325"/>
      <c r="X151" s="325"/>
    </row>
    <row r="152" spans="1:24" ht="33" customHeight="1">
      <c r="A152" s="598">
        <v>3</v>
      </c>
      <c r="B152" s="997" t="str">
        <f>IF([12]Cover!C84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97"/>
      <c r="D152" s="997"/>
      <c r="E152" s="998"/>
      <c r="F152" s="453"/>
      <c r="G152" s="896"/>
      <c r="H152" s="991"/>
      <c r="I152" s="455"/>
      <c r="J152" s="325"/>
      <c r="K152" s="325"/>
      <c r="L152" s="325"/>
      <c r="M152" s="325"/>
      <c r="N152" s="325"/>
      <c r="O152" s="325"/>
      <c r="P152" s="325"/>
      <c r="Q152" s="325"/>
      <c r="R152" s="325"/>
      <c r="S152" s="325"/>
      <c r="T152" s="325"/>
      <c r="U152" s="325"/>
      <c r="V152" s="325"/>
      <c r="W152" s="325"/>
      <c r="X152" s="325"/>
    </row>
    <row r="153" spans="1:24" ht="31.5" customHeight="1">
      <c r="A153" s="604"/>
      <c r="B153" s="1000"/>
      <c r="C153" s="1000"/>
      <c r="D153" s="1000"/>
      <c r="E153" s="1001"/>
      <c r="F153" s="453"/>
      <c r="G153" s="896"/>
      <c r="H153" s="991"/>
      <c r="I153" s="455"/>
      <c r="J153" s="325"/>
      <c r="K153" s="325"/>
      <c r="L153" s="325"/>
      <c r="M153" s="325"/>
      <c r="N153" s="325"/>
      <c r="O153" s="325"/>
      <c r="P153" s="325"/>
      <c r="Q153" s="325"/>
      <c r="R153" s="325"/>
      <c r="S153" s="325"/>
      <c r="T153" s="325"/>
      <c r="U153" s="325"/>
      <c r="V153" s="325"/>
      <c r="W153" s="325"/>
      <c r="X153" s="325"/>
    </row>
    <row r="154" spans="1:24" ht="28.5" customHeight="1">
      <c r="A154" s="604"/>
      <c r="B154" s="1000"/>
      <c r="C154" s="1000"/>
      <c r="D154" s="1000"/>
      <c r="E154" s="1001"/>
      <c r="F154" s="453"/>
      <c r="G154" s="896"/>
      <c r="H154" s="991"/>
      <c r="I154" s="455"/>
      <c r="J154" s="325"/>
      <c r="K154" s="325"/>
      <c r="L154" s="325"/>
      <c r="M154" s="325"/>
      <c r="N154" s="325"/>
      <c r="O154" s="325"/>
      <c r="P154" s="325"/>
      <c r="Q154" s="325"/>
      <c r="R154" s="325"/>
      <c r="S154" s="325"/>
      <c r="T154" s="325"/>
      <c r="U154" s="325"/>
      <c r="V154" s="325"/>
      <c r="W154" s="325"/>
      <c r="X154" s="325"/>
    </row>
    <row r="155" spans="1:24" ht="32.25" customHeight="1">
      <c r="A155" s="604"/>
      <c r="B155" s="1000"/>
      <c r="C155" s="1000"/>
      <c r="D155" s="1000"/>
      <c r="E155" s="1001"/>
      <c r="F155" s="453"/>
      <c r="G155" s="896"/>
      <c r="H155" s="991"/>
      <c r="I155" s="455"/>
      <c r="J155" s="325"/>
      <c r="K155" s="325"/>
      <c r="L155" s="325"/>
      <c r="M155" s="325"/>
      <c r="N155" s="325"/>
      <c r="O155" s="325"/>
      <c r="P155" s="325"/>
      <c r="Q155" s="325"/>
      <c r="R155" s="325"/>
      <c r="S155" s="325"/>
      <c r="T155" s="325"/>
      <c r="U155" s="325"/>
      <c r="V155" s="325"/>
      <c r="W155" s="325"/>
      <c r="X155" s="325"/>
    </row>
    <row r="156" spans="1:24" ht="35.25" customHeight="1">
      <c r="A156" s="604"/>
      <c r="B156" s="1030" t="s">
        <v>636</v>
      </c>
      <c r="C156" s="1030"/>
      <c r="D156" s="1030"/>
      <c r="E156" s="1031"/>
      <c r="F156" s="453"/>
      <c r="G156" s="896"/>
      <c r="H156" s="991"/>
      <c r="I156" s="455"/>
      <c r="J156" s="325"/>
      <c r="K156" s="325"/>
      <c r="L156" s="325"/>
      <c r="M156" s="325"/>
      <c r="N156" s="325"/>
      <c r="O156" s="325"/>
      <c r="P156" s="325"/>
      <c r="Q156" s="325"/>
      <c r="R156" s="325"/>
      <c r="S156" s="325"/>
      <c r="T156" s="325"/>
      <c r="U156" s="325"/>
      <c r="V156" s="325"/>
      <c r="W156" s="325"/>
      <c r="X156" s="325"/>
    </row>
    <row r="157" spans="1:24" ht="35.25" customHeight="1">
      <c r="A157" s="604"/>
      <c r="B157" s="1030" t="s">
        <v>23</v>
      </c>
      <c r="C157" s="1030"/>
      <c r="D157" s="1030"/>
      <c r="E157" s="1031"/>
      <c r="F157" s="453"/>
      <c r="G157" s="896"/>
      <c r="H157" s="991"/>
      <c r="I157" s="455"/>
      <c r="J157" s="325"/>
      <c r="K157" s="325"/>
      <c r="L157" s="325"/>
      <c r="M157" s="325"/>
      <c r="N157" s="325"/>
      <c r="O157" s="325"/>
      <c r="P157" s="325"/>
      <c r="Q157" s="325"/>
      <c r="R157" s="325"/>
      <c r="S157" s="325"/>
      <c r="T157" s="325"/>
      <c r="U157" s="325"/>
      <c r="V157" s="325"/>
      <c r="W157" s="325"/>
      <c r="X157" s="325"/>
    </row>
    <row r="158" spans="1:24" ht="41.25" customHeight="1">
      <c r="A158" s="612"/>
      <c r="B158" s="1032" t="s">
        <v>637</v>
      </c>
      <c r="C158" s="1032"/>
      <c r="D158" s="1032"/>
      <c r="E158" s="1033"/>
      <c r="F158" s="453"/>
      <c r="G158" s="896"/>
      <c r="H158" s="991"/>
      <c r="I158" s="455"/>
      <c r="J158" s="325"/>
      <c r="K158" s="325"/>
      <c r="L158" s="325"/>
      <c r="M158" s="325"/>
      <c r="N158" s="325"/>
      <c r="O158" s="325"/>
      <c r="P158" s="325"/>
      <c r="Q158" s="325"/>
      <c r="R158" s="325"/>
      <c r="S158" s="325"/>
      <c r="T158" s="325"/>
      <c r="U158" s="325"/>
      <c r="V158" s="325"/>
      <c r="W158" s="325"/>
      <c r="X158" s="325"/>
    </row>
    <row r="159" spans="1:24" ht="21.75" customHeight="1">
      <c r="A159" s="592" t="s">
        <v>772</v>
      </c>
      <c r="B159" s="1027" t="s">
        <v>786</v>
      </c>
      <c r="C159" s="1028"/>
      <c r="D159" s="1028"/>
      <c r="E159" s="1028"/>
      <c r="F159" s="582"/>
      <c r="G159" s="582"/>
      <c r="H159" s="582"/>
      <c r="I159" s="582"/>
      <c r="J159" s="325"/>
      <c r="K159" s="325"/>
      <c r="L159" s="325"/>
      <c r="M159" s="325"/>
      <c r="N159" s="325"/>
      <c r="O159" s="325"/>
      <c r="P159" s="325"/>
      <c r="Q159" s="325"/>
      <c r="R159" s="325"/>
      <c r="S159" s="325"/>
      <c r="T159" s="325"/>
      <c r="U159" s="325"/>
      <c r="V159" s="325"/>
      <c r="W159" s="325"/>
      <c r="X159" s="325"/>
    </row>
    <row r="160" spans="1:24" ht="44.25" customHeight="1">
      <c r="A160" s="581" t="s">
        <v>762</v>
      </c>
      <c r="B160" s="899" t="s">
        <v>792</v>
      </c>
      <c r="C160" s="899"/>
      <c r="D160" s="899"/>
      <c r="E160" s="910"/>
      <c r="F160" s="455"/>
      <c r="G160" s="896"/>
      <c r="H160" s="991"/>
      <c r="I160" s="455"/>
      <c r="J160" s="325"/>
      <c r="K160" s="325"/>
      <c r="L160" s="325"/>
      <c r="M160" s="325"/>
      <c r="N160" s="325"/>
      <c r="O160" s="325"/>
      <c r="P160" s="325"/>
      <c r="Q160" s="325"/>
      <c r="R160" s="325"/>
      <c r="S160" s="325"/>
      <c r="T160" s="325"/>
      <c r="U160" s="325"/>
      <c r="V160" s="325"/>
      <c r="W160" s="325"/>
      <c r="X160" s="325"/>
    </row>
    <row r="161" spans="1:24" ht="41.25" customHeight="1">
      <c r="A161" s="581" t="s">
        <v>763</v>
      </c>
      <c r="B161" s="1018" t="s">
        <v>787</v>
      </c>
      <c r="C161" s="1018"/>
      <c r="D161" s="1018"/>
      <c r="E161" s="1019"/>
      <c r="F161" s="455"/>
      <c r="G161" s="896"/>
      <c r="H161" s="991"/>
      <c r="I161" s="455"/>
      <c r="J161" s="325"/>
      <c r="K161" s="325"/>
      <c r="L161" s="325"/>
      <c r="M161" s="325"/>
      <c r="N161" s="325"/>
      <c r="O161" s="325"/>
      <c r="P161" s="325"/>
      <c r="Q161" s="325"/>
      <c r="R161" s="325"/>
      <c r="S161" s="325"/>
      <c r="T161" s="325"/>
      <c r="U161" s="325"/>
      <c r="V161" s="325"/>
      <c r="W161" s="325"/>
      <c r="X161" s="325"/>
    </row>
    <row r="162" spans="1:24" ht="37.5" customHeight="1">
      <c r="A162" s="581" t="s">
        <v>765</v>
      </c>
      <c r="B162" s="899" t="s">
        <v>754</v>
      </c>
      <c r="C162" s="899"/>
      <c r="D162" s="899"/>
      <c r="E162" s="910"/>
      <c r="F162" s="455"/>
      <c r="G162" s="896"/>
      <c r="H162" s="991"/>
      <c r="I162" s="455"/>
      <c r="J162" s="325"/>
      <c r="K162" s="325"/>
      <c r="L162" s="325"/>
      <c r="M162" s="325"/>
      <c r="N162" s="325"/>
      <c r="O162" s="325"/>
      <c r="P162" s="325"/>
      <c r="Q162" s="325"/>
      <c r="R162" s="325"/>
      <c r="S162" s="325"/>
      <c r="T162" s="325"/>
      <c r="U162" s="325"/>
      <c r="V162" s="325"/>
      <c r="W162" s="325"/>
      <c r="X162" s="325"/>
    </row>
    <row r="163" spans="1:24" ht="32.25" customHeight="1">
      <c r="A163" s="581" t="s">
        <v>767</v>
      </c>
      <c r="B163" s="899" t="s">
        <v>638</v>
      </c>
      <c r="C163" s="899"/>
      <c r="D163" s="899"/>
      <c r="E163" s="910"/>
      <c r="F163" s="455"/>
      <c r="G163" s="896"/>
      <c r="H163" s="991"/>
      <c r="I163" s="455"/>
      <c r="J163" s="325"/>
      <c r="K163" s="325"/>
      <c r="L163" s="325"/>
      <c r="M163" s="325"/>
      <c r="N163" s="325"/>
      <c r="O163" s="325"/>
      <c r="P163" s="325"/>
      <c r="Q163" s="325"/>
      <c r="R163" s="325"/>
      <c r="S163" s="325"/>
      <c r="T163" s="325"/>
      <c r="U163" s="325"/>
      <c r="V163" s="325"/>
      <c r="W163" s="325"/>
      <c r="X163" s="325"/>
    </row>
    <row r="164" spans="1:24" ht="37.5" customHeight="1">
      <c r="A164" s="581" t="s">
        <v>768</v>
      </c>
      <c r="B164" s="899" t="s">
        <v>756</v>
      </c>
      <c r="C164" s="899"/>
      <c r="D164" s="899"/>
      <c r="E164" s="910"/>
      <c r="F164" s="455"/>
      <c r="G164" s="896"/>
      <c r="H164" s="991"/>
      <c r="I164" s="455"/>
      <c r="J164" s="325"/>
      <c r="K164" s="325"/>
      <c r="L164" s="325"/>
      <c r="M164" s="325"/>
      <c r="N164" s="325"/>
      <c r="O164" s="325"/>
      <c r="P164" s="325"/>
      <c r="Q164" s="325"/>
      <c r="R164" s="325"/>
      <c r="S164" s="325"/>
      <c r="T164" s="325"/>
      <c r="U164" s="325"/>
      <c r="V164" s="325"/>
      <c r="W164" s="325"/>
      <c r="X164" s="325"/>
    </row>
    <row r="165" spans="1:24" ht="44.25" customHeight="1">
      <c r="A165" s="581" t="s">
        <v>758</v>
      </c>
      <c r="B165" s="899" t="s">
        <v>757</v>
      </c>
      <c r="C165" s="899"/>
      <c r="D165" s="899"/>
      <c r="E165" s="910"/>
      <c r="F165" s="455"/>
      <c r="G165" s="896"/>
      <c r="H165" s="991"/>
      <c r="I165" s="455"/>
      <c r="J165" s="325"/>
      <c r="K165" s="325"/>
      <c r="L165" s="325"/>
      <c r="M165" s="325"/>
      <c r="N165" s="325"/>
      <c r="O165" s="325"/>
      <c r="P165" s="325"/>
      <c r="Q165" s="325"/>
      <c r="R165" s="325"/>
      <c r="S165" s="325"/>
      <c r="T165" s="325"/>
      <c r="U165" s="325"/>
      <c r="V165" s="325"/>
      <c r="W165" s="325"/>
      <c r="X165" s="325"/>
    </row>
    <row r="166" spans="1:24" ht="39.75" customHeight="1">
      <c r="A166" s="581" t="s">
        <v>759</v>
      </c>
      <c r="B166" s="899" t="s">
        <v>793</v>
      </c>
      <c r="C166" s="899"/>
      <c r="D166" s="899"/>
      <c r="E166" s="910"/>
      <c r="F166" s="455"/>
      <c r="G166" s="896"/>
      <c r="H166" s="991"/>
      <c r="I166" s="578"/>
      <c r="J166" s="325"/>
      <c r="K166" s="325"/>
      <c r="L166" s="325"/>
      <c r="M166" s="325"/>
      <c r="N166" s="325"/>
      <c r="O166" s="325"/>
      <c r="P166" s="325"/>
      <c r="Q166" s="325"/>
      <c r="R166" s="325"/>
      <c r="S166" s="325"/>
      <c r="T166" s="325"/>
      <c r="U166" s="325"/>
      <c r="V166" s="325"/>
      <c r="W166" s="325"/>
      <c r="X166" s="325"/>
    </row>
    <row r="167" spans="1:24" ht="49.5" customHeight="1">
      <c r="A167" s="1005" t="s">
        <v>795</v>
      </c>
      <c r="B167" s="905" t="s">
        <v>639</v>
      </c>
      <c r="C167" s="906"/>
      <c r="D167" s="906"/>
      <c r="E167" s="1034"/>
      <c r="F167" s="605"/>
      <c r="G167" s="526"/>
      <c r="H167" s="456"/>
      <c r="I167" s="457"/>
      <c r="J167" s="325"/>
      <c r="K167" s="325"/>
      <c r="L167" s="325"/>
      <c r="M167" s="325"/>
      <c r="N167" s="325"/>
      <c r="O167" s="325"/>
      <c r="P167" s="325"/>
      <c r="Q167" s="325"/>
      <c r="R167" s="325"/>
      <c r="S167" s="325"/>
      <c r="T167" s="325"/>
      <c r="U167" s="325"/>
      <c r="V167" s="325"/>
      <c r="W167" s="325"/>
      <c r="X167" s="325"/>
    </row>
    <row r="168" spans="1:24" ht="20.25" customHeight="1">
      <c r="A168" s="1007"/>
      <c r="B168" s="907" t="s">
        <v>640</v>
      </c>
      <c r="C168" s="908"/>
      <c r="D168" s="908"/>
      <c r="E168" s="909"/>
      <c r="F168" s="586" t="s">
        <v>708</v>
      </c>
      <c r="G168" s="557" t="s">
        <v>708</v>
      </c>
      <c r="H168" s="458"/>
      <c r="I168" s="586" t="s">
        <v>708</v>
      </c>
      <c r="J168" s="325"/>
      <c r="K168" s="325"/>
      <c r="L168" s="325"/>
      <c r="M168" s="325"/>
      <c r="N168" s="325"/>
      <c r="O168" s="325"/>
      <c r="P168" s="325"/>
      <c r="Q168" s="325"/>
      <c r="R168" s="325"/>
      <c r="S168" s="325"/>
      <c r="T168" s="325"/>
      <c r="U168" s="325"/>
      <c r="V168" s="325"/>
      <c r="W168" s="325"/>
      <c r="X168" s="325"/>
    </row>
    <row r="169" spans="1:24" ht="19.5" customHeight="1">
      <c r="A169" s="581"/>
      <c r="B169" s="1039" t="s">
        <v>747</v>
      </c>
      <c r="C169" s="1039"/>
      <c r="D169" s="1039"/>
      <c r="E169" s="1039"/>
      <c r="F169" s="1039"/>
      <c r="G169" s="1039"/>
      <c r="H169" s="1039"/>
      <c r="I169" s="1040"/>
      <c r="J169" s="325"/>
      <c r="K169" s="325"/>
      <c r="L169" s="325"/>
      <c r="M169" s="325"/>
      <c r="N169" s="325"/>
      <c r="O169" s="325"/>
      <c r="P169" s="325"/>
      <c r="Q169" s="325"/>
      <c r="R169" s="325"/>
      <c r="S169" s="325"/>
      <c r="T169" s="325"/>
      <c r="U169" s="325"/>
      <c r="V169" s="325"/>
      <c r="W169" s="325"/>
      <c r="X169" s="325"/>
    </row>
    <row r="170" spans="1:24" ht="24.75" customHeight="1">
      <c r="A170" s="596" t="s">
        <v>760</v>
      </c>
      <c r="B170" s="1027" t="s">
        <v>761</v>
      </c>
      <c r="C170" s="1028"/>
      <c r="D170" s="1028"/>
      <c r="E170" s="1028"/>
      <c r="F170" s="582"/>
      <c r="G170" s="583"/>
      <c r="H170" s="583"/>
      <c r="I170" s="584"/>
      <c r="J170" s="325"/>
      <c r="K170" s="325"/>
      <c r="L170" s="325"/>
      <c r="M170" s="325"/>
      <c r="N170" s="325"/>
      <c r="O170" s="325"/>
      <c r="P170" s="325"/>
      <c r="Q170" s="325"/>
      <c r="R170" s="325"/>
      <c r="S170" s="325"/>
      <c r="T170" s="325"/>
      <c r="U170" s="325"/>
      <c r="V170" s="325"/>
      <c r="W170" s="325"/>
      <c r="X170" s="325"/>
    </row>
    <row r="171" spans="1:24" ht="40.5" customHeight="1">
      <c r="A171" s="581" t="s">
        <v>762</v>
      </c>
      <c r="B171" s="899" t="s">
        <v>794</v>
      </c>
      <c r="C171" s="899"/>
      <c r="D171" s="899"/>
      <c r="E171" s="910"/>
      <c r="F171" s="578"/>
      <c r="G171" s="896"/>
      <c r="H171" s="991"/>
      <c r="I171" s="578"/>
      <c r="J171" s="325"/>
      <c r="K171" s="325"/>
      <c r="L171" s="325"/>
      <c r="M171" s="325"/>
      <c r="N171" s="325"/>
      <c r="O171" s="325"/>
      <c r="P171" s="325"/>
      <c r="Q171" s="325"/>
      <c r="R171" s="325"/>
      <c r="S171" s="325"/>
      <c r="T171" s="325"/>
      <c r="U171" s="325"/>
      <c r="V171" s="325"/>
      <c r="W171" s="325"/>
      <c r="X171" s="325"/>
    </row>
    <row r="172" spans="1:24" ht="30" customHeight="1">
      <c r="A172" s="581" t="s">
        <v>763</v>
      </c>
      <c r="B172" s="899" t="s">
        <v>764</v>
      </c>
      <c r="C172" s="899"/>
      <c r="D172" s="899"/>
      <c r="E172" s="910"/>
      <c r="F172" s="456"/>
      <c r="G172" s="440"/>
      <c r="H172" s="570"/>
      <c r="I172" s="585"/>
      <c r="J172" s="325"/>
      <c r="K172" s="325"/>
      <c r="L172" s="325"/>
      <c r="M172" s="325"/>
      <c r="N172" s="325"/>
      <c r="O172" s="325"/>
      <c r="P172" s="325"/>
      <c r="Q172" s="325"/>
      <c r="R172" s="325"/>
      <c r="S172" s="325"/>
      <c r="T172" s="325"/>
      <c r="U172" s="325"/>
      <c r="V172" s="325"/>
      <c r="W172" s="325"/>
      <c r="X172" s="325"/>
    </row>
    <row r="173" spans="1:24" ht="35.25" customHeight="1">
      <c r="A173" s="581" t="s">
        <v>765</v>
      </c>
      <c r="B173" s="1018" t="s">
        <v>788</v>
      </c>
      <c r="C173" s="1018"/>
      <c r="D173" s="1018"/>
      <c r="E173" s="1019"/>
      <c r="F173" s="455"/>
      <c r="G173" s="896"/>
      <c r="H173" s="991"/>
      <c r="I173" s="455"/>
      <c r="J173" s="325"/>
      <c r="K173" s="325"/>
      <c r="L173" s="325"/>
      <c r="M173" s="325"/>
      <c r="N173" s="325"/>
      <c r="O173" s="325"/>
      <c r="P173" s="325"/>
      <c r="Q173" s="325"/>
      <c r="R173" s="325"/>
      <c r="S173" s="325"/>
      <c r="T173" s="325"/>
      <c r="U173" s="325"/>
      <c r="V173" s="325"/>
      <c r="W173" s="325"/>
      <c r="X173" s="325"/>
    </row>
    <row r="174" spans="1:24" ht="31.5" customHeight="1">
      <c r="A174" s="581" t="s">
        <v>767</v>
      </c>
      <c r="B174" s="899" t="s">
        <v>638</v>
      </c>
      <c r="C174" s="899"/>
      <c r="D174" s="899"/>
      <c r="E174" s="910"/>
      <c r="F174" s="455"/>
      <c r="G174" s="896"/>
      <c r="H174" s="991"/>
      <c r="I174" s="455"/>
      <c r="J174" s="325"/>
      <c r="K174" s="325"/>
      <c r="L174" s="325"/>
      <c r="M174" s="325"/>
      <c r="N174" s="325"/>
      <c r="O174" s="325"/>
      <c r="P174" s="325"/>
      <c r="Q174" s="325"/>
      <c r="R174" s="325"/>
      <c r="S174" s="325"/>
      <c r="T174" s="325"/>
      <c r="U174" s="325"/>
      <c r="V174" s="325"/>
      <c r="W174" s="325"/>
      <c r="X174" s="325"/>
    </row>
    <row r="175" spans="1:24" ht="33" customHeight="1">
      <c r="A175" s="581" t="s">
        <v>768</v>
      </c>
      <c r="B175" s="899" t="s">
        <v>769</v>
      </c>
      <c r="C175" s="899"/>
      <c r="D175" s="899"/>
      <c r="E175" s="910"/>
      <c r="F175" s="455"/>
      <c r="G175" s="896"/>
      <c r="H175" s="991"/>
      <c r="I175" s="455"/>
      <c r="J175" s="325"/>
      <c r="K175" s="325"/>
      <c r="L175" s="325"/>
      <c r="M175" s="325"/>
      <c r="N175" s="325"/>
      <c r="O175" s="325"/>
      <c r="P175" s="325"/>
      <c r="Q175" s="325"/>
      <c r="R175" s="325"/>
      <c r="S175" s="325"/>
      <c r="T175" s="325"/>
      <c r="U175" s="325"/>
      <c r="V175" s="325"/>
      <c r="W175" s="325"/>
      <c r="X175" s="325"/>
    </row>
    <row r="176" spans="1:24" ht="44.25" customHeight="1">
      <c r="A176" s="581" t="s">
        <v>758</v>
      </c>
      <c r="B176" s="899" t="s">
        <v>770</v>
      </c>
      <c r="C176" s="899"/>
      <c r="D176" s="899"/>
      <c r="E176" s="910"/>
      <c r="F176" s="455"/>
      <c r="G176" s="896"/>
      <c r="H176" s="991"/>
      <c r="I176" s="455"/>
      <c r="J176" s="325"/>
      <c r="K176" s="325"/>
      <c r="L176" s="325"/>
      <c r="M176" s="325"/>
      <c r="N176" s="325"/>
      <c r="O176" s="325"/>
      <c r="P176" s="325"/>
      <c r="Q176" s="325"/>
      <c r="R176" s="325"/>
      <c r="S176" s="325"/>
      <c r="T176" s="325"/>
      <c r="U176" s="325"/>
      <c r="V176" s="325"/>
      <c r="W176" s="325"/>
      <c r="X176" s="325"/>
    </row>
    <row r="177" spans="1:24" ht="37.5" customHeight="1">
      <c r="A177" s="581" t="s">
        <v>759</v>
      </c>
      <c r="B177" s="899" t="s">
        <v>771</v>
      </c>
      <c r="C177" s="899"/>
      <c r="D177" s="899"/>
      <c r="E177" s="910"/>
      <c r="F177" s="455"/>
      <c r="G177" s="896"/>
      <c r="H177" s="991"/>
      <c r="I177" s="455"/>
      <c r="J177" s="325"/>
      <c r="K177" s="325"/>
      <c r="L177" s="325"/>
      <c r="M177" s="325"/>
      <c r="N177" s="325"/>
      <c r="O177" s="325"/>
      <c r="P177" s="325"/>
      <c r="Q177" s="325"/>
      <c r="R177" s="325"/>
      <c r="S177" s="325"/>
      <c r="T177" s="325"/>
      <c r="U177" s="325"/>
      <c r="V177" s="325"/>
      <c r="W177" s="325"/>
      <c r="X177" s="325"/>
    </row>
    <row r="178" spans="1:24" ht="33" customHeight="1">
      <c r="A178" s="1005" t="s">
        <v>795</v>
      </c>
      <c r="B178" s="905" t="s">
        <v>639</v>
      </c>
      <c r="C178" s="906"/>
      <c r="D178" s="906"/>
      <c r="E178" s="1034"/>
      <c r="F178" s="457"/>
      <c r="G178" s="526"/>
      <c r="H178" s="456"/>
      <c r="I178" s="457"/>
    </row>
    <row r="179" spans="1:24" ht="39" customHeight="1">
      <c r="A179" s="1007"/>
      <c r="B179" s="907" t="s">
        <v>640</v>
      </c>
      <c r="C179" s="908"/>
      <c r="D179" s="908"/>
      <c r="E179" s="909"/>
      <c r="F179" s="594" t="s">
        <v>773</v>
      </c>
      <c r="G179" s="594" t="s">
        <v>773</v>
      </c>
      <c r="H179" s="528"/>
      <c r="I179" s="594" t="s">
        <v>773</v>
      </c>
    </row>
    <row r="180" spans="1:24" ht="16.5" customHeight="1">
      <c r="A180" s="83"/>
      <c r="B180" s="523"/>
      <c r="C180" s="523"/>
      <c r="D180" s="523"/>
      <c r="E180" s="523"/>
      <c r="F180" s="523"/>
      <c r="G180" s="523"/>
      <c r="H180" s="523"/>
      <c r="I180" s="523"/>
    </row>
    <row r="181" spans="1:24" ht="53.25" customHeight="1">
      <c r="A181" s="581">
        <v>5</v>
      </c>
      <c r="B181" s="912" t="s">
        <v>789</v>
      </c>
      <c r="C181" s="912"/>
      <c r="D181" s="912"/>
      <c r="E181" s="912"/>
      <c r="F181" s="912"/>
      <c r="G181" s="912"/>
      <c r="H181" s="912"/>
      <c r="I181" s="572"/>
    </row>
    <row r="182" spans="1:24" ht="9" customHeight="1">
      <c r="A182" s="445"/>
      <c r="B182" s="1035"/>
      <c r="C182" s="1035"/>
      <c r="D182" s="1035"/>
      <c r="E182" s="1035"/>
      <c r="F182" s="1035"/>
      <c r="G182" s="1035"/>
      <c r="H182" s="1035"/>
      <c r="I182" s="1035"/>
    </row>
    <row r="183" spans="1:24" ht="61.5" customHeight="1">
      <c r="A183" s="581">
        <v>6</v>
      </c>
      <c r="B183" s="912" t="s">
        <v>790</v>
      </c>
      <c r="C183" s="912"/>
      <c r="D183" s="912"/>
      <c r="E183" s="912"/>
      <c r="F183" s="912"/>
      <c r="G183" s="912"/>
      <c r="H183" s="912"/>
      <c r="I183" s="572"/>
    </row>
    <row r="184" spans="1:24" ht="15.75" customHeight="1">
      <c r="A184" s="1036"/>
      <c r="B184" s="1037"/>
      <c r="C184" s="1037"/>
      <c r="D184" s="1037"/>
      <c r="E184" s="1037"/>
      <c r="F184" s="1037"/>
      <c r="G184" s="1037"/>
      <c r="H184" s="1037"/>
      <c r="I184" s="1038"/>
    </row>
    <row r="185" spans="1:24" ht="72" customHeight="1">
      <c r="A185" s="581">
        <v>7</v>
      </c>
      <c r="B185" s="912" t="s">
        <v>791</v>
      </c>
      <c r="C185" s="912"/>
      <c r="D185" s="912"/>
      <c r="E185" s="912"/>
      <c r="F185" s="912"/>
      <c r="G185" s="912"/>
      <c r="H185" s="912"/>
      <c r="I185" s="572"/>
    </row>
    <row r="186" spans="1:24" ht="45.75" customHeight="1">
      <c r="A186" s="587">
        <v>8</v>
      </c>
      <c r="B186" s="908" t="s">
        <v>641</v>
      </c>
      <c r="C186" s="908"/>
      <c r="D186" s="908"/>
      <c r="E186" s="909"/>
      <c r="F186" s="530"/>
      <c r="G186" s="616"/>
      <c r="H186" s="617"/>
      <c r="I186" s="530"/>
    </row>
    <row r="187" spans="1:24" ht="12.75" customHeight="1">
      <c r="A187" s="463"/>
      <c r="B187" s="340"/>
      <c r="C187" s="340"/>
      <c r="D187" s="340"/>
      <c r="E187" s="340"/>
      <c r="F187" s="340"/>
      <c r="G187" s="340"/>
      <c r="H187" s="340"/>
      <c r="I187" s="342"/>
      <c r="M187" s="608"/>
    </row>
    <row r="188" spans="1:24" ht="24" customHeight="1">
      <c r="A188" s="613">
        <v>3</v>
      </c>
      <c r="B188" s="1041" t="s">
        <v>796</v>
      </c>
      <c r="C188" s="1041"/>
      <c r="D188" s="1041"/>
      <c r="E188" s="1041"/>
      <c r="F188" s="1041"/>
      <c r="G188" s="1041"/>
      <c r="H188" s="1041"/>
      <c r="I188" s="1041"/>
      <c r="M188" s="619"/>
    </row>
    <row r="189" spans="1:24" ht="24" customHeight="1">
      <c r="A189" s="445" t="s">
        <v>418</v>
      </c>
      <c r="B189" s="1042" t="s">
        <v>797</v>
      </c>
      <c r="C189" s="1042"/>
      <c r="D189" s="1042"/>
      <c r="E189" s="1042"/>
      <c r="F189" s="1042"/>
      <c r="G189" s="1042"/>
      <c r="H189" s="1042"/>
      <c r="I189" s="1042"/>
      <c r="M189" s="618"/>
    </row>
    <row r="190" spans="1:24" ht="73.5" customHeight="1">
      <c r="A190" s="445" t="s">
        <v>798</v>
      </c>
      <c r="B190" s="1043" t="s">
        <v>801</v>
      </c>
      <c r="C190" s="1043"/>
      <c r="D190" s="1043"/>
      <c r="E190" s="1043"/>
      <c r="F190" s="1043"/>
      <c r="G190" s="1043"/>
      <c r="H190" s="1043"/>
      <c r="I190" s="1043"/>
      <c r="M190" s="339"/>
    </row>
    <row r="191" spans="1:24" ht="30.75" customHeight="1">
      <c r="A191" s="445" t="s">
        <v>799</v>
      </c>
      <c r="B191" s="1044" t="s">
        <v>802</v>
      </c>
      <c r="C191" s="1044"/>
      <c r="D191" s="1044"/>
      <c r="E191" s="1044"/>
      <c r="F191" s="1044"/>
      <c r="G191" s="1044"/>
      <c r="H191" s="1044"/>
      <c r="I191" s="1044"/>
      <c r="M191" s="339"/>
    </row>
    <row r="192" spans="1:24" ht="230.25" customHeight="1">
      <c r="A192" s="445"/>
      <c r="B192" s="1045" t="s">
        <v>807</v>
      </c>
      <c r="C192" s="1045"/>
      <c r="D192" s="1045"/>
      <c r="E192" s="1045"/>
      <c r="F192" s="1045"/>
      <c r="G192" s="1045"/>
      <c r="H192" s="1045"/>
      <c r="I192" s="1045"/>
      <c r="M192" s="339"/>
    </row>
    <row r="193" spans="1:13" ht="10.5" customHeight="1">
      <c r="A193" s="445"/>
      <c r="B193" s="614"/>
      <c r="C193" s="614"/>
      <c r="D193" s="614"/>
      <c r="E193" s="614"/>
      <c r="F193" s="614"/>
      <c r="G193" s="614"/>
      <c r="H193" s="614"/>
      <c r="I193" s="614"/>
      <c r="M193" s="339"/>
    </row>
    <row r="194" spans="1:13" ht="66.75" customHeight="1">
      <c r="A194" s="445"/>
      <c r="B194" s="1046" t="s">
        <v>808</v>
      </c>
      <c r="C194" s="1047"/>
      <c r="D194" s="1047"/>
      <c r="E194" s="1047"/>
      <c r="F194" s="1047"/>
      <c r="G194" s="1047"/>
      <c r="H194" s="1047"/>
      <c r="I194" s="1047"/>
      <c r="M194" s="339"/>
    </row>
    <row r="195" spans="1:13" ht="12" customHeight="1">
      <c r="A195" s="445"/>
      <c r="B195" s="1048"/>
      <c r="C195" s="1048"/>
      <c r="D195" s="1048"/>
      <c r="E195" s="1048"/>
      <c r="F195" s="1048"/>
      <c r="G195" s="1048"/>
      <c r="H195" s="1048"/>
      <c r="I195" s="1048"/>
      <c r="M195" s="339"/>
    </row>
    <row r="196" spans="1:13" ht="44.25" customHeight="1">
      <c r="A196" s="581"/>
      <c r="B196" s="1049" t="s">
        <v>800</v>
      </c>
      <c r="C196" s="1050"/>
      <c r="D196" s="1050"/>
      <c r="E196" s="1050"/>
      <c r="F196" s="1050"/>
      <c r="G196" s="1050"/>
      <c r="H196" s="1050"/>
      <c r="I196" s="1051"/>
      <c r="M196" s="339"/>
    </row>
    <row r="197" spans="1:13" ht="23.25" customHeight="1">
      <c r="A197" s="581"/>
      <c r="B197" s="574"/>
      <c r="C197" s="575"/>
      <c r="D197" s="575"/>
      <c r="E197" s="575"/>
      <c r="F197" s="575"/>
      <c r="G197" s="575"/>
      <c r="H197" s="575"/>
      <c r="I197" s="575"/>
      <c r="M197" s="339"/>
    </row>
    <row r="198" spans="1:13" ht="20.25" customHeight="1">
      <c r="A198" s="607">
        <v>4</v>
      </c>
      <c r="B198" s="917" t="s">
        <v>643</v>
      </c>
      <c r="C198" s="918"/>
      <c r="D198" s="918"/>
      <c r="E198" s="918"/>
      <c r="F198" s="918"/>
      <c r="G198" s="918"/>
      <c r="H198" s="918"/>
      <c r="I198" s="609"/>
      <c r="M198" s="339" t="str">
        <f>M21</f>
        <v>2 or more</v>
      </c>
    </row>
    <row r="199" spans="1:13" ht="29.25" customHeight="1">
      <c r="A199" s="606">
        <v>4.0999999999999996</v>
      </c>
      <c r="B199" s="919" t="s">
        <v>612</v>
      </c>
      <c r="C199" s="920"/>
      <c r="D199" s="920"/>
      <c r="E199" s="921"/>
      <c r="F199" s="922"/>
      <c r="G199" s="922"/>
      <c r="H199" s="923"/>
      <c r="I199" s="342"/>
    </row>
    <row r="200" spans="1:13" ht="25.5" customHeight="1">
      <c r="A200" s="606" t="s">
        <v>644</v>
      </c>
      <c r="B200" s="913" t="s">
        <v>645</v>
      </c>
      <c r="C200" s="914"/>
      <c r="D200" s="914"/>
      <c r="E200" s="914"/>
      <c r="F200" s="914"/>
      <c r="G200" s="914"/>
      <c r="H200" s="914"/>
      <c r="I200" s="342"/>
    </row>
    <row r="201" spans="1:13" ht="39.75" customHeight="1">
      <c r="A201" s="466"/>
      <c r="B201" s="467"/>
      <c r="C201" s="467"/>
      <c r="D201" s="431" t="s">
        <v>699</v>
      </c>
      <c r="E201" s="569"/>
      <c r="F201" s="862" t="s">
        <v>648</v>
      </c>
      <c r="G201" s="937"/>
      <c r="H201" s="863"/>
      <c r="I201" s="342"/>
    </row>
    <row r="202" spans="1:13" ht="17.25" customHeight="1">
      <c r="A202" s="468" t="s">
        <v>650</v>
      </c>
      <c r="B202" s="874" t="s">
        <v>651</v>
      </c>
      <c r="C202" s="874"/>
      <c r="D202" s="469"/>
      <c r="E202" s="521"/>
      <c r="F202" s="880"/>
      <c r="G202" s="881"/>
      <c r="H202" s="882"/>
      <c r="I202" s="342"/>
    </row>
    <row r="203" spans="1:13" ht="37.5" customHeight="1">
      <c r="A203" s="468"/>
      <c r="B203" s="924" t="s">
        <v>713</v>
      </c>
      <c r="C203" s="925"/>
      <c r="D203" s="869"/>
      <c r="E203" s="470"/>
      <c r="F203" s="875"/>
      <c r="G203" s="876"/>
      <c r="H203" s="877"/>
      <c r="I203" s="342"/>
    </row>
    <row r="204" spans="1:13" ht="15.75" hidden="1" customHeight="1">
      <c r="A204" s="468">
        <v>1</v>
      </c>
      <c r="B204" s="926" t="s">
        <v>652</v>
      </c>
      <c r="C204" s="927"/>
      <c r="D204" s="474"/>
      <c r="E204" s="520"/>
      <c r="F204" s="875"/>
      <c r="G204" s="876"/>
      <c r="H204" s="877"/>
      <c r="I204" s="342"/>
    </row>
    <row r="205" spans="1:13" ht="25.5" customHeight="1">
      <c r="A205" s="468">
        <v>1</v>
      </c>
      <c r="B205" s="875"/>
      <c r="C205" s="877"/>
      <c r="D205" s="474"/>
      <c r="E205" s="465"/>
      <c r="F205" s="875"/>
      <c r="G205" s="876"/>
      <c r="H205" s="877"/>
    </row>
    <row r="206" spans="1:13" ht="29.25" customHeight="1">
      <c r="A206" s="468">
        <v>2</v>
      </c>
      <c r="B206" s="875"/>
      <c r="C206" s="877"/>
      <c r="D206" s="474"/>
      <c r="E206" s="465"/>
      <c r="F206" s="875"/>
      <c r="G206" s="876"/>
      <c r="H206" s="877"/>
      <c r="I206" s="342"/>
    </row>
    <row r="207" spans="1:13" ht="28.5" customHeight="1">
      <c r="A207" s="468">
        <v>3</v>
      </c>
      <c r="B207" s="875"/>
      <c r="C207" s="877"/>
      <c r="D207" s="474"/>
      <c r="E207" s="465"/>
      <c r="F207" s="875"/>
      <c r="G207" s="876"/>
      <c r="H207" s="877"/>
      <c r="I207" s="342"/>
    </row>
    <row r="208" spans="1:13" ht="32.25" customHeight="1">
      <c r="A208" s="468">
        <v>4</v>
      </c>
      <c r="B208" s="875"/>
      <c r="C208" s="877"/>
      <c r="D208" s="474"/>
      <c r="E208" s="465"/>
      <c r="F208" s="875"/>
      <c r="G208" s="876"/>
      <c r="H208" s="877"/>
      <c r="I208" s="342"/>
    </row>
    <row r="209" spans="1:9" ht="35.25" customHeight="1">
      <c r="A209" s="468">
        <v>5</v>
      </c>
      <c r="B209" s="875"/>
      <c r="C209" s="877"/>
      <c r="D209" s="474"/>
      <c r="E209" s="465"/>
      <c r="F209" s="875"/>
      <c r="G209" s="876"/>
      <c r="H209" s="877"/>
      <c r="I209" s="342"/>
    </row>
    <row r="210" spans="1:9" ht="29.25" customHeight="1">
      <c r="A210" s="433"/>
      <c r="B210" s="464"/>
      <c r="C210" s="465"/>
      <c r="D210" s="465"/>
      <c r="E210" s="465"/>
      <c r="F210" s="465"/>
      <c r="G210" s="465"/>
      <c r="H210" s="465"/>
      <c r="I210" s="342"/>
    </row>
    <row r="211" spans="1:9" ht="20.25" customHeight="1">
      <c r="A211" s="466" t="s">
        <v>602</v>
      </c>
      <c r="B211" s="913" t="s">
        <v>659</v>
      </c>
      <c r="C211" s="914"/>
      <c r="D211" s="914"/>
      <c r="E211" s="914"/>
      <c r="F211" s="914"/>
      <c r="G211" s="914"/>
      <c r="H211" s="914"/>
      <c r="I211" s="342"/>
    </row>
    <row r="212" spans="1:9" ht="47.25" customHeight="1">
      <c r="A212" s="466"/>
      <c r="B212" s="482"/>
      <c r="C212" s="467"/>
      <c r="D212" s="431" t="s">
        <v>700</v>
      </c>
      <c r="E212" s="569"/>
      <c r="F212" s="862" t="s">
        <v>648</v>
      </c>
      <c r="G212" s="937"/>
      <c r="H212" s="863"/>
      <c r="I212" s="342"/>
    </row>
    <row r="213" spans="1:9" ht="17.25" customHeight="1">
      <c r="A213" s="468" t="s">
        <v>650</v>
      </c>
      <c r="B213" s="928" t="s">
        <v>651</v>
      </c>
      <c r="C213" s="929"/>
      <c r="D213" s="483"/>
      <c r="E213" s="521"/>
      <c r="F213" s="880"/>
      <c r="G213" s="881"/>
      <c r="H213" s="882"/>
      <c r="I213" s="342"/>
    </row>
    <row r="214" spans="1:9" ht="34.5" customHeight="1">
      <c r="A214" s="468"/>
      <c r="B214" s="924" t="s">
        <v>713</v>
      </c>
      <c r="C214" s="925"/>
      <c r="D214" s="869"/>
      <c r="E214" s="470"/>
      <c r="F214" s="880"/>
      <c r="G214" s="881"/>
      <c r="H214" s="882"/>
      <c r="I214" s="342"/>
    </row>
    <row r="215" spans="1:9" ht="30" customHeight="1">
      <c r="A215" s="468">
        <v>1</v>
      </c>
      <c r="B215" s="875"/>
      <c r="C215" s="877"/>
      <c r="D215" s="474"/>
      <c r="E215" s="465"/>
      <c r="F215" s="875"/>
      <c r="G215" s="876"/>
      <c r="H215" s="877"/>
      <c r="I215" s="342"/>
    </row>
    <row r="216" spans="1:9" ht="28.5" customHeight="1">
      <c r="A216" s="468">
        <v>2</v>
      </c>
      <c r="B216" s="875"/>
      <c r="C216" s="877"/>
      <c r="D216" s="474"/>
      <c r="E216" s="465"/>
      <c r="F216" s="875"/>
      <c r="G216" s="876"/>
      <c r="H216" s="877"/>
    </row>
    <row r="217" spans="1:9" ht="27.75" customHeight="1">
      <c r="A217" s="468">
        <v>3</v>
      </c>
      <c r="B217" s="875"/>
      <c r="C217" s="877"/>
      <c r="D217" s="474"/>
      <c r="E217" s="465"/>
      <c r="F217" s="875"/>
      <c r="G217" s="876"/>
      <c r="H217" s="877"/>
      <c r="I217" s="342"/>
    </row>
    <row r="218" spans="1:9" ht="30" customHeight="1">
      <c r="A218" s="468">
        <v>4</v>
      </c>
      <c r="B218" s="875"/>
      <c r="C218" s="877"/>
      <c r="D218" s="474"/>
      <c r="E218" s="465"/>
      <c r="F218" s="875"/>
      <c r="G218" s="876"/>
      <c r="H218" s="877"/>
      <c r="I218" s="342"/>
    </row>
    <row r="219" spans="1:9" ht="30.75" customHeight="1">
      <c r="A219" s="468">
        <v>5</v>
      </c>
      <c r="B219" s="875"/>
      <c r="C219" s="877"/>
      <c r="D219" s="474"/>
      <c r="E219" s="465"/>
      <c r="F219" s="875"/>
      <c r="G219" s="876"/>
      <c r="H219" s="877"/>
      <c r="I219" s="342"/>
    </row>
    <row r="220" spans="1:9" ht="51" customHeight="1">
      <c r="A220" s="468"/>
      <c r="B220" s="1053" t="s">
        <v>661</v>
      </c>
      <c r="C220" s="974"/>
      <c r="D220" s="474"/>
      <c r="E220" s="534"/>
      <c r="F220" s="465"/>
      <c r="G220" s="465"/>
      <c r="H220" s="522"/>
      <c r="I220" s="342"/>
    </row>
    <row r="221" spans="1:9" ht="16.5" customHeight="1">
      <c r="A221" s="463"/>
      <c r="B221" s="340"/>
      <c r="C221" s="340"/>
      <c r="D221" s="460"/>
      <c r="E221" s="460"/>
      <c r="F221" s="460"/>
      <c r="G221" s="460"/>
      <c r="H221" s="460"/>
      <c r="I221" s="342"/>
    </row>
    <row r="222" spans="1:9" ht="16.5" customHeight="1">
      <c r="A222" s="466" t="s">
        <v>662</v>
      </c>
      <c r="B222" s="930" t="s">
        <v>663</v>
      </c>
      <c r="C222" s="960"/>
      <c r="D222" s="484"/>
      <c r="E222" s="961"/>
      <c r="F222" s="962"/>
      <c r="G222" s="963"/>
      <c r="H222" s="964"/>
      <c r="I222" s="342"/>
    </row>
    <row r="223" spans="1:9" ht="34.5" customHeight="1">
      <c r="A223" s="466"/>
      <c r="B223" s="914"/>
      <c r="C223" s="930"/>
      <c r="D223" s="485" t="s">
        <v>701</v>
      </c>
      <c r="E223" s="965" t="s">
        <v>648</v>
      </c>
      <c r="F223" s="1052"/>
      <c r="G223" s="1052"/>
      <c r="H223" s="966"/>
      <c r="I223" s="342"/>
    </row>
    <row r="224" spans="1:9" ht="56.25" customHeight="1">
      <c r="A224" s="468"/>
      <c r="B224" s="931" t="s">
        <v>665</v>
      </c>
      <c r="C224" s="932"/>
      <c r="D224" s="474"/>
      <c r="E224" s="875"/>
      <c r="F224" s="876"/>
      <c r="G224" s="876"/>
      <c r="H224" s="877"/>
    </row>
    <row r="225" spans="1:9" ht="15.75" customHeight="1">
      <c r="A225" s="468"/>
      <c r="B225" s="871" t="s">
        <v>666</v>
      </c>
      <c r="C225" s="929"/>
      <c r="D225" s="483"/>
      <c r="E225" s="924"/>
      <c r="F225" s="933"/>
      <c r="G225" s="934"/>
      <c r="H225" s="935"/>
      <c r="I225" s="342"/>
    </row>
    <row r="226" spans="1:9" ht="79.5" customHeight="1">
      <c r="A226" s="535"/>
      <c r="B226" s="931" t="s">
        <v>667</v>
      </c>
      <c r="C226" s="932"/>
      <c r="D226" s="474"/>
      <c r="E226" s="875"/>
      <c r="F226" s="876"/>
      <c r="G226" s="876"/>
      <c r="H226" s="877"/>
      <c r="I226" s="342"/>
    </row>
    <row r="227" spans="1:9" ht="14.25" customHeight="1">
      <c r="A227" s="537"/>
      <c r="B227" s="419"/>
      <c r="C227" s="419"/>
      <c r="D227" s="419"/>
      <c r="G227" s="419"/>
    </row>
    <row r="228" spans="1:9" ht="23.25" customHeight="1">
      <c r="A228" s="607">
        <v>5</v>
      </c>
      <c r="B228" s="917" t="s">
        <v>803</v>
      </c>
      <c r="C228" s="918"/>
      <c r="D228" s="918"/>
      <c r="E228" s="918"/>
      <c r="F228" s="918"/>
      <c r="G228" s="918"/>
      <c r="H228" s="918"/>
      <c r="I228" s="610"/>
    </row>
    <row r="229" spans="1:9" ht="32.25" customHeight="1">
      <c r="A229" s="606">
        <v>5.0999999999999996</v>
      </c>
      <c r="B229" s="919" t="s">
        <v>612</v>
      </c>
      <c r="C229" s="920"/>
      <c r="D229" s="920"/>
      <c r="E229" s="921"/>
      <c r="F229" s="922"/>
      <c r="G229" s="922"/>
      <c r="H229" s="923"/>
    </row>
    <row r="230" spans="1:9" ht="23.25" customHeight="1">
      <c r="A230" s="606" t="s">
        <v>644</v>
      </c>
      <c r="B230" s="913" t="s">
        <v>645</v>
      </c>
      <c r="C230" s="914"/>
      <c r="D230" s="914"/>
      <c r="E230" s="914"/>
      <c r="F230" s="914"/>
      <c r="G230" s="914"/>
      <c r="H230" s="914"/>
    </row>
    <row r="231" spans="1:9" ht="14.25" customHeight="1">
      <c r="A231" s="466"/>
      <c r="B231" s="467"/>
      <c r="C231" s="467"/>
      <c r="D231" s="431"/>
      <c r="E231" s="855"/>
      <c r="F231" s="858" t="s">
        <v>648</v>
      </c>
      <c r="G231" s="936"/>
      <c r="H231" s="859"/>
    </row>
    <row r="232" spans="1:9" ht="47.25" customHeight="1">
      <c r="A232" s="466"/>
      <c r="B232" s="467"/>
      <c r="C232" s="467"/>
      <c r="D232" s="431" t="s">
        <v>699</v>
      </c>
      <c r="E232" s="857"/>
      <c r="F232" s="862"/>
      <c r="G232" s="937"/>
      <c r="H232" s="863"/>
    </row>
    <row r="233" spans="1:9" ht="23.25" customHeight="1">
      <c r="A233" s="468" t="s">
        <v>650</v>
      </c>
      <c r="B233" s="874" t="s">
        <v>651</v>
      </c>
      <c r="C233" s="874"/>
      <c r="D233" s="469"/>
      <c r="E233" s="521"/>
      <c r="F233" s="880"/>
      <c r="G233" s="881"/>
      <c r="H233" s="882"/>
    </row>
    <row r="234" spans="1:9" ht="42.75" customHeight="1">
      <c r="A234" s="468"/>
      <c r="B234" s="924" t="s">
        <v>713</v>
      </c>
      <c r="C234" s="925"/>
      <c r="D234" s="869"/>
      <c r="E234" s="470"/>
      <c r="F234" s="875"/>
      <c r="G234" s="876"/>
      <c r="H234" s="877"/>
    </row>
    <row r="235" spans="1:9" ht="27" hidden="1" customHeight="1">
      <c r="A235" s="468">
        <v>1</v>
      </c>
      <c r="B235" s="926" t="s">
        <v>652</v>
      </c>
      <c r="C235" s="927"/>
      <c r="D235" s="474"/>
      <c r="E235" s="520"/>
      <c r="F235" s="875"/>
      <c r="G235" s="876"/>
      <c r="H235" s="877"/>
    </row>
    <row r="236" spans="1:9" ht="24" customHeight="1">
      <c r="A236" s="468">
        <v>1</v>
      </c>
      <c r="B236" s="875"/>
      <c r="C236" s="877"/>
      <c r="D236" s="474"/>
      <c r="E236" s="465"/>
      <c r="F236" s="875"/>
      <c r="G236" s="876"/>
      <c r="H236" s="877"/>
    </row>
    <row r="237" spans="1:9" ht="26.25" customHeight="1">
      <c r="A237" s="468">
        <v>2</v>
      </c>
      <c r="B237" s="875"/>
      <c r="C237" s="877"/>
      <c r="D237" s="474"/>
      <c r="E237" s="465"/>
      <c r="F237" s="875"/>
      <c r="G237" s="876"/>
      <c r="H237" s="877"/>
    </row>
    <row r="238" spans="1:9" ht="23.25" customHeight="1">
      <c r="A238" s="468">
        <v>3</v>
      </c>
      <c r="B238" s="875"/>
      <c r="C238" s="877"/>
      <c r="D238" s="474"/>
      <c r="E238" s="465"/>
      <c r="F238" s="875"/>
      <c r="G238" s="876"/>
      <c r="H238" s="877"/>
    </row>
    <row r="239" spans="1:9" ht="22.5" customHeight="1">
      <c r="A239" s="468">
        <v>4</v>
      </c>
      <c r="B239" s="875"/>
      <c r="C239" s="877"/>
      <c r="D239" s="474"/>
      <c r="E239" s="465"/>
      <c r="F239" s="875"/>
      <c r="G239" s="876"/>
      <c r="H239" s="877"/>
    </row>
    <row r="240" spans="1:9" ht="26.25" customHeight="1">
      <c r="A240" s="468">
        <v>5</v>
      </c>
      <c r="B240" s="875"/>
      <c r="C240" s="877"/>
      <c r="D240" s="474"/>
      <c r="E240" s="465"/>
      <c r="F240" s="875"/>
      <c r="G240" s="876"/>
      <c r="H240" s="877"/>
    </row>
    <row r="241" spans="1:8" ht="14.25" customHeight="1">
      <c r="A241" s="433"/>
      <c r="B241" s="464"/>
      <c r="C241" s="465"/>
      <c r="D241" s="465"/>
      <c r="E241" s="465"/>
      <c r="F241" s="465"/>
      <c r="G241" s="465"/>
      <c r="H241" s="465"/>
    </row>
    <row r="242" spans="1:8" ht="21.75" customHeight="1">
      <c r="A242" s="466" t="s">
        <v>602</v>
      </c>
      <c r="B242" s="913" t="s">
        <v>659</v>
      </c>
      <c r="C242" s="914"/>
      <c r="D242" s="914"/>
      <c r="E242" s="914"/>
      <c r="F242" s="914"/>
      <c r="G242" s="914"/>
      <c r="H242" s="914"/>
    </row>
    <row r="243" spans="1:8" ht="21.75" customHeight="1">
      <c r="A243" s="466"/>
      <c r="B243" s="482"/>
      <c r="C243" s="467"/>
      <c r="D243" s="431"/>
      <c r="E243" s="855"/>
      <c r="F243" s="858" t="s">
        <v>648</v>
      </c>
      <c r="G243" s="936"/>
      <c r="H243" s="859"/>
    </row>
    <row r="244" spans="1:8" ht="43.5" customHeight="1">
      <c r="A244" s="466"/>
      <c r="B244" s="482"/>
      <c r="C244" s="467"/>
      <c r="D244" s="431" t="s">
        <v>700</v>
      </c>
      <c r="E244" s="857"/>
      <c r="F244" s="862"/>
      <c r="G244" s="937"/>
      <c r="H244" s="863"/>
    </row>
    <row r="245" spans="1:8" ht="23.25" customHeight="1">
      <c r="A245" s="468" t="s">
        <v>650</v>
      </c>
      <c r="B245" s="928" t="s">
        <v>651</v>
      </c>
      <c r="C245" s="929"/>
      <c r="D245" s="483"/>
      <c r="E245" s="521"/>
      <c r="F245" s="880"/>
      <c r="G245" s="881"/>
      <c r="H245" s="882"/>
    </row>
    <row r="246" spans="1:8" ht="44.25" customHeight="1">
      <c r="A246" s="468"/>
      <c r="B246" s="924" t="s">
        <v>713</v>
      </c>
      <c r="C246" s="925"/>
      <c r="D246" s="869"/>
      <c r="E246" s="470"/>
      <c r="F246" s="880"/>
      <c r="G246" s="881"/>
      <c r="H246" s="882"/>
    </row>
    <row r="247" spans="1:8" ht="23.25" customHeight="1">
      <c r="A247" s="468">
        <v>1</v>
      </c>
      <c r="B247" s="875"/>
      <c r="C247" s="877"/>
      <c r="D247" s="474"/>
      <c r="E247" s="465"/>
      <c r="F247" s="875"/>
      <c r="G247" s="876"/>
      <c r="H247" s="877"/>
    </row>
    <row r="248" spans="1:8" ht="30" customHeight="1">
      <c r="A248" s="468">
        <v>2</v>
      </c>
      <c r="B248" s="875"/>
      <c r="C248" s="877"/>
      <c r="D248" s="474"/>
      <c r="E248" s="465"/>
      <c r="F248" s="875"/>
      <c r="G248" s="876"/>
      <c r="H248" s="877"/>
    </row>
    <row r="249" spans="1:8" ht="27.75" customHeight="1">
      <c r="A249" s="468">
        <v>3</v>
      </c>
      <c r="B249" s="875"/>
      <c r="C249" s="877"/>
      <c r="D249" s="474"/>
      <c r="E249" s="465"/>
      <c r="F249" s="875"/>
      <c r="G249" s="876"/>
      <c r="H249" s="877"/>
    </row>
    <row r="250" spans="1:8" ht="27" customHeight="1">
      <c r="A250" s="468">
        <v>4</v>
      </c>
      <c r="B250" s="875"/>
      <c r="C250" s="877"/>
      <c r="D250" s="474"/>
      <c r="E250" s="465"/>
      <c r="F250" s="875"/>
      <c r="G250" s="876"/>
      <c r="H250" s="877"/>
    </row>
    <row r="251" spans="1:8" ht="27.75" customHeight="1">
      <c r="A251" s="468">
        <v>5</v>
      </c>
      <c r="B251" s="875"/>
      <c r="C251" s="877"/>
      <c r="D251" s="474"/>
      <c r="E251" s="465"/>
      <c r="F251" s="875"/>
      <c r="G251" s="876"/>
      <c r="H251" s="877"/>
    </row>
    <row r="252" spans="1:8" ht="47.25" customHeight="1">
      <c r="A252" s="468"/>
      <c r="B252" s="1053" t="s">
        <v>661</v>
      </c>
      <c r="C252" s="974"/>
      <c r="D252" s="474"/>
      <c r="E252" s="534"/>
      <c r="F252" s="465"/>
      <c r="G252" s="465"/>
      <c r="H252" s="522"/>
    </row>
    <row r="253" spans="1:8" ht="14.25" customHeight="1">
      <c r="A253" s="463"/>
      <c r="B253" s="340"/>
      <c r="C253" s="340"/>
      <c r="D253" s="460"/>
      <c r="E253" s="460"/>
      <c r="F253" s="460"/>
      <c r="G253" s="460"/>
      <c r="H253" s="460"/>
    </row>
    <row r="254" spans="1:8" ht="14.25" customHeight="1">
      <c r="A254" s="466" t="s">
        <v>662</v>
      </c>
      <c r="B254" s="930" t="s">
        <v>663</v>
      </c>
      <c r="C254" s="960"/>
      <c r="D254" s="484"/>
      <c r="E254" s="961"/>
      <c r="F254" s="962"/>
      <c r="G254" s="963"/>
      <c r="H254" s="964"/>
    </row>
    <row r="255" spans="1:8" ht="39.75" customHeight="1">
      <c r="A255" s="466"/>
      <c r="B255" s="914"/>
      <c r="C255" s="930"/>
      <c r="D255" s="485" t="s">
        <v>701</v>
      </c>
      <c r="E255" s="965" t="s">
        <v>648</v>
      </c>
      <c r="F255" s="1052"/>
      <c r="G255" s="1052"/>
      <c r="H255" s="966"/>
    </row>
    <row r="256" spans="1:8" ht="59.25" customHeight="1">
      <c r="A256" s="468"/>
      <c r="B256" s="931" t="s">
        <v>665</v>
      </c>
      <c r="C256" s="932"/>
      <c r="D256" s="474"/>
      <c r="E256" s="875"/>
      <c r="F256" s="876"/>
      <c r="G256" s="876"/>
      <c r="H256" s="877"/>
    </row>
    <row r="257" spans="1:9" ht="21" customHeight="1">
      <c r="A257" s="468"/>
      <c r="B257" s="871" t="s">
        <v>666</v>
      </c>
      <c r="C257" s="929"/>
      <c r="D257" s="483"/>
      <c r="E257" s="924"/>
      <c r="F257" s="933"/>
      <c r="G257" s="934"/>
      <c r="H257" s="935"/>
    </row>
    <row r="258" spans="1:9" ht="57" customHeight="1">
      <c r="A258" s="535"/>
      <c r="B258" s="931" t="s">
        <v>667</v>
      </c>
      <c r="C258" s="932"/>
      <c r="D258" s="474"/>
      <c r="E258" s="875"/>
      <c r="F258" s="876"/>
      <c r="G258" s="876"/>
      <c r="H258" s="877"/>
    </row>
    <row r="259" spans="1:9" ht="14.25" customHeight="1">
      <c r="A259" s="537"/>
      <c r="B259" s="419"/>
      <c r="C259" s="419"/>
      <c r="D259" s="419"/>
      <c r="G259" s="419"/>
    </row>
    <row r="260" spans="1:9" ht="19.5" hidden="1" customHeight="1">
      <c r="A260" s="536"/>
      <c r="B260" s="914" t="e">
        <f>IF(AND(#REF!=2,M198=1),"Name of Other Partner of JV",IF(AND(#REF!=2,M198="2 or more"),"Name of Other Partner-1 of JV",""))</f>
        <v>#REF!</v>
      </c>
      <c r="C260" s="914"/>
      <c r="D260" s="914"/>
      <c r="E260" s="913" t="e">
        <f>'[10]Name of Bidder'!C18</f>
        <v>#REF!</v>
      </c>
      <c r="F260" s="914"/>
      <c r="G260" s="914"/>
      <c r="H260" s="930"/>
      <c r="I260" s="342"/>
    </row>
    <row r="261" spans="1:9" ht="29.25" hidden="1" customHeight="1">
      <c r="A261" s="433" t="s">
        <v>644</v>
      </c>
      <c r="B261" s="913" t="s">
        <v>645</v>
      </c>
      <c r="C261" s="914"/>
      <c r="D261" s="914"/>
      <c r="E261" s="914"/>
      <c r="F261" s="914"/>
      <c r="G261" s="914"/>
      <c r="H261" s="914"/>
      <c r="I261" s="342"/>
    </row>
    <row r="262" spans="1:9" ht="19.5" hidden="1" customHeight="1">
      <c r="A262" s="466"/>
      <c r="B262" s="482"/>
      <c r="C262" s="486"/>
      <c r="D262" s="487"/>
      <c r="E262" s="858" t="s">
        <v>646</v>
      </c>
      <c r="F262" s="859" t="s">
        <v>647</v>
      </c>
      <c r="G262" s="858" t="s">
        <v>648</v>
      </c>
      <c r="H262" s="859"/>
      <c r="I262" s="342"/>
    </row>
    <row r="263" spans="1:9" ht="47.25" hidden="1" customHeight="1">
      <c r="A263" s="466"/>
      <c r="B263" s="482"/>
      <c r="C263" s="486"/>
      <c r="D263" s="432" t="s">
        <v>649</v>
      </c>
      <c r="E263" s="938"/>
      <c r="F263" s="939"/>
      <c r="G263" s="938"/>
      <c r="H263" s="939"/>
      <c r="I263" s="342"/>
    </row>
    <row r="264" spans="1:9" ht="17.25" hidden="1" customHeight="1">
      <c r="A264" s="468" t="s">
        <v>650</v>
      </c>
      <c r="B264" s="924" t="s">
        <v>651</v>
      </c>
      <c r="C264" s="933"/>
      <c r="D264" s="488"/>
      <c r="E264" s="940"/>
      <c r="F264" s="941"/>
      <c r="G264" s="940"/>
      <c r="H264" s="941"/>
      <c r="I264" s="342"/>
    </row>
    <row r="265" spans="1:9" ht="17.25" hidden="1" customHeight="1">
      <c r="A265" s="468"/>
      <c r="B265" s="924" t="s">
        <v>668</v>
      </c>
      <c r="C265" s="925"/>
      <c r="D265" s="933"/>
      <c r="E265" s="470" t="s">
        <v>554</v>
      </c>
      <c r="F265" s="471"/>
      <c r="G265" s="471"/>
      <c r="H265" s="472"/>
      <c r="I265" s="342"/>
    </row>
    <row r="266" spans="1:9" ht="15.75" hidden="1" customHeight="1">
      <c r="A266" s="468">
        <v>1</v>
      </c>
      <c r="B266" s="926" t="s">
        <v>653</v>
      </c>
      <c r="C266" s="942"/>
      <c r="D266" s="476"/>
      <c r="E266" s="477"/>
      <c r="F266" s="478"/>
      <c r="G266" s="943"/>
      <c r="H266" s="944"/>
      <c r="I266" s="342"/>
    </row>
    <row r="267" spans="1:9" ht="15.75" hidden="1" customHeight="1">
      <c r="A267" s="468">
        <v>2</v>
      </c>
      <c r="B267" s="926" t="s">
        <v>654</v>
      </c>
      <c r="C267" s="942"/>
      <c r="D267" s="476"/>
      <c r="E267" s="477"/>
      <c r="F267" s="478"/>
      <c r="G267" s="943"/>
      <c r="H267" s="944"/>
    </row>
    <row r="268" spans="1:9" ht="15.75" hidden="1" customHeight="1">
      <c r="A268" s="468">
        <v>3</v>
      </c>
      <c r="B268" s="473" t="s">
        <v>655</v>
      </c>
      <c r="C268" s="475"/>
      <c r="D268" s="476"/>
      <c r="E268" s="477"/>
      <c r="F268" s="478"/>
      <c r="G268" s="943"/>
      <c r="H268" s="944"/>
      <c r="I268" s="342"/>
    </row>
    <row r="269" spans="1:9" ht="16.5" hidden="1" customHeight="1">
      <c r="A269" s="468">
        <v>4</v>
      </c>
      <c r="B269" s="473" t="s">
        <v>656</v>
      </c>
      <c r="C269" s="475"/>
      <c r="D269" s="476"/>
      <c r="E269" s="477"/>
      <c r="F269" s="478"/>
      <c r="G269" s="943"/>
      <c r="H269" s="944"/>
      <c r="I269" s="342"/>
    </row>
    <row r="270" spans="1:9" hidden="1">
      <c r="A270" s="468">
        <v>5</v>
      </c>
      <c r="B270" s="473" t="s">
        <v>657</v>
      </c>
      <c r="C270" s="475"/>
      <c r="D270" s="476"/>
      <c r="E270" s="477"/>
      <c r="F270" s="478"/>
      <c r="G270" s="943"/>
      <c r="H270" s="944"/>
      <c r="I270" s="342"/>
    </row>
    <row r="271" spans="1:9" ht="19.5" hidden="1" customHeight="1">
      <c r="A271" s="468">
        <v>6</v>
      </c>
      <c r="B271" s="473" t="s">
        <v>669</v>
      </c>
      <c r="C271" s="475"/>
      <c r="D271" s="479"/>
      <c r="E271" s="480"/>
      <c r="F271" s="481"/>
      <c r="G271" s="945"/>
      <c r="H271" s="946"/>
      <c r="I271" s="342"/>
    </row>
    <row r="272" spans="1:9" ht="32.25" hidden="1" customHeight="1">
      <c r="A272" s="463"/>
      <c r="B272" s="947" t="s">
        <v>658</v>
      </c>
      <c r="C272" s="947"/>
      <c r="D272" s="947"/>
      <c r="E272" s="947"/>
      <c r="F272" s="947"/>
      <c r="G272" s="947"/>
      <c r="H272" s="948"/>
      <c r="I272" s="342"/>
    </row>
    <row r="273" spans="1:9" ht="32.25" hidden="1" customHeight="1">
      <c r="A273" s="433"/>
      <c r="B273" s="489"/>
      <c r="C273" s="489"/>
      <c r="D273" s="489"/>
      <c r="E273" s="489"/>
      <c r="F273" s="489"/>
      <c r="G273" s="489"/>
      <c r="H273" s="489"/>
      <c r="I273" s="342"/>
    </row>
    <row r="274" spans="1:9" ht="32.25" hidden="1" customHeight="1">
      <c r="A274" s="433"/>
      <c r="B274" s="489"/>
      <c r="C274" s="489"/>
      <c r="D274" s="489"/>
      <c r="E274" s="489"/>
      <c r="F274" s="489"/>
      <c r="G274" s="489"/>
      <c r="H274" s="489"/>
      <c r="I274" s="342"/>
    </row>
    <row r="275" spans="1:9" ht="32.25" hidden="1" customHeight="1">
      <c r="A275" s="433"/>
      <c r="B275" s="489"/>
      <c r="C275" s="489"/>
      <c r="D275" s="489"/>
      <c r="E275" s="489"/>
      <c r="F275" s="489"/>
      <c r="G275" s="489"/>
      <c r="H275" s="489"/>
      <c r="I275" s="342"/>
    </row>
    <row r="276" spans="1:9" ht="32.25" hidden="1" customHeight="1">
      <c r="A276" s="433"/>
      <c r="B276" s="489"/>
      <c r="C276" s="489"/>
      <c r="D276" s="489"/>
      <c r="E276" s="489"/>
      <c r="F276" s="489"/>
      <c r="G276" s="489"/>
      <c r="H276" s="489"/>
      <c r="I276" s="342"/>
    </row>
    <row r="277" spans="1:9" ht="20.25" hidden="1" customHeight="1">
      <c r="A277" s="466" t="s">
        <v>602</v>
      </c>
      <c r="B277" s="913" t="s">
        <v>659</v>
      </c>
      <c r="C277" s="914"/>
      <c r="D277" s="914"/>
      <c r="E277" s="914"/>
      <c r="F277" s="914"/>
      <c r="G277" s="914"/>
      <c r="H277" s="914"/>
      <c r="I277" s="342"/>
    </row>
    <row r="278" spans="1:9" ht="19.5" hidden="1" customHeight="1">
      <c r="A278" s="466"/>
      <c r="B278" s="490"/>
      <c r="C278" s="486"/>
      <c r="D278" s="487"/>
      <c r="E278" s="858" t="s">
        <v>646</v>
      </c>
      <c r="F278" s="859" t="s">
        <v>647</v>
      </c>
      <c r="G278" s="858" t="s">
        <v>648</v>
      </c>
      <c r="H278" s="859"/>
      <c r="I278" s="342"/>
    </row>
    <row r="279" spans="1:9" ht="47.25" hidden="1" customHeight="1">
      <c r="A279" s="466"/>
      <c r="B279" s="490"/>
      <c r="C279" s="486"/>
      <c r="D279" s="432" t="s">
        <v>660</v>
      </c>
      <c r="E279" s="938"/>
      <c r="F279" s="939"/>
      <c r="G279" s="938"/>
      <c r="H279" s="939"/>
      <c r="I279" s="342"/>
    </row>
    <row r="280" spans="1:9" ht="17.25" hidden="1" customHeight="1">
      <c r="A280" s="468" t="s">
        <v>650</v>
      </c>
      <c r="B280" s="869" t="s">
        <v>651</v>
      </c>
      <c r="C280" s="928"/>
      <c r="D280" s="491"/>
      <c r="E280" s="940"/>
      <c r="F280" s="941"/>
      <c r="G280" s="949"/>
      <c r="H280" s="950"/>
      <c r="I280" s="342"/>
    </row>
    <row r="281" spans="1:9" ht="17.25" hidden="1" customHeight="1">
      <c r="A281" s="468"/>
      <c r="B281" s="925" t="s">
        <v>668</v>
      </c>
      <c r="C281" s="925"/>
      <c r="D281" s="869"/>
      <c r="E281" s="470" t="s">
        <v>554</v>
      </c>
      <c r="F281" s="471"/>
      <c r="G281" s="471"/>
      <c r="H281" s="472"/>
      <c r="I281" s="342"/>
    </row>
    <row r="282" spans="1:9" ht="15.75" hidden="1" customHeight="1">
      <c r="A282" s="468">
        <v>1</v>
      </c>
      <c r="B282" s="951" t="s">
        <v>653</v>
      </c>
      <c r="C282" s="952"/>
      <c r="D282" s="494"/>
      <c r="E282" s="495"/>
      <c r="F282" s="496"/>
      <c r="G282" s="953"/>
      <c r="H282" s="954"/>
      <c r="I282" s="342"/>
    </row>
    <row r="283" spans="1:9" ht="15.75" hidden="1" customHeight="1">
      <c r="A283" s="468">
        <v>2</v>
      </c>
      <c r="B283" s="951" t="s">
        <v>654</v>
      </c>
      <c r="C283" s="952"/>
      <c r="D283" s="497"/>
      <c r="E283" s="477"/>
      <c r="F283" s="478"/>
      <c r="G283" s="955"/>
      <c r="H283" s="956"/>
    </row>
    <row r="284" spans="1:9" ht="15.75" hidden="1" customHeight="1">
      <c r="A284" s="468">
        <v>3</v>
      </c>
      <c r="B284" s="492" t="s">
        <v>655</v>
      </c>
      <c r="C284" s="493"/>
      <c r="D284" s="497"/>
      <c r="E284" s="477"/>
      <c r="F284" s="478"/>
      <c r="G284" s="955"/>
      <c r="H284" s="956"/>
      <c r="I284" s="342"/>
    </row>
    <row r="285" spans="1:9" ht="16.5" hidden="1" customHeight="1">
      <c r="A285" s="468">
        <v>4</v>
      </c>
      <c r="B285" s="492" t="s">
        <v>656</v>
      </c>
      <c r="C285" s="493"/>
      <c r="D285" s="497"/>
      <c r="E285" s="477"/>
      <c r="F285" s="478"/>
      <c r="G285" s="955"/>
      <c r="H285" s="956"/>
      <c r="I285" s="342"/>
    </row>
    <row r="286" spans="1:9" ht="15.75" hidden="1" customHeight="1">
      <c r="A286" s="468">
        <v>5</v>
      </c>
      <c r="B286" s="492" t="s">
        <v>657</v>
      </c>
      <c r="C286" s="493"/>
      <c r="D286" s="497"/>
      <c r="E286" s="477"/>
      <c r="F286" s="478"/>
      <c r="G286" s="955"/>
      <c r="H286" s="956"/>
      <c r="I286" s="342"/>
    </row>
    <row r="287" spans="1:9" hidden="1">
      <c r="A287" s="468">
        <v>6</v>
      </c>
      <c r="B287" s="492" t="s">
        <v>669</v>
      </c>
      <c r="C287" s="493"/>
      <c r="D287" s="498"/>
      <c r="E287" s="480"/>
      <c r="F287" s="481"/>
      <c r="G287" s="957"/>
      <c r="H287" s="958"/>
      <c r="I287" s="342"/>
    </row>
    <row r="288" spans="1:9" ht="49.5" hidden="1" customHeight="1">
      <c r="A288" s="468"/>
      <c r="B288" s="959" t="s">
        <v>658</v>
      </c>
      <c r="C288" s="947"/>
      <c r="D288" s="947"/>
      <c r="E288" s="947"/>
      <c r="F288" s="947"/>
      <c r="G288" s="947"/>
      <c r="H288" s="948"/>
      <c r="I288" s="342"/>
    </row>
    <row r="289" spans="1:9" ht="16.5" hidden="1" customHeight="1">
      <c r="A289" s="499"/>
      <c r="B289" s="340"/>
      <c r="C289" s="340"/>
      <c r="D289" s="460"/>
      <c r="E289" s="460"/>
      <c r="F289" s="460"/>
      <c r="G289" s="460"/>
      <c r="H289" s="460"/>
      <c r="I289" s="342"/>
    </row>
    <row r="290" spans="1:9" ht="16.5" hidden="1" customHeight="1">
      <c r="A290" s="466" t="s">
        <v>662</v>
      </c>
      <c r="B290" s="930" t="s">
        <v>663</v>
      </c>
      <c r="C290" s="960"/>
      <c r="D290" s="484"/>
      <c r="E290" s="961"/>
      <c r="F290" s="962"/>
      <c r="G290" s="963"/>
      <c r="H290" s="964"/>
      <c r="I290" s="342"/>
    </row>
    <row r="291" spans="1:9" ht="28.5" hidden="1" customHeight="1">
      <c r="A291" s="466"/>
      <c r="B291" s="914"/>
      <c r="C291" s="930"/>
      <c r="D291" s="485"/>
      <c r="E291" s="965" t="s">
        <v>664</v>
      </c>
      <c r="F291" s="966"/>
      <c r="G291" s="967" t="s">
        <v>646</v>
      </c>
      <c r="H291" s="968"/>
      <c r="I291" s="342"/>
    </row>
    <row r="292" spans="1:9" ht="56.25" hidden="1" customHeight="1">
      <c r="A292" s="468"/>
      <c r="B292" s="931" t="s">
        <v>665</v>
      </c>
      <c r="C292" s="932"/>
      <c r="D292" s="474"/>
      <c r="E292" s="969"/>
      <c r="F292" s="970"/>
      <c r="G292" s="971"/>
      <c r="H292" s="971"/>
    </row>
    <row r="293" spans="1:9" ht="15.75" hidden="1" customHeight="1">
      <c r="A293" s="468"/>
      <c r="B293" s="871" t="s">
        <v>666</v>
      </c>
      <c r="C293" s="929"/>
      <c r="D293" s="483"/>
      <c r="E293" s="924"/>
      <c r="F293" s="933"/>
      <c r="G293" s="934"/>
      <c r="H293" s="935"/>
      <c r="I293" s="342"/>
    </row>
    <row r="294" spans="1:9" ht="66.75" hidden="1" customHeight="1">
      <c r="A294" s="468"/>
      <c r="B294" s="931" t="s">
        <v>667</v>
      </c>
      <c r="C294" s="932"/>
      <c r="D294" s="474"/>
      <c r="E294" s="969"/>
      <c r="F294" s="970"/>
      <c r="G294" s="971"/>
      <c r="H294" s="971"/>
      <c r="I294" s="342"/>
    </row>
    <row r="295" spans="1:9" ht="20.25" hidden="1" customHeight="1">
      <c r="A295" s="468"/>
      <c r="B295" s="500"/>
      <c r="C295" s="500"/>
      <c r="D295" s="501"/>
      <c r="E295" s="501"/>
      <c r="F295" s="501"/>
      <c r="G295" s="501"/>
      <c r="H295" s="501"/>
      <c r="I295" s="342"/>
    </row>
    <row r="296" spans="1:9" ht="32.25" hidden="1" customHeight="1">
      <c r="A296" s="433"/>
      <c r="B296" s="914" t="e">
        <f>IF(AND(#REF!=2,M198="2 or more"),"Name of Other Partner-2 of JV", "")</f>
        <v>#REF!</v>
      </c>
      <c r="C296" s="914"/>
      <c r="D296" s="914"/>
      <c r="E296" s="913" t="e">
        <f>'[10]Name of Bidder'!C23</f>
        <v>#REF!</v>
      </c>
      <c r="F296" s="914"/>
      <c r="G296" s="914"/>
      <c r="H296" s="930"/>
      <c r="I296" s="342"/>
    </row>
    <row r="297" spans="1:9" ht="29.25" hidden="1" customHeight="1">
      <c r="A297" s="433" t="s">
        <v>644</v>
      </c>
      <c r="B297" s="913" t="s">
        <v>645</v>
      </c>
      <c r="C297" s="914"/>
      <c r="D297" s="914"/>
      <c r="E297" s="914"/>
      <c r="F297" s="914"/>
      <c r="G297" s="914"/>
      <c r="H297" s="914"/>
      <c r="I297" s="342"/>
    </row>
    <row r="298" spans="1:9" ht="19.5" hidden="1" customHeight="1">
      <c r="A298" s="466"/>
      <c r="B298" s="482"/>
      <c r="C298" s="486"/>
      <c r="D298" s="487"/>
      <c r="E298" s="858" t="s">
        <v>646</v>
      </c>
      <c r="F298" s="859" t="s">
        <v>647</v>
      </c>
      <c r="G298" s="858" t="s">
        <v>648</v>
      </c>
      <c r="H298" s="859"/>
      <c r="I298" s="342"/>
    </row>
    <row r="299" spans="1:9" ht="47.25" hidden="1" customHeight="1">
      <c r="A299" s="466"/>
      <c r="B299" s="482"/>
      <c r="C299" s="486"/>
      <c r="D299" s="432" t="s">
        <v>649</v>
      </c>
      <c r="E299" s="938"/>
      <c r="F299" s="939"/>
      <c r="G299" s="938"/>
      <c r="H299" s="939"/>
      <c r="I299" s="342"/>
    </row>
    <row r="300" spans="1:9" ht="17.25" hidden="1" customHeight="1">
      <c r="A300" s="468" t="s">
        <v>650</v>
      </c>
      <c r="B300" s="924" t="s">
        <v>651</v>
      </c>
      <c r="C300" s="933"/>
      <c r="D300" s="488"/>
      <c r="E300" s="940"/>
      <c r="F300" s="941"/>
      <c r="G300" s="940"/>
      <c r="H300" s="941"/>
      <c r="I300" s="342"/>
    </row>
    <row r="301" spans="1:9" ht="17.25" hidden="1" customHeight="1">
      <c r="A301" s="468"/>
      <c r="B301" s="924" t="s">
        <v>668</v>
      </c>
      <c r="C301" s="925"/>
      <c r="D301" s="933"/>
      <c r="E301" s="470" t="s">
        <v>554</v>
      </c>
      <c r="F301" s="471"/>
      <c r="G301" s="471"/>
      <c r="H301" s="472"/>
      <c r="I301" s="342"/>
    </row>
    <row r="302" spans="1:9" ht="15.75" hidden="1" customHeight="1">
      <c r="A302" s="468">
        <v>1</v>
      </c>
      <c r="B302" s="951" t="s">
        <v>653</v>
      </c>
      <c r="C302" s="952"/>
      <c r="D302" s="502"/>
      <c r="E302" s="495"/>
      <c r="F302" s="496"/>
      <c r="G302" s="972"/>
      <c r="H302" s="973"/>
      <c r="I302" s="342"/>
    </row>
    <row r="303" spans="1:9" ht="15.75" hidden="1" customHeight="1">
      <c r="A303" s="468">
        <v>2</v>
      </c>
      <c r="B303" s="951" t="s">
        <v>654</v>
      </c>
      <c r="C303" s="952"/>
      <c r="D303" s="476"/>
      <c r="E303" s="477"/>
      <c r="F303" s="478"/>
      <c r="G303" s="943"/>
      <c r="H303" s="944"/>
    </row>
    <row r="304" spans="1:9" ht="15.75" hidden="1" customHeight="1">
      <c r="A304" s="468">
        <v>3</v>
      </c>
      <c r="B304" s="492" t="s">
        <v>655</v>
      </c>
      <c r="C304" s="493"/>
      <c r="D304" s="476"/>
      <c r="E304" s="477"/>
      <c r="F304" s="478"/>
      <c r="G304" s="943"/>
      <c r="H304" s="944"/>
      <c r="I304" s="342"/>
    </row>
    <row r="305" spans="1:9" ht="16.5" hidden="1" customHeight="1">
      <c r="A305" s="468">
        <v>4</v>
      </c>
      <c r="B305" s="492" t="s">
        <v>656</v>
      </c>
      <c r="C305" s="493"/>
      <c r="D305" s="476"/>
      <c r="E305" s="477"/>
      <c r="F305" s="478"/>
      <c r="G305" s="943"/>
      <c r="H305" s="944"/>
      <c r="I305" s="342"/>
    </row>
    <row r="306" spans="1:9" ht="15.75" hidden="1" customHeight="1">
      <c r="A306" s="468">
        <v>5</v>
      </c>
      <c r="B306" s="492" t="s">
        <v>657</v>
      </c>
      <c r="C306" s="493"/>
      <c r="D306" s="476"/>
      <c r="E306" s="477"/>
      <c r="F306" s="478"/>
      <c r="G306" s="943"/>
      <c r="H306" s="944"/>
      <c r="I306" s="342"/>
    </row>
    <row r="307" spans="1:9" hidden="1">
      <c r="A307" s="468">
        <v>6</v>
      </c>
      <c r="B307" s="492" t="s">
        <v>669</v>
      </c>
      <c r="C307" s="493"/>
      <c r="D307" s="479"/>
      <c r="E307" s="480"/>
      <c r="F307" s="481"/>
      <c r="G307" s="945"/>
      <c r="H307" s="946"/>
      <c r="I307" s="342"/>
    </row>
    <row r="308" spans="1:9" ht="32.25" hidden="1" customHeight="1">
      <c r="A308" s="463"/>
      <c r="B308" s="947" t="s">
        <v>658</v>
      </c>
      <c r="C308" s="947"/>
      <c r="D308" s="947"/>
      <c r="E308" s="947"/>
      <c r="F308" s="947"/>
      <c r="G308" s="947"/>
      <c r="H308" s="948"/>
      <c r="I308" s="342"/>
    </row>
    <row r="309" spans="1:9" ht="32.25" hidden="1" customHeight="1">
      <c r="A309" s="433"/>
      <c r="B309" s="489"/>
      <c r="C309" s="489"/>
      <c r="D309" s="489"/>
      <c r="E309" s="489"/>
      <c r="F309" s="489"/>
      <c r="G309" s="489"/>
      <c r="H309" s="489"/>
      <c r="I309" s="342"/>
    </row>
    <row r="310" spans="1:9" ht="20.25" hidden="1" customHeight="1">
      <c r="A310" s="466" t="s">
        <v>602</v>
      </c>
      <c r="B310" s="913" t="s">
        <v>659</v>
      </c>
      <c r="C310" s="914"/>
      <c r="D310" s="914"/>
      <c r="E310" s="914"/>
      <c r="F310" s="914"/>
      <c r="G310" s="914"/>
      <c r="H310" s="914"/>
      <c r="I310" s="342"/>
    </row>
    <row r="311" spans="1:9" ht="19.5" hidden="1" customHeight="1">
      <c r="A311" s="466"/>
      <c r="B311" s="490"/>
      <c r="C311" s="486"/>
      <c r="D311" s="487"/>
      <c r="E311" s="858" t="s">
        <v>646</v>
      </c>
      <c r="F311" s="859" t="s">
        <v>647</v>
      </c>
      <c r="G311" s="858" t="s">
        <v>648</v>
      </c>
      <c r="H311" s="859"/>
      <c r="I311" s="342"/>
    </row>
    <row r="312" spans="1:9" ht="47.25" hidden="1" customHeight="1">
      <c r="A312" s="466"/>
      <c r="B312" s="490"/>
      <c r="C312" s="486"/>
      <c r="D312" s="432" t="s">
        <v>660</v>
      </c>
      <c r="E312" s="938"/>
      <c r="F312" s="939"/>
      <c r="G312" s="938"/>
      <c r="H312" s="939"/>
      <c r="I312" s="342"/>
    </row>
    <row r="313" spans="1:9" ht="17.25" hidden="1" customHeight="1">
      <c r="A313" s="468" t="s">
        <v>650</v>
      </c>
      <c r="B313" s="869" t="s">
        <v>651</v>
      </c>
      <c r="C313" s="928"/>
      <c r="D313" s="491"/>
      <c r="E313" s="940"/>
      <c r="F313" s="941"/>
      <c r="G313" s="949"/>
      <c r="H313" s="950"/>
      <c r="I313" s="342"/>
    </row>
    <row r="314" spans="1:9" ht="17.25" hidden="1" customHeight="1">
      <c r="A314" s="468"/>
      <c r="B314" s="925" t="s">
        <v>668</v>
      </c>
      <c r="C314" s="925"/>
      <c r="D314" s="869"/>
      <c r="E314" s="470" t="s">
        <v>554</v>
      </c>
      <c r="F314" s="471"/>
      <c r="G314" s="471"/>
      <c r="H314" s="472"/>
      <c r="I314" s="342"/>
    </row>
    <row r="315" spans="1:9" ht="15.75" hidden="1" customHeight="1">
      <c r="A315" s="468">
        <v>1</v>
      </c>
      <c r="B315" s="951" t="s">
        <v>653</v>
      </c>
      <c r="C315" s="952"/>
      <c r="D315" s="494"/>
      <c r="E315" s="495"/>
      <c r="F315" s="496"/>
      <c r="G315" s="953"/>
      <c r="H315" s="954"/>
      <c r="I315" s="342"/>
    </row>
    <row r="316" spans="1:9" ht="15.75" hidden="1" customHeight="1">
      <c r="A316" s="468">
        <v>2</v>
      </c>
      <c r="B316" s="951" t="s">
        <v>654</v>
      </c>
      <c r="C316" s="952"/>
      <c r="D316" s="497"/>
      <c r="E316" s="477"/>
      <c r="F316" s="478"/>
      <c r="G316" s="955"/>
      <c r="H316" s="956"/>
    </row>
    <row r="317" spans="1:9" ht="15.75" hidden="1" customHeight="1">
      <c r="A317" s="468">
        <v>3</v>
      </c>
      <c r="B317" s="492" t="s">
        <v>655</v>
      </c>
      <c r="C317" s="493"/>
      <c r="D317" s="497"/>
      <c r="E317" s="477"/>
      <c r="F317" s="478"/>
      <c r="G317" s="955"/>
      <c r="H317" s="956"/>
      <c r="I317" s="342"/>
    </row>
    <row r="318" spans="1:9" ht="16.5" hidden="1" customHeight="1">
      <c r="A318" s="468">
        <v>4</v>
      </c>
      <c r="B318" s="492" t="s">
        <v>656</v>
      </c>
      <c r="C318" s="493"/>
      <c r="D318" s="497"/>
      <c r="E318" s="477"/>
      <c r="F318" s="478"/>
      <c r="G318" s="955"/>
      <c r="H318" s="956"/>
      <c r="I318" s="342"/>
    </row>
    <row r="319" spans="1:9" ht="15.75" hidden="1" customHeight="1">
      <c r="A319" s="468">
        <v>5</v>
      </c>
      <c r="B319" s="492" t="s">
        <v>657</v>
      </c>
      <c r="C319" s="493"/>
      <c r="D319" s="497"/>
      <c r="E319" s="477"/>
      <c r="F319" s="478"/>
      <c r="G319" s="955"/>
      <c r="H319" s="956"/>
      <c r="I319" s="342"/>
    </row>
    <row r="320" spans="1:9" ht="15.75" hidden="1" customHeight="1">
      <c r="A320" s="468">
        <v>6</v>
      </c>
      <c r="B320" s="492" t="s">
        <v>669</v>
      </c>
      <c r="C320" s="493"/>
      <c r="D320" s="497"/>
      <c r="E320" s="477"/>
      <c r="F320" s="478"/>
      <c r="G320" s="955"/>
      <c r="H320" s="956"/>
      <c r="I320" s="342"/>
    </row>
    <row r="321" spans="1:9" ht="32.25" hidden="1" customHeight="1">
      <c r="A321" s="468"/>
      <c r="B321" s="974" t="s">
        <v>661</v>
      </c>
      <c r="C321" s="974"/>
      <c r="D321" s="498"/>
      <c r="E321" s="480"/>
      <c r="F321" s="481"/>
      <c r="G321" s="957"/>
      <c r="H321" s="958"/>
      <c r="I321" s="342"/>
    </row>
    <row r="322" spans="1:9" ht="32.25" hidden="1" customHeight="1">
      <c r="A322" s="463"/>
      <c r="B322" s="975" t="s">
        <v>658</v>
      </c>
      <c r="C322" s="975"/>
      <c r="D322" s="975"/>
      <c r="E322" s="975"/>
      <c r="F322" s="975"/>
      <c r="G322" s="975"/>
      <c r="H322" s="976"/>
      <c r="I322" s="342"/>
    </row>
    <row r="323" spans="1:9" ht="16.5" hidden="1" customHeight="1">
      <c r="A323" s="463"/>
      <c r="B323" s="340"/>
      <c r="C323" s="340"/>
      <c r="D323" s="460"/>
      <c r="E323" s="460"/>
      <c r="F323" s="460"/>
      <c r="G323" s="460"/>
      <c r="H323" s="460"/>
      <c r="I323" s="342"/>
    </row>
    <row r="324" spans="1:9" ht="16.5" hidden="1" customHeight="1">
      <c r="A324" s="466" t="s">
        <v>662</v>
      </c>
      <c r="B324" s="960" t="s">
        <v>663</v>
      </c>
      <c r="C324" s="960"/>
      <c r="D324" s="484"/>
      <c r="E324" s="961"/>
      <c r="F324" s="962"/>
      <c r="G324" s="963"/>
      <c r="H324" s="964"/>
      <c r="I324" s="342"/>
    </row>
    <row r="325" spans="1:9" ht="28.5" hidden="1" customHeight="1">
      <c r="A325" s="466"/>
      <c r="B325" s="913"/>
      <c r="C325" s="930"/>
      <c r="D325" s="485"/>
      <c r="E325" s="965" t="s">
        <v>664</v>
      </c>
      <c r="F325" s="966"/>
      <c r="G325" s="967" t="s">
        <v>646</v>
      </c>
      <c r="H325" s="968"/>
      <c r="I325" s="342"/>
    </row>
    <row r="326" spans="1:9" ht="56.25" hidden="1" customHeight="1">
      <c r="A326" s="468"/>
      <c r="B326" s="932" t="s">
        <v>665</v>
      </c>
      <c r="C326" s="932"/>
      <c r="D326" s="474"/>
      <c r="E326" s="969"/>
      <c r="F326" s="970"/>
      <c r="G326" s="971"/>
      <c r="H326" s="971"/>
    </row>
    <row r="327" spans="1:9" ht="15.75" hidden="1" customHeight="1">
      <c r="A327" s="468"/>
      <c r="B327" s="929" t="s">
        <v>666</v>
      </c>
      <c r="C327" s="929"/>
      <c r="D327" s="483"/>
      <c r="E327" s="924"/>
      <c r="F327" s="933"/>
      <c r="G327" s="934"/>
      <c r="H327" s="935"/>
      <c r="I327" s="342"/>
    </row>
    <row r="328" spans="1:9" ht="49.5" hidden="1" customHeight="1">
      <c r="A328" s="468"/>
      <c r="B328" s="932" t="s">
        <v>667</v>
      </c>
      <c r="C328" s="932"/>
      <c r="D328" s="474"/>
      <c r="E328" s="969"/>
      <c r="F328" s="970"/>
      <c r="G328" s="971"/>
      <c r="H328" s="971"/>
      <c r="I328" s="342"/>
    </row>
    <row r="329" spans="1:9" ht="22.5" hidden="1" customHeight="1">
      <c r="A329" s="463"/>
      <c r="B329" s="500"/>
      <c r="C329" s="500"/>
      <c r="D329" s="501"/>
      <c r="E329" s="501"/>
      <c r="F329" s="501"/>
      <c r="G329" s="501"/>
      <c r="H329" s="501"/>
      <c r="I329" s="342"/>
    </row>
    <row r="330" spans="1:9" ht="17.25" hidden="1" customHeight="1">
      <c r="A330" s="503" t="s">
        <v>670</v>
      </c>
      <c r="B330" s="977" t="s">
        <v>671</v>
      </c>
      <c r="C330" s="977"/>
      <c r="D330" s="977"/>
      <c r="E330" s="977"/>
      <c r="F330" s="977"/>
      <c r="G330" s="977"/>
      <c r="H330" s="977"/>
      <c r="I330" s="342"/>
    </row>
    <row r="331" spans="1:9" ht="12" hidden="1" customHeight="1">
      <c r="A331" s="342"/>
      <c r="B331" s="419"/>
      <c r="C331" s="419"/>
      <c r="D331" s="419"/>
      <c r="E331" s="419"/>
      <c r="F331" s="419"/>
      <c r="G331" s="419"/>
      <c r="H331" s="342"/>
      <c r="I331" s="342"/>
    </row>
    <row r="332" spans="1:9" ht="75" hidden="1" customHeight="1">
      <c r="A332" s="504"/>
      <c r="B332" s="978" t="s">
        <v>672</v>
      </c>
      <c r="C332" s="978"/>
      <c r="D332" s="978"/>
      <c r="E332" s="978"/>
      <c r="F332" s="978"/>
      <c r="G332" s="978"/>
      <c r="H332" s="978"/>
      <c r="I332" s="342"/>
    </row>
    <row r="333" spans="1:9" ht="185.25" hidden="1" customHeight="1">
      <c r="A333" s="463"/>
      <c r="B333" s="979" t="s">
        <v>673</v>
      </c>
      <c r="C333" s="979"/>
      <c r="D333" s="979"/>
      <c r="E333" s="979"/>
      <c r="F333" s="979"/>
      <c r="G333" s="979"/>
      <c r="H333" s="979"/>
    </row>
    <row r="334" spans="1:9" ht="40.200000000000003" hidden="1" customHeight="1">
      <c r="A334" s="463"/>
      <c r="B334" s="978"/>
      <c r="C334" s="978"/>
      <c r="D334" s="978"/>
      <c r="E334" s="978"/>
      <c r="F334" s="978"/>
      <c r="G334" s="978"/>
      <c r="H334" s="978"/>
      <c r="I334" s="342"/>
    </row>
    <row r="335" spans="1:9" ht="9" hidden="1" customHeight="1">
      <c r="A335" s="342"/>
      <c r="B335" s="342"/>
      <c r="C335" s="342"/>
      <c r="D335" s="342"/>
      <c r="E335" s="342"/>
      <c r="F335" s="342"/>
      <c r="G335" s="342"/>
      <c r="H335" s="342"/>
      <c r="I335" s="342"/>
    </row>
    <row r="336" spans="1:9" ht="33.75" hidden="1" customHeight="1">
      <c r="A336" s="463"/>
      <c r="B336" s="978"/>
      <c r="C336" s="978"/>
      <c r="D336" s="978"/>
      <c r="E336" s="978"/>
      <c r="F336" s="978"/>
      <c r="G336" s="978"/>
      <c r="H336" s="978"/>
      <c r="I336" s="342"/>
    </row>
    <row r="337" spans="1:9" hidden="1">
      <c r="B337" s="419"/>
      <c r="C337" s="419"/>
      <c r="D337" s="419"/>
      <c r="E337" s="419"/>
      <c r="F337" s="419"/>
      <c r="G337" s="419"/>
    </row>
    <row r="338" spans="1:9" ht="42" hidden="1" customHeight="1">
      <c r="A338" s="462"/>
      <c r="B338" s="978"/>
      <c r="C338" s="978"/>
      <c r="D338" s="978"/>
      <c r="E338" s="978"/>
      <c r="F338" s="978"/>
      <c r="G338" s="978"/>
      <c r="H338" s="978"/>
      <c r="I338" s="342"/>
    </row>
    <row r="339" spans="1:9" hidden="1">
      <c r="A339" s="342"/>
      <c r="B339" s="342"/>
      <c r="C339" s="342"/>
      <c r="D339" s="342"/>
      <c r="E339" s="342"/>
      <c r="F339" s="342"/>
      <c r="G339" s="342"/>
      <c r="H339" s="342"/>
      <c r="I339" s="342"/>
    </row>
    <row r="340" spans="1:9" ht="19.5" hidden="1" customHeight="1">
      <c r="A340" s="462"/>
      <c r="B340" s="978" t="s">
        <v>674</v>
      </c>
      <c r="C340" s="978"/>
      <c r="D340" s="978"/>
      <c r="E340" s="978"/>
      <c r="F340" s="978"/>
      <c r="G340" s="978"/>
      <c r="H340" s="978"/>
      <c r="I340" s="342"/>
    </row>
    <row r="341" spans="1:9" hidden="1">
      <c r="A341" s="342"/>
      <c r="B341" s="419"/>
      <c r="C341" s="419"/>
      <c r="D341" s="419"/>
      <c r="E341" s="419"/>
      <c r="F341" s="419"/>
      <c r="G341" s="419"/>
      <c r="H341" s="342"/>
      <c r="I341" s="342"/>
    </row>
    <row r="342" spans="1:9" ht="40.200000000000003" hidden="1" customHeight="1">
      <c r="A342" s="462" t="s">
        <v>357</v>
      </c>
      <c r="B342" s="979" t="s">
        <v>675</v>
      </c>
      <c r="C342" s="979"/>
      <c r="D342" s="979"/>
      <c r="E342" s="979"/>
      <c r="F342" s="979"/>
      <c r="G342" s="979"/>
      <c r="H342" s="979"/>
      <c r="I342" s="342"/>
    </row>
    <row r="343" spans="1:9" hidden="1">
      <c r="A343" s="342"/>
      <c r="B343" s="419"/>
      <c r="C343" s="419"/>
      <c r="D343" s="419"/>
      <c r="E343" s="419"/>
      <c r="F343" s="419"/>
      <c r="G343" s="419"/>
      <c r="H343" s="342"/>
      <c r="I343" s="342"/>
    </row>
    <row r="344" spans="1:9" ht="90" hidden="1" customHeight="1">
      <c r="A344" s="462" t="s">
        <v>358</v>
      </c>
      <c r="B344" s="979" t="s">
        <v>676</v>
      </c>
      <c r="C344" s="979"/>
      <c r="D344" s="979"/>
      <c r="E344" s="979"/>
      <c r="F344" s="979"/>
      <c r="G344" s="979"/>
      <c r="H344" s="979"/>
    </row>
    <row r="345" spans="1:9" hidden="1">
      <c r="A345" s="342"/>
      <c r="B345" s="342"/>
      <c r="C345" s="342"/>
      <c r="D345" s="342"/>
      <c r="E345" s="342"/>
      <c r="F345" s="342"/>
      <c r="G345" s="342"/>
      <c r="H345" s="342"/>
      <c r="I345" s="342"/>
    </row>
    <row r="346" spans="1:9" ht="48" hidden="1" customHeight="1">
      <c r="A346" s="462" t="s">
        <v>359</v>
      </c>
      <c r="B346" s="978" t="s">
        <v>677</v>
      </c>
      <c r="C346" s="978"/>
      <c r="D346" s="978"/>
      <c r="E346" s="978"/>
      <c r="F346" s="978"/>
      <c r="G346" s="978"/>
      <c r="H346" s="978"/>
      <c r="I346" s="342"/>
    </row>
    <row r="347" spans="1:9" ht="17.25" hidden="1" customHeight="1">
      <c r="A347" s="342"/>
      <c r="B347" s="342"/>
      <c r="C347" s="342"/>
      <c r="D347" s="341"/>
      <c r="E347" s="342"/>
      <c r="F347" s="342"/>
      <c r="G347" s="342"/>
      <c r="H347" s="342"/>
      <c r="I347" s="342"/>
    </row>
    <row r="348" spans="1:9" ht="21" hidden="1" customHeight="1">
      <c r="A348" s="462" t="s">
        <v>360</v>
      </c>
      <c r="B348" s="978" t="s">
        <v>678</v>
      </c>
      <c r="C348" s="978"/>
      <c r="D348" s="978"/>
      <c r="E348" s="978"/>
      <c r="F348" s="978"/>
      <c r="G348" s="978"/>
      <c r="H348" s="978"/>
      <c r="I348" s="342"/>
    </row>
    <row r="349" spans="1:9" ht="29.25" hidden="1" customHeight="1">
      <c r="A349" s="462"/>
      <c r="B349" s="980" t="s">
        <v>679</v>
      </c>
      <c r="C349" s="980"/>
      <c r="D349" s="980"/>
      <c r="E349" s="980"/>
      <c r="F349" s="980"/>
      <c r="G349" s="980"/>
      <c r="H349" s="980"/>
      <c r="I349" s="342"/>
    </row>
    <row r="350" spans="1:9" ht="17.25" hidden="1" customHeight="1">
      <c r="A350" s="462"/>
      <c r="B350" s="505"/>
      <c r="C350" s="505"/>
      <c r="D350" s="505"/>
      <c r="E350" s="505"/>
      <c r="F350" s="505"/>
      <c r="G350" s="505"/>
      <c r="H350" s="505"/>
    </row>
    <row r="351" spans="1:9" ht="72" hidden="1" customHeight="1">
      <c r="A351" s="463">
        <v>4.0999999999999996</v>
      </c>
      <c r="B351" s="851" t="s">
        <v>680</v>
      </c>
      <c r="C351" s="851"/>
      <c r="D351" s="851"/>
      <c r="E351" s="851"/>
      <c r="F351" s="851"/>
      <c r="G351" s="851"/>
      <c r="H351" s="851"/>
    </row>
    <row r="352" spans="1:9" ht="16.5" hidden="1" customHeight="1">
      <c r="A352" s="418" t="s">
        <v>597</v>
      </c>
      <c r="B352" s="981" t="str">
        <f>"For  " &amp;B199</f>
        <v>For  Name of the Bidder</v>
      </c>
      <c r="C352" s="981"/>
      <c r="D352" s="981"/>
      <c r="E352" s="981"/>
      <c r="F352" s="981"/>
      <c r="G352" s="342"/>
      <c r="H352" s="342"/>
      <c r="I352" s="342"/>
    </row>
    <row r="353" spans="1:9" ht="15.75" hidden="1" customHeight="1">
      <c r="A353" s="342"/>
      <c r="B353" s="506" t="s">
        <v>19</v>
      </c>
      <c r="C353" s="982"/>
      <c r="D353" s="983"/>
      <c r="E353" s="983"/>
      <c r="F353" s="983"/>
      <c r="G353" s="983"/>
      <c r="H353" s="984"/>
      <c r="I353" s="342"/>
    </row>
    <row r="354" spans="1:9" ht="15.75" hidden="1" customHeight="1">
      <c r="A354" s="342"/>
      <c r="B354" s="506" t="s">
        <v>28</v>
      </c>
      <c r="C354" s="982"/>
      <c r="D354" s="983"/>
      <c r="E354" s="983"/>
      <c r="F354" s="983"/>
      <c r="G354" s="983"/>
      <c r="H354" s="984"/>
      <c r="I354" s="342"/>
    </row>
    <row r="355" spans="1:9" ht="15.75" hidden="1" customHeight="1">
      <c r="A355" s="342"/>
      <c r="B355" s="506" t="s">
        <v>474</v>
      </c>
      <c r="C355" s="982"/>
      <c r="D355" s="983"/>
      <c r="E355" s="983"/>
      <c r="F355" s="983"/>
      <c r="G355" s="983"/>
      <c r="H355" s="984"/>
      <c r="I355" s="342"/>
    </row>
    <row r="356" spans="1:9" ht="15.75" hidden="1" customHeight="1">
      <c r="A356" s="342"/>
      <c r="B356" s="506" t="s">
        <v>526</v>
      </c>
      <c r="C356" s="982"/>
      <c r="D356" s="983"/>
      <c r="E356" s="983"/>
      <c r="F356" s="983"/>
      <c r="G356" s="983"/>
      <c r="H356" s="984"/>
      <c r="I356" s="342"/>
    </row>
    <row r="357" spans="1:9" ht="15.75" hidden="1" customHeight="1">
      <c r="A357" s="342"/>
      <c r="B357" s="506" t="s">
        <v>475</v>
      </c>
      <c r="C357" s="982"/>
      <c r="D357" s="983"/>
      <c r="E357" s="983"/>
      <c r="F357" s="983"/>
      <c r="G357" s="983"/>
      <c r="H357" s="984"/>
      <c r="I357" s="342"/>
    </row>
    <row r="358" spans="1:9" ht="15.75" hidden="1" customHeight="1">
      <c r="A358" s="342"/>
      <c r="B358" s="506" t="s">
        <v>480</v>
      </c>
      <c r="C358" s="982"/>
      <c r="D358" s="983"/>
      <c r="E358" s="983"/>
      <c r="F358" s="983"/>
      <c r="G358" s="983"/>
      <c r="H358" s="984"/>
      <c r="I358" s="342"/>
    </row>
    <row r="359" spans="1:9" ht="15.75" hidden="1" customHeight="1">
      <c r="A359" s="342"/>
      <c r="B359" s="506" t="s">
        <v>681</v>
      </c>
      <c r="C359" s="982"/>
      <c r="D359" s="983"/>
      <c r="E359" s="983"/>
      <c r="F359" s="983"/>
      <c r="G359" s="983"/>
      <c r="H359" s="984"/>
      <c r="I359" s="342"/>
    </row>
    <row r="360" spans="1:9" ht="15.75" hidden="1" customHeight="1">
      <c r="A360" s="342"/>
      <c r="B360" s="506" t="s">
        <v>682</v>
      </c>
      <c r="C360" s="982"/>
      <c r="D360" s="983"/>
      <c r="E360" s="983"/>
      <c r="F360" s="983"/>
      <c r="G360" s="983"/>
      <c r="H360" s="984"/>
      <c r="I360" s="342"/>
    </row>
    <row r="361" spans="1:9" ht="15.75" hidden="1" customHeight="1">
      <c r="A361" s="342"/>
      <c r="B361" s="506" t="s">
        <v>683</v>
      </c>
      <c r="C361" s="982"/>
      <c r="D361" s="983"/>
      <c r="E361" s="983"/>
      <c r="F361" s="983"/>
      <c r="G361" s="983"/>
      <c r="H361" s="984"/>
      <c r="I361" s="342"/>
    </row>
    <row r="362" spans="1:9" ht="15.75" hidden="1" customHeight="1">
      <c r="A362" s="342"/>
      <c r="B362" s="506" t="s">
        <v>684</v>
      </c>
      <c r="C362" s="982"/>
      <c r="D362" s="983"/>
      <c r="E362" s="983"/>
      <c r="F362" s="983"/>
      <c r="G362" s="983"/>
      <c r="H362" s="984"/>
      <c r="I362" s="342"/>
    </row>
    <row r="363" spans="1:9" hidden="1">
      <c r="A363" s="342"/>
      <c r="B363" s="342"/>
      <c r="C363" s="342"/>
      <c r="D363" s="342"/>
      <c r="E363" s="342"/>
      <c r="F363" s="342"/>
      <c r="G363" s="342"/>
      <c r="H363" s="342"/>
      <c r="I363" s="342"/>
    </row>
    <row r="364" spans="1:9" ht="16.5" hidden="1" customHeight="1">
      <c r="A364" s="418" t="s">
        <v>602</v>
      </c>
      <c r="B364" s="981" t="e">
        <f>"For  " &amp;B260</f>
        <v>#REF!</v>
      </c>
      <c r="C364" s="981"/>
      <c r="D364" s="981"/>
      <c r="E364" s="981"/>
      <c r="F364" s="981"/>
      <c r="G364" s="342"/>
      <c r="H364" s="342"/>
      <c r="I364" s="342"/>
    </row>
    <row r="365" spans="1:9" ht="15.75" hidden="1" customHeight="1">
      <c r="A365" s="342"/>
      <c r="B365" s="506" t="s">
        <v>19</v>
      </c>
      <c r="C365" s="982"/>
      <c r="D365" s="983"/>
      <c r="E365" s="983"/>
      <c r="F365" s="983"/>
      <c r="G365" s="983"/>
      <c r="H365" s="984"/>
      <c r="I365" s="342"/>
    </row>
    <row r="366" spans="1:9" ht="15.75" hidden="1" customHeight="1">
      <c r="A366" s="342"/>
      <c r="B366" s="506" t="s">
        <v>28</v>
      </c>
      <c r="C366" s="982"/>
      <c r="D366" s="983"/>
      <c r="E366" s="983"/>
      <c r="F366" s="983"/>
      <c r="G366" s="983"/>
      <c r="H366" s="984"/>
      <c r="I366" s="342"/>
    </row>
    <row r="367" spans="1:9" ht="15.75" hidden="1" customHeight="1">
      <c r="A367" s="342"/>
      <c r="B367" s="506" t="s">
        <v>474</v>
      </c>
      <c r="C367" s="982"/>
      <c r="D367" s="983"/>
      <c r="E367" s="983"/>
      <c r="F367" s="983"/>
      <c r="G367" s="983"/>
      <c r="H367" s="984"/>
      <c r="I367" s="342"/>
    </row>
    <row r="368" spans="1:9" ht="15.75" hidden="1" customHeight="1">
      <c r="A368" s="342"/>
      <c r="B368" s="506" t="s">
        <v>526</v>
      </c>
      <c r="C368" s="982"/>
      <c r="D368" s="983"/>
      <c r="E368" s="983"/>
      <c r="F368" s="983"/>
      <c r="G368" s="983"/>
      <c r="H368" s="984"/>
      <c r="I368" s="342"/>
    </row>
    <row r="369" spans="1:9" ht="15.75" hidden="1" customHeight="1">
      <c r="A369" s="342"/>
      <c r="B369" s="506" t="s">
        <v>475</v>
      </c>
      <c r="C369" s="982"/>
      <c r="D369" s="983"/>
      <c r="E369" s="983"/>
      <c r="F369" s="983"/>
      <c r="G369" s="983"/>
      <c r="H369" s="984"/>
      <c r="I369" s="342"/>
    </row>
    <row r="370" spans="1:9" ht="15.75" hidden="1" customHeight="1">
      <c r="A370" s="342"/>
      <c r="B370" s="506" t="s">
        <v>480</v>
      </c>
      <c r="C370" s="982"/>
      <c r="D370" s="983"/>
      <c r="E370" s="983"/>
      <c r="F370" s="983"/>
      <c r="G370" s="983"/>
      <c r="H370" s="984"/>
      <c r="I370" s="342"/>
    </row>
    <row r="371" spans="1:9" ht="15.75" hidden="1" customHeight="1">
      <c r="A371" s="342"/>
      <c r="B371" s="506" t="s">
        <v>681</v>
      </c>
      <c r="C371" s="982"/>
      <c r="D371" s="983"/>
      <c r="E371" s="983"/>
      <c r="F371" s="983"/>
      <c r="G371" s="983"/>
      <c r="H371" s="984"/>
      <c r="I371" s="342"/>
    </row>
    <row r="372" spans="1:9" ht="15.75" hidden="1" customHeight="1">
      <c r="A372" s="342"/>
      <c r="B372" s="506" t="s">
        <v>682</v>
      </c>
      <c r="C372" s="982"/>
      <c r="D372" s="983"/>
      <c r="E372" s="983"/>
      <c r="F372" s="983"/>
      <c r="G372" s="983"/>
      <c r="H372" s="984"/>
      <c r="I372" s="342"/>
    </row>
    <row r="373" spans="1:9" ht="15.75" hidden="1" customHeight="1">
      <c r="A373" s="342"/>
      <c r="B373" s="506" t="s">
        <v>683</v>
      </c>
      <c r="C373" s="982"/>
      <c r="D373" s="983"/>
      <c r="E373" s="983"/>
      <c r="F373" s="983"/>
      <c r="G373" s="983"/>
      <c r="H373" s="984"/>
      <c r="I373" s="342"/>
    </row>
    <row r="374" spans="1:9" ht="15.75" hidden="1" customHeight="1">
      <c r="A374" s="342"/>
      <c r="B374" s="506" t="s">
        <v>684</v>
      </c>
      <c r="C374" s="982"/>
      <c r="D374" s="983"/>
      <c r="E374" s="983"/>
      <c r="F374" s="983"/>
      <c r="G374" s="983"/>
      <c r="H374" s="984"/>
      <c r="I374" s="342"/>
    </row>
    <row r="375" spans="1:9" ht="16.2" hidden="1">
      <c r="A375" s="342"/>
      <c r="B375" s="507"/>
      <c r="C375" s="508"/>
      <c r="D375" s="508"/>
      <c r="E375" s="508"/>
      <c r="F375" s="508"/>
      <c r="G375" s="508"/>
      <c r="H375" s="508"/>
      <c r="I375" s="342"/>
    </row>
    <row r="376" spans="1:9" ht="16.5" hidden="1" customHeight="1">
      <c r="A376" s="418" t="s">
        <v>662</v>
      </c>
      <c r="B376" s="981" t="e">
        <f>"For  "&amp;B296</f>
        <v>#REF!</v>
      </c>
      <c r="C376" s="981"/>
      <c r="D376" s="981"/>
      <c r="E376" s="981"/>
      <c r="F376" s="981"/>
      <c r="G376" s="342"/>
      <c r="H376" s="342"/>
      <c r="I376" s="342"/>
    </row>
    <row r="377" spans="1:9" ht="15.75" hidden="1" customHeight="1">
      <c r="A377" s="342"/>
      <c r="B377" s="506" t="s">
        <v>19</v>
      </c>
      <c r="C377" s="982"/>
      <c r="D377" s="983"/>
      <c r="E377" s="983"/>
      <c r="F377" s="983"/>
      <c r="G377" s="983"/>
      <c r="H377" s="984"/>
      <c r="I377" s="342"/>
    </row>
    <row r="378" spans="1:9" ht="15.75" hidden="1" customHeight="1">
      <c r="A378" s="342"/>
      <c r="B378" s="506" t="s">
        <v>28</v>
      </c>
      <c r="C378" s="982"/>
      <c r="D378" s="983"/>
      <c r="E378" s="983"/>
      <c r="F378" s="983"/>
      <c r="G378" s="983"/>
      <c r="H378" s="984"/>
      <c r="I378" s="342"/>
    </row>
    <row r="379" spans="1:9" ht="15.75" hidden="1" customHeight="1">
      <c r="A379" s="342"/>
      <c r="B379" s="506" t="s">
        <v>474</v>
      </c>
      <c r="C379" s="982"/>
      <c r="D379" s="983"/>
      <c r="E379" s="983"/>
      <c r="F379" s="983"/>
      <c r="G379" s="983"/>
      <c r="H379" s="984"/>
      <c r="I379" s="342"/>
    </row>
    <row r="380" spans="1:9" ht="15.75" hidden="1" customHeight="1">
      <c r="A380" s="342"/>
      <c r="B380" s="506" t="s">
        <v>526</v>
      </c>
      <c r="C380" s="982"/>
      <c r="D380" s="983"/>
      <c r="E380" s="983"/>
      <c r="F380" s="983"/>
      <c r="G380" s="983"/>
      <c r="H380" s="984"/>
      <c r="I380" s="342"/>
    </row>
    <row r="381" spans="1:9" ht="15.75" hidden="1" customHeight="1">
      <c r="A381" s="342"/>
      <c r="B381" s="506" t="s">
        <v>475</v>
      </c>
      <c r="C381" s="982"/>
      <c r="D381" s="983"/>
      <c r="E381" s="983"/>
      <c r="F381" s="983"/>
      <c r="G381" s="983"/>
      <c r="H381" s="984"/>
      <c r="I381" s="342"/>
    </row>
    <row r="382" spans="1:9" ht="15.75" hidden="1" customHeight="1">
      <c r="A382" s="342"/>
      <c r="B382" s="506" t="s">
        <v>480</v>
      </c>
      <c r="C382" s="982"/>
      <c r="D382" s="983"/>
      <c r="E382" s="983"/>
      <c r="F382" s="983"/>
      <c r="G382" s="983"/>
      <c r="H382" s="984"/>
      <c r="I382" s="342"/>
    </row>
    <row r="383" spans="1:9" ht="15.75" hidden="1" customHeight="1">
      <c r="A383" s="342"/>
      <c r="B383" s="506" t="s">
        <v>681</v>
      </c>
      <c r="C383" s="982"/>
      <c r="D383" s="983"/>
      <c r="E383" s="983"/>
      <c r="F383" s="983"/>
      <c r="G383" s="983"/>
      <c r="H383" s="984"/>
      <c r="I383" s="342"/>
    </row>
    <row r="384" spans="1:9" ht="15.75" hidden="1" customHeight="1">
      <c r="A384" s="342"/>
      <c r="B384" s="506" t="s">
        <v>682</v>
      </c>
      <c r="C384" s="982"/>
      <c r="D384" s="983"/>
      <c r="E384" s="983"/>
      <c r="F384" s="983"/>
      <c r="G384" s="983"/>
      <c r="H384" s="984"/>
      <c r="I384" s="342"/>
    </row>
    <row r="385" spans="1:12" ht="15.75" hidden="1" customHeight="1">
      <c r="A385" s="342"/>
      <c r="B385" s="506" t="s">
        <v>683</v>
      </c>
      <c r="C385" s="982"/>
      <c r="D385" s="983"/>
      <c r="E385" s="983"/>
      <c r="F385" s="983"/>
      <c r="G385" s="983"/>
      <c r="H385" s="984"/>
      <c r="I385" s="342"/>
    </row>
    <row r="386" spans="1:12" ht="15.75" hidden="1" customHeight="1">
      <c r="A386" s="342"/>
      <c r="B386" s="506" t="s">
        <v>684</v>
      </c>
      <c r="C386" s="982"/>
      <c r="D386" s="983"/>
      <c r="E386" s="983"/>
      <c r="F386" s="983"/>
      <c r="G386" s="983"/>
      <c r="H386" s="984"/>
      <c r="I386" s="342"/>
    </row>
    <row r="387" spans="1:12" ht="27.75" customHeight="1">
      <c r="A387" s="615" t="s">
        <v>804</v>
      </c>
      <c r="B387" s="849" t="s">
        <v>685</v>
      </c>
      <c r="C387" s="849"/>
      <c r="D387" s="849"/>
      <c r="E387" s="849"/>
      <c r="F387" s="849"/>
      <c r="G387" s="849"/>
      <c r="H387" s="849"/>
      <c r="I387" s="342"/>
    </row>
    <row r="388" spans="1:12" ht="42" customHeight="1">
      <c r="A388" s="419">
        <v>6.1</v>
      </c>
      <c r="B388" s="851" t="s">
        <v>686</v>
      </c>
      <c r="C388" s="851"/>
      <c r="D388" s="851"/>
      <c r="E388" s="851"/>
      <c r="F388" s="851"/>
      <c r="G388" s="851"/>
      <c r="H388" s="851"/>
    </row>
    <row r="389" spans="1:12" ht="105.75" customHeight="1">
      <c r="A389" s="342"/>
      <c r="B389" s="463" t="s">
        <v>687</v>
      </c>
      <c r="C389" s="851" t="s">
        <v>688</v>
      </c>
      <c r="D389" s="851"/>
      <c r="E389" s="851"/>
      <c r="F389" s="851"/>
      <c r="G389" s="851"/>
      <c r="H389" s="851"/>
      <c r="I389" s="509"/>
    </row>
    <row r="390" spans="1:12" ht="78" customHeight="1">
      <c r="A390" s="342"/>
      <c r="B390" s="463" t="s">
        <v>476</v>
      </c>
      <c r="C390" s="851" t="s">
        <v>689</v>
      </c>
      <c r="D390" s="851"/>
      <c r="E390" s="851"/>
      <c r="F390" s="851"/>
      <c r="G390" s="851"/>
      <c r="H390" s="851"/>
      <c r="I390" s="342"/>
    </row>
    <row r="391" spans="1:12" ht="9" customHeight="1">
      <c r="A391" s="342"/>
      <c r="B391" s="342"/>
      <c r="C391" s="342"/>
      <c r="D391" s="342"/>
      <c r="E391" s="342"/>
      <c r="F391" s="342"/>
      <c r="G391" s="342"/>
      <c r="H391" s="342"/>
      <c r="I391" s="342"/>
    </row>
    <row r="392" spans="1:12" ht="23.25" customHeight="1">
      <c r="A392" s="419">
        <v>6.2</v>
      </c>
      <c r="B392" s="851" t="s">
        <v>170</v>
      </c>
      <c r="C392" s="851"/>
      <c r="D392" s="851"/>
      <c r="E392" s="851"/>
      <c r="F392" s="851"/>
      <c r="G392" s="851"/>
      <c r="H392" s="851"/>
    </row>
    <row r="393" spans="1:12" ht="10.5" customHeight="1">
      <c r="A393" s="342"/>
      <c r="B393" s="342"/>
      <c r="C393" s="342"/>
      <c r="D393" s="342"/>
      <c r="E393" s="342"/>
      <c r="F393" s="342"/>
      <c r="G393" s="342"/>
      <c r="H393" s="342"/>
      <c r="I393" s="342"/>
    </row>
    <row r="394" spans="1:12" ht="24" customHeight="1">
      <c r="A394" s="291"/>
      <c r="B394" s="851" t="s">
        <v>690</v>
      </c>
      <c r="C394" s="851"/>
      <c r="D394" s="851"/>
      <c r="E394" s="851"/>
      <c r="F394" s="851"/>
      <c r="G394" s="851"/>
      <c r="H394" s="851"/>
      <c r="I394" s="342"/>
    </row>
    <row r="395" spans="1:12" ht="32.25" customHeight="1">
      <c r="A395" s="510"/>
      <c r="B395" s="985"/>
      <c r="C395" s="986"/>
      <c r="D395" s="511" t="s">
        <v>691</v>
      </c>
      <c r="E395" s="987"/>
      <c r="F395" s="988"/>
      <c r="G395" s="988"/>
      <c r="H395" s="988"/>
      <c r="I395" s="342"/>
    </row>
    <row r="396" spans="1:12" ht="50.25" customHeight="1">
      <c r="A396" s="512" t="s">
        <v>597</v>
      </c>
      <c r="B396" s="928" t="s">
        <v>692</v>
      </c>
      <c r="C396" s="928"/>
      <c r="D396" s="319" t="s">
        <v>693</v>
      </c>
      <c r="E396" s="342"/>
      <c r="F396" s="342"/>
      <c r="G396" s="342"/>
      <c r="H396" s="342"/>
      <c r="I396" s="342"/>
    </row>
    <row r="397" spans="1:12" ht="21" customHeight="1">
      <c r="A397" s="513"/>
      <c r="B397" s="989" t="s">
        <v>694</v>
      </c>
      <c r="C397" s="990"/>
      <c r="D397" s="514"/>
      <c r="E397" s="342"/>
      <c r="F397" s="342"/>
      <c r="G397" s="342"/>
      <c r="H397" s="342"/>
      <c r="I397" s="325"/>
      <c r="J397" s="515"/>
      <c r="K397" s="516"/>
    </row>
    <row r="398" spans="1:12" ht="23.25" customHeight="1">
      <c r="A398" s="513"/>
      <c r="B398" s="989" t="s">
        <v>695</v>
      </c>
      <c r="C398" s="990"/>
      <c r="D398" s="514"/>
      <c r="E398" s="342"/>
      <c r="F398" s="342"/>
      <c r="G398" s="342"/>
      <c r="H398" s="342"/>
      <c r="J398" s="517"/>
      <c r="K398" s="518"/>
    </row>
    <row r="399" spans="1:12" ht="21.75" customHeight="1">
      <c r="A399" s="513"/>
      <c r="B399" s="989" t="s">
        <v>696</v>
      </c>
      <c r="C399" s="990"/>
      <c r="D399" s="514"/>
      <c r="E399" s="342"/>
      <c r="F399" s="342"/>
      <c r="G399" s="342"/>
      <c r="H399" s="342"/>
      <c r="I399" s="325"/>
      <c r="J399" s="515"/>
      <c r="K399" s="516"/>
      <c r="L399" s="325"/>
    </row>
    <row r="400" spans="1:12" ht="20.25" customHeight="1">
      <c r="A400" s="513"/>
      <c r="B400" s="989" t="s">
        <v>697</v>
      </c>
      <c r="C400" s="990"/>
      <c r="D400" s="514"/>
      <c r="E400" s="342"/>
      <c r="F400" s="342"/>
      <c r="G400" s="342"/>
      <c r="H400" s="342"/>
      <c r="I400" s="325"/>
      <c r="J400" s="515"/>
      <c r="K400" s="516"/>
      <c r="L400" s="325"/>
    </row>
    <row r="401" spans="1:12" ht="21.75" customHeight="1">
      <c r="A401" s="513"/>
      <c r="B401" s="880" t="s">
        <v>698</v>
      </c>
      <c r="C401" s="882"/>
      <c r="D401" s="514"/>
      <c r="E401" s="342"/>
      <c r="F401" s="342"/>
      <c r="G401" s="342"/>
      <c r="H401" s="342"/>
      <c r="I401" s="325"/>
      <c r="J401" s="515"/>
      <c r="K401" s="516"/>
      <c r="L401" s="325"/>
    </row>
    <row r="402" spans="1:12" ht="16.5" customHeight="1">
      <c r="A402" s="342"/>
      <c r="B402" s="342"/>
      <c r="C402" s="342"/>
      <c r="D402" s="342"/>
      <c r="E402" s="342"/>
      <c r="F402" s="342"/>
      <c r="G402" s="342"/>
      <c r="H402" s="342"/>
      <c r="I402" s="342"/>
    </row>
    <row r="403" spans="1:12">
      <c r="A403" s="342"/>
      <c r="B403" s="342"/>
      <c r="C403" s="342"/>
      <c r="D403" s="342"/>
      <c r="E403" s="342"/>
      <c r="F403" s="342"/>
      <c r="G403" s="342"/>
      <c r="H403" s="342"/>
      <c r="I403" s="342"/>
    </row>
    <row r="405" spans="1:12">
      <c r="B405" s="323" t="s">
        <v>7</v>
      </c>
      <c r="C405" s="519" t="str">
        <f>'Names of Bidder'!D36&amp;"-"&amp; 'Names of Bidder'!E36&amp;"-" &amp;'Names of Bidder'!F36</f>
        <v>--</v>
      </c>
      <c r="F405" s="322" t="s">
        <v>5</v>
      </c>
      <c r="G405" s="323" t="str">
        <f>IF('Names of Bidder'!D33=0, "", 'Names of Bidder'!D33)</f>
        <v/>
      </c>
      <c r="H405" s="323"/>
      <c r="I405" s="323"/>
    </row>
    <row r="406" spans="1:12">
      <c r="B406" s="323" t="s">
        <v>8</v>
      </c>
      <c r="C406" s="519" t="e">
        <f>IF('Names of Bidder'!#REF!=0, "", 'Names of Bidder'!#REF!)</f>
        <v>#REF!</v>
      </c>
      <c r="F406" s="322" t="s">
        <v>6</v>
      </c>
      <c r="G406" s="323" t="str">
        <f>IF('Names of Bidder'!D34=0, "", 'Names of Bidder'!D34)</f>
        <v/>
      </c>
      <c r="H406" s="323"/>
      <c r="I406" s="323"/>
    </row>
  </sheetData>
  <sheetProtection formatColumns="0" formatRows="0" selectLockedCells="1"/>
  <customSheetViews>
    <customSheetView guid="{BC3C0F45-1B04-484E-941E-D23C8045455D}"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7EA7248B-219A-4033-A934-89513226BF9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4"/>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7"/>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7"/>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E9D42694-117B-4E0A-B08A-A5A33F5DE99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C49319FA-440E-40ED-8D3D-F15B233A2A3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6" priority="36" stopIfTrue="1">
      <formula>$M$18=1</formula>
    </cfRule>
    <cfRule type="expression" dxfId="85" priority="35" stopIfTrue="1">
      <formula>$M$18="Sole Bidder"</formula>
    </cfRule>
  </conditionalFormatting>
  <conditionalFormatting sqref="A188">
    <cfRule type="expression" dxfId="84" priority="14" stopIfTrue="1">
      <formula>$N$18="Sole Bidder"</formula>
    </cfRule>
  </conditionalFormatting>
  <conditionalFormatting sqref="A204">
    <cfRule type="expression" dxfId="83" priority="31" stopIfTrue="1">
      <formula>$E$203="No"</formula>
    </cfRule>
  </conditionalFormatting>
  <conditionalFormatting sqref="A235">
    <cfRule type="expression" dxfId="82" priority="11" stopIfTrue="1">
      <formula>$E$203="No"</formula>
    </cfRule>
  </conditionalFormatting>
  <conditionalFormatting sqref="A247">
    <cfRule type="expression" dxfId="81" priority="13" stopIfTrue="1">
      <formula>$E$203="No"</formula>
    </cfRule>
  </conditionalFormatting>
  <conditionalFormatting sqref="A20:H21">
    <cfRule type="expression" dxfId="80" priority="45" stopIfTrue="1">
      <formula>$M$20=2</formula>
    </cfRule>
  </conditionalFormatting>
  <conditionalFormatting sqref="A22:H22">
    <cfRule type="expression" dxfId="79"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8" priority="32" stopIfTrue="1">
      <formula>$M$18="Sole Bidder"</formula>
    </cfRule>
  </conditionalFormatting>
  <conditionalFormatting sqref="A34:H34">
    <cfRule type="expression" dxfId="77" priority="46" stopIfTrue="1">
      <formula>$M$20&lt;2</formula>
    </cfRule>
  </conditionalFormatting>
  <conditionalFormatting sqref="A260:H260 A273:C281 D273:H294 A288:C294">
    <cfRule type="expression" dxfId="76" priority="37" stopIfTrue="1">
      <formula>#REF!&lt;2</formula>
    </cfRule>
  </conditionalFormatting>
  <conditionalFormatting sqref="A296:H296 A309:C314 D309:H319 A321:H328">
    <cfRule type="expression" dxfId="75" priority="39" stopIfTrue="1">
      <formula>$M$198=1</formula>
    </cfRule>
    <cfRule type="expression" dxfId="74" priority="38" stopIfTrue="1">
      <formula>#REF!&lt;2</formula>
    </cfRule>
  </conditionalFormatting>
  <conditionalFormatting sqref="A330:H348 A349:B349 A350:H351 A375:H375 A387">
    <cfRule type="expression" dxfId="73" priority="33" stopIfTrue="1">
      <formula>$M$18="Sole Bidder"</formula>
    </cfRule>
  </conditionalFormatting>
  <conditionalFormatting sqref="A364:H374 E395:F395">
    <cfRule type="expression" dxfId="72" priority="40" stopIfTrue="1">
      <formula>#REF!&lt;2</formula>
    </cfRule>
  </conditionalFormatting>
  <conditionalFormatting sqref="A376:H386 G395:H395">
    <cfRule type="expression" dxfId="71" priority="41" stopIfTrue="1">
      <formula>#REF!&lt;2</formula>
    </cfRule>
    <cfRule type="expression" dxfId="70" priority="42" stopIfTrue="1">
      <formula>$M$198=1</formula>
    </cfRule>
  </conditionalFormatting>
  <conditionalFormatting sqref="B18:F18 B19:H19">
    <cfRule type="expression" dxfId="69" priority="43" stopIfTrue="1">
      <formula>$M$20&lt;2</formula>
    </cfRule>
  </conditionalFormatting>
  <conditionalFormatting sqref="D397:D401">
    <cfRule type="expression" dxfId="68" priority="27" stopIfTrue="1">
      <formula>#REF!&lt;2</formula>
    </cfRule>
  </conditionalFormatting>
  <conditionalFormatting sqref="D302:H302 D204:F204 F215 D235:F235 F247 A215 D215 D247">
    <cfRule type="expression" dxfId="67" priority="34" stopIfTrue="1">
      <formula>$E$203="No"</formula>
    </cfRule>
  </conditionalFormatting>
  <conditionalFormatting sqref="D320:H320">
    <cfRule type="expression" dxfId="66" priority="28" stopIfTrue="1">
      <formula>#REF!&lt;2</formula>
    </cfRule>
    <cfRule type="expression" dxfId="65" priority="29" stopIfTrue="1">
      <formula>$M$198=1</formula>
    </cfRule>
  </conditionalFormatting>
  <conditionalFormatting sqref="E204:F204">
    <cfRule type="expression" dxfId="64" priority="30" stopIfTrue="1">
      <formula>$M$18="Sole Bidder"</formula>
    </cfRule>
  </conditionalFormatting>
  <conditionalFormatting sqref="E231:F231 D231:D232 E233 E243:F243 D243:D244 E245:F245 E253:H253 E256 E257:H257 E258">
    <cfRule type="expression" dxfId="63" priority="12" stopIfTrue="1">
      <formula>$M$18="Sole Bidder"</formula>
    </cfRule>
  </conditionalFormatting>
  <conditionalFormatting sqref="E235:F235">
    <cfRule type="expression" dxfId="62" priority="10" stopIfTrue="1">
      <formula>$M$18="Sole Bidder"</formula>
    </cfRule>
  </conditionalFormatting>
  <conditionalFormatting sqref="F201">
    <cfRule type="expression" dxfId="61" priority="1" stopIfTrue="1">
      <formula>$M$18="Sole Bidder"</formula>
    </cfRule>
  </conditionalFormatting>
  <conditionalFormatting sqref="F203">
    <cfRule type="expression" dxfId="60" priority="26" stopIfTrue="1">
      <formula>$E$203="No"</formula>
    </cfRule>
    <cfRule type="expression" dxfId="59" priority="25" stopIfTrue="1">
      <formula>$M$18="Sole Bidder"</formula>
    </cfRule>
  </conditionalFormatting>
  <conditionalFormatting sqref="F215:F219">
    <cfRule type="expression" dxfId="58" priority="19" stopIfTrue="1">
      <formula>$M$18="Sole Bidder"</formula>
    </cfRule>
  </conditionalFormatting>
  <conditionalFormatting sqref="F217:F219">
    <cfRule type="expression" dxfId="57" priority="20" stopIfTrue="1">
      <formula>$E$203="No"</formula>
    </cfRule>
  </conditionalFormatting>
  <conditionalFormatting sqref="F234">
    <cfRule type="expression" dxfId="56" priority="9" stopIfTrue="1">
      <formula>$E$203="No"</formula>
    </cfRule>
    <cfRule type="expression" dxfId="55" priority="8" stopIfTrue="1">
      <formula>$M$18="Sole Bidder"</formula>
    </cfRule>
  </conditionalFormatting>
  <conditionalFormatting sqref="F247:F251">
    <cfRule type="expression" dxfId="54" priority="2" stopIfTrue="1">
      <formula>$M$18="Sole Bidder"</formula>
    </cfRule>
  </conditionalFormatting>
  <conditionalFormatting sqref="F249:F251">
    <cfRule type="expression" dxfId="53"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1"/>
  <headerFooter alignWithMargins="0"/>
  <rowBreaks count="2" manualBreakCount="2">
    <brk id="91" max="9" man="1"/>
    <brk id="134" max="9" man="1"/>
  </rowBreaks>
  <drawing r:id="rId22"/>
  <legacyDrawing r:id="rId23"/>
  <mc:AlternateContent xmlns:mc="http://schemas.openxmlformats.org/markup-compatibility/2006">
    <mc:Choice Requires="x14">
      <controls>
        <mc:AlternateContent xmlns:mc="http://schemas.openxmlformats.org/markup-compatibility/2006">
          <mc:Choice Requires="x14">
            <control shapeId="95253" r:id="rId24" name="Check Box 21">
              <controlPr defaultSize="0" autoFill="0" autoLine="0" autoPict="0">
                <anchor moveWithCells="1" sizeWithCells="1">
                  <from>
                    <xdr:col>6</xdr:col>
                    <xdr:colOff>891540</xdr:colOff>
                    <xdr:row>88</xdr:row>
                    <xdr:rowOff>0</xdr:rowOff>
                  </from>
                  <to>
                    <xdr:col>6</xdr:col>
                    <xdr:colOff>891540</xdr:colOff>
                    <xdr:row>88</xdr:row>
                    <xdr:rowOff>0</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sizeWithCells="1">
                  <from>
                    <xdr:col>6</xdr:col>
                    <xdr:colOff>891540</xdr:colOff>
                    <xdr:row>88</xdr:row>
                    <xdr:rowOff>0</xdr:rowOff>
                  </from>
                  <to>
                    <xdr:col>6</xdr:col>
                    <xdr:colOff>891540</xdr:colOff>
                    <xdr:row>88</xdr:row>
                    <xdr:rowOff>0</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sizeWithCells="1">
                  <from>
                    <xdr:col>6</xdr:col>
                    <xdr:colOff>891540</xdr:colOff>
                    <xdr:row>88</xdr:row>
                    <xdr:rowOff>0</xdr:rowOff>
                  </from>
                  <to>
                    <xdr:col>6</xdr:col>
                    <xdr:colOff>891540</xdr:colOff>
                    <xdr:row>88</xdr:row>
                    <xdr:rowOff>0</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sizeWithCells="1">
                  <from>
                    <xdr:col>6</xdr:col>
                    <xdr:colOff>891540</xdr:colOff>
                    <xdr:row>88</xdr:row>
                    <xdr:rowOff>0</xdr:rowOff>
                  </from>
                  <to>
                    <xdr:col>6</xdr:col>
                    <xdr:colOff>891540</xdr:colOff>
                    <xdr:row>88</xdr:row>
                    <xdr:rowOff>0</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sizeWithCells="1">
                  <from>
                    <xdr:col>6</xdr:col>
                    <xdr:colOff>891540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8" r:id="rId29" name="Check Box 26">
              <controlPr defaultSize="0" autoFill="0" autoLine="0" autoPict="0">
                <anchor moveWithCells="1" sizeWithCells="1">
                  <from>
                    <xdr:col>5</xdr:col>
                    <xdr:colOff>45720</xdr:colOff>
                    <xdr:row>88</xdr:row>
                    <xdr:rowOff>0</xdr:rowOff>
                  </from>
                  <to>
                    <xdr:col>5</xdr:col>
                    <xdr:colOff>45720</xdr:colOff>
                    <xdr:row>88</xdr:row>
                    <xdr:rowOff>0</xdr:rowOff>
                  </to>
                </anchor>
              </controlPr>
            </control>
          </mc:Choice>
        </mc:AlternateContent>
        <mc:AlternateContent xmlns:mc="http://schemas.openxmlformats.org/markup-compatibility/2006">
          <mc:Choice Requires="x14">
            <control shapeId="95259" r:id="rId30" name="Check Box 27">
              <controlPr defaultSize="0" autoFill="0" autoLine="0" autoPict="0">
                <anchor moveWithCells="1" sizeWithCells="1">
                  <from>
                    <xdr:col>8</xdr:col>
                    <xdr:colOff>1760220</xdr:colOff>
                    <xdr:row>88</xdr:row>
                    <xdr:rowOff>0</xdr:rowOff>
                  </from>
                  <to>
                    <xdr:col>8</xdr:col>
                    <xdr:colOff>1760220</xdr:colOff>
                    <xdr:row>88</xdr:row>
                    <xdr:rowOff>0</xdr:rowOff>
                  </to>
                </anchor>
              </controlPr>
            </control>
          </mc:Choice>
        </mc:AlternateContent>
        <mc:AlternateContent xmlns:mc="http://schemas.openxmlformats.org/markup-compatibility/2006">
          <mc:Choice Requires="x14">
            <control shapeId="95260" r:id="rId31" name="Check Box 28">
              <controlPr defaultSize="0" autoFill="0" autoLine="0" autoPict="0">
                <anchor moveWithCells="1" sizeWithCells="1">
                  <from>
                    <xdr:col>8</xdr:col>
                    <xdr:colOff>1760220</xdr:colOff>
                    <xdr:row>88</xdr:row>
                    <xdr:rowOff>0</xdr:rowOff>
                  </from>
                  <to>
                    <xdr:col>8</xdr:col>
                    <xdr:colOff>1760220</xdr:colOff>
                    <xdr:row>88</xdr:row>
                    <xdr:rowOff>0</xdr:rowOff>
                  </to>
                </anchor>
              </controlPr>
            </control>
          </mc:Choice>
        </mc:AlternateContent>
        <mc:AlternateContent xmlns:mc="http://schemas.openxmlformats.org/markup-compatibility/2006">
          <mc:Choice Requires="x14">
            <control shapeId="95261" r:id="rId32" name="Check Box 29">
              <controlPr defaultSize="0" autoFill="0" autoLine="0" autoPict="0">
                <anchor moveWithCells="1" sizeWithCells="1">
                  <from>
                    <xdr:col>8</xdr:col>
                    <xdr:colOff>1760220</xdr:colOff>
                    <xdr:row>88</xdr:row>
                    <xdr:rowOff>0</xdr:rowOff>
                  </from>
                  <to>
                    <xdr:col>8</xdr:col>
                    <xdr:colOff>1760220</xdr:colOff>
                    <xdr:row>88</xdr:row>
                    <xdr:rowOff>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sizeWithCells="1">
                  <from>
                    <xdr:col>8</xdr:col>
                    <xdr:colOff>1760220</xdr:colOff>
                    <xdr:row>88</xdr:row>
                    <xdr:rowOff>0</xdr:rowOff>
                  </from>
                  <to>
                    <xdr:col>8</xdr:col>
                    <xdr:colOff>1760220</xdr:colOff>
                    <xdr:row>88</xdr:row>
                    <xdr:rowOff>0</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sizeWithCells="1">
                  <from>
                    <xdr:col>8</xdr:col>
                    <xdr:colOff>1760220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sizeWithCells="1">
                  <from>
                    <xdr:col>7</xdr:col>
                    <xdr:colOff>45720</xdr:colOff>
                    <xdr:row>88</xdr:row>
                    <xdr:rowOff>0</xdr:rowOff>
                  </from>
                  <to>
                    <xdr:col>7</xdr:col>
                    <xdr:colOff>45720</xdr:colOff>
                    <xdr:row>88</xdr:row>
                    <xdr:rowOff>0</xdr:rowOff>
                  </to>
                </anchor>
              </controlPr>
            </control>
          </mc:Choice>
        </mc:AlternateContent>
        <mc:AlternateContent xmlns:mc="http://schemas.openxmlformats.org/markup-compatibility/2006">
          <mc:Choice Requires="x14">
            <control shapeId="95407" r:id="rId36" name="Check Box 175">
              <controlPr defaultSize="0" autoFill="0" autoLine="0" autoPict="0">
                <anchor moveWithCells="1" sizeWithCells="1">
                  <from>
                    <xdr:col>5</xdr:col>
                    <xdr:colOff>68580</xdr:colOff>
                    <xdr:row>94</xdr:row>
                    <xdr:rowOff>38100</xdr:rowOff>
                  </from>
                  <to>
                    <xdr:col>5</xdr:col>
                    <xdr:colOff>518160</xdr:colOff>
                    <xdr:row>95</xdr:row>
                    <xdr:rowOff>53340</xdr:rowOff>
                  </to>
                </anchor>
              </controlPr>
            </control>
          </mc:Choice>
        </mc:AlternateContent>
        <mc:AlternateContent xmlns:mc="http://schemas.openxmlformats.org/markup-compatibility/2006">
          <mc:Choice Requires="x14">
            <control shapeId="95408" r:id="rId37" name="Check Box 176">
              <controlPr defaultSize="0" autoFill="0" autoLine="0" autoPict="0">
                <anchor moveWithCells="1" sizeWithCells="1">
                  <from>
                    <xdr:col>5</xdr:col>
                    <xdr:colOff>685800</xdr:colOff>
                    <xdr:row>94</xdr:row>
                    <xdr:rowOff>38100</xdr:rowOff>
                  </from>
                  <to>
                    <xdr:col>5</xdr:col>
                    <xdr:colOff>1318260</xdr:colOff>
                    <xdr:row>95</xdr:row>
                    <xdr:rowOff>53340</xdr:rowOff>
                  </to>
                </anchor>
              </controlPr>
            </control>
          </mc:Choice>
        </mc:AlternateContent>
        <mc:AlternateContent xmlns:mc="http://schemas.openxmlformats.org/markup-compatibility/2006">
          <mc:Choice Requires="x14">
            <control shapeId="95409" r:id="rId38" name="Check Box 177">
              <controlPr defaultSize="0" autoFill="0" autoLine="0" autoPict="0">
                <anchor moveWithCells="1" sizeWithCells="1">
                  <from>
                    <xdr:col>5</xdr:col>
                    <xdr:colOff>60960</xdr:colOff>
                    <xdr:row>95</xdr:row>
                    <xdr:rowOff>68580</xdr:rowOff>
                  </from>
                  <to>
                    <xdr:col>5</xdr:col>
                    <xdr:colOff>632460</xdr:colOff>
                    <xdr:row>95</xdr:row>
                    <xdr:rowOff>403860</xdr:rowOff>
                  </to>
                </anchor>
              </controlPr>
            </control>
          </mc:Choice>
        </mc:AlternateContent>
        <mc:AlternateContent xmlns:mc="http://schemas.openxmlformats.org/markup-compatibility/2006">
          <mc:Choice Requires="x14">
            <control shapeId="95411" r:id="rId39" name="Check Box 179">
              <controlPr defaultSize="0" autoFill="0" autoLine="0" autoPict="0">
                <anchor moveWithCells="1" sizeWithCells="1">
                  <from>
                    <xdr:col>5</xdr:col>
                    <xdr:colOff>693420</xdr:colOff>
                    <xdr:row>95</xdr:row>
                    <xdr:rowOff>68580</xdr:rowOff>
                  </from>
                  <to>
                    <xdr:col>5</xdr:col>
                    <xdr:colOff>1676400</xdr:colOff>
                    <xdr:row>95</xdr:row>
                    <xdr:rowOff>411480</xdr:rowOff>
                  </to>
                </anchor>
              </controlPr>
            </control>
          </mc:Choice>
        </mc:AlternateContent>
        <mc:AlternateContent xmlns:mc="http://schemas.openxmlformats.org/markup-compatibility/2006">
          <mc:Choice Requires="x14">
            <control shapeId="95412" r:id="rId40" name="Check Box 180">
              <controlPr defaultSize="0" autoFill="0" autoLine="0" autoPict="0">
                <anchor moveWithCells="1" sizeWithCells="1">
                  <from>
                    <xdr:col>6</xdr:col>
                    <xdr:colOff>129540</xdr:colOff>
                    <xdr:row>94</xdr:row>
                    <xdr:rowOff>15240</xdr:rowOff>
                  </from>
                  <to>
                    <xdr:col>6</xdr:col>
                    <xdr:colOff>563880</xdr:colOff>
                    <xdr:row>95</xdr:row>
                    <xdr:rowOff>38100</xdr:rowOff>
                  </to>
                </anchor>
              </controlPr>
            </control>
          </mc:Choice>
        </mc:AlternateContent>
        <mc:AlternateContent xmlns:mc="http://schemas.openxmlformats.org/markup-compatibility/2006">
          <mc:Choice Requires="x14">
            <control shapeId="95413" r:id="rId41" name="Check Box 181">
              <controlPr defaultSize="0" autoFill="0" autoLine="0" autoPict="0">
                <anchor moveWithCells="1" sizeWithCells="1">
                  <from>
                    <xdr:col>6</xdr:col>
                    <xdr:colOff>723900</xdr:colOff>
                    <xdr:row>94</xdr:row>
                    <xdr:rowOff>15240</xdr:rowOff>
                  </from>
                  <to>
                    <xdr:col>7</xdr:col>
                    <xdr:colOff>198120</xdr:colOff>
                    <xdr:row>95</xdr:row>
                    <xdr:rowOff>38100</xdr:rowOff>
                  </to>
                </anchor>
              </controlPr>
            </control>
          </mc:Choice>
        </mc:AlternateContent>
        <mc:AlternateContent xmlns:mc="http://schemas.openxmlformats.org/markup-compatibility/2006">
          <mc:Choice Requires="x14">
            <control shapeId="95414" r:id="rId42" name="Check Box 182">
              <controlPr defaultSize="0" autoFill="0" autoLine="0" autoPict="0">
                <anchor moveWithCells="1" sizeWithCells="1">
                  <from>
                    <xdr:col>6</xdr:col>
                    <xdr:colOff>121920</xdr:colOff>
                    <xdr:row>95</xdr:row>
                    <xdr:rowOff>53340</xdr:rowOff>
                  </from>
                  <to>
                    <xdr:col>6</xdr:col>
                    <xdr:colOff>662940</xdr:colOff>
                    <xdr:row>95</xdr:row>
                    <xdr:rowOff>396240</xdr:rowOff>
                  </to>
                </anchor>
              </controlPr>
            </control>
          </mc:Choice>
        </mc:AlternateContent>
        <mc:AlternateContent xmlns:mc="http://schemas.openxmlformats.org/markup-compatibility/2006">
          <mc:Choice Requires="x14">
            <control shapeId="95416" r:id="rId43" name="Check Box 184">
              <controlPr defaultSize="0" autoFill="0" autoLine="0" autoPict="0">
                <anchor moveWithCells="1" sizeWithCells="1">
                  <from>
                    <xdr:col>6</xdr:col>
                    <xdr:colOff>731520</xdr:colOff>
                    <xdr:row>95</xdr:row>
                    <xdr:rowOff>60960</xdr:rowOff>
                  </from>
                  <to>
                    <xdr:col>7</xdr:col>
                    <xdr:colOff>548640</xdr:colOff>
                    <xdr:row>95</xdr:row>
                    <xdr:rowOff>411480</xdr:rowOff>
                  </to>
                </anchor>
              </controlPr>
            </control>
          </mc:Choice>
        </mc:AlternateContent>
        <mc:AlternateContent xmlns:mc="http://schemas.openxmlformats.org/markup-compatibility/2006">
          <mc:Choice Requires="x14">
            <control shapeId="95417" r:id="rId44" name="Check Box 185">
              <controlPr defaultSize="0" autoFill="0" autoLine="0" autoPict="0">
                <anchor moveWithCells="1" sizeWithCells="1">
                  <from>
                    <xdr:col>8</xdr:col>
                    <xdr:colOff>68580</xdr:colOff>
                    <xdr:row>94</xdr:row>
                    <xdr:rowOff>7620</xdr:rowOff>
                  </from>
                  <to>
                    <xdr:col>8</xdr:col>
                    <xdr:colOff>495300</xdr:colOff>
                    <xdr:row>95</xdr:row>
                    <xdr:rowOff>30480</xdr:rowOff>
                  </to>
                </anchor>
              </controlPr>
            </control>
          </mc:Choice>
        </mc:AlternateContent>
        <mc:AlternateContent xmlns:mc="http://schemas.openxmlformats.org/markup-compatibility/2006">
          <mc:Choice Requires="x14">
            <control shapeId="95418" r:id="rId45" name="Check Box 186">
              <controlPr defaultSize="0" autoFill="0" autoLine="0" autoPict="0">
                <anchor moveWithCells="1" sizeWithCells="1">
                  <from>
                    <xdr:col>8</xdr:col>
                    <xdr:colOff>655320</xdr:colOff>
                    <xdr:row>94</xdr:row>
                    <xdr:rowOff>7620</xdr:rowOff>
                  </from>
                  <to>
                    <xdr:col>8</xdr:col>
                    <xdr:colOff>1242060</xdr:colOff>
                    <xdr:row>95</xdr:row>
                    <xdr:rowOff>30480</xdr:rowOff>
                  </to>
                </anchor>
              </controlPr>
            </control>
          </mc:Choice>
        </mc:AlternateContent>
        <mc:AlternateContent xmlns:mc="http://schemas.openxmlformats.org/markup-compatibility/2006">
          <mc:Choice Requires="x14">
            <control shapeId="95419" r:id="rId46" name="Check Box 187">
              <controlPr defaultSize="0" autoFill="0" autoLine="0" autoPict="0">
                <anchor moveWithCells="1" sizeWithCells="1">
                  <from>
                    <xdr:col>8</xdr:col>
                    <xdr:colOff>60960</xdr:colOff>
                    <xdr:row>95</xdr:row>
                    <xdr:rowOff>45720</xdr:rowOff>
                  </from>
                  <to>
                    <xdr:col>8</xdr:col>
                    <xdr:colOff>594360</xdr:colOff>
                    <xdr:row>95</xdr:row>
                    <xdr:rowOff>388620</xdr:rowOff>
                  </to>
                </anchor>
              </controlPr>
            </control>
          </mc:Choice>
        </mc:AlternateContent>
        <mc:AlternateContent xmlns:mc="http://schemas.openxmlformats.org/markup-compatibility/2006">
          <mc:Choice Requires="x14">
            <control shapeId="95421" r:id="rId47" name="Check Box 189">
              <controlPr defaultSize="0" autoFill="0" autoLine="0" autoPict="0">
                <anchor moveWithCells="1" sizeWithCells="1">
                  <from>
                    <xdr:col>8</xdr:col>
                    <xdr:colOff>655320</xdr:colOff>
                    <xdr:row>95</xdr:row>
                    <xdr:rowOff>53340</xdr:rowOff>
                  </from>
                  <to>
                    <xdr:col>8</xdr:col>
                    <xdr:colOff>1584960</xdr:colOff>
                    <xdr:row>95</xdr:row>
                    <xdr:rowOff>403860</xdr:rowOff>
                  </to>
                </anchor>
              </controlPr>
            </control>
          </mc:Choice>
        </mc:AlternateContent>
        <mc:AlternateContent xmlns:mc="http://schemas.openxmlformats.org/markup-compatibility/2006">
          <mc:Choice Requires="x14">
            <control shapeId="95424" r:id="rId48" name="Check Box 192">
              <controlPr defaultSize="0" autoFill="0" autoLine="0" autoPict="0">
                <anchor moveWithCells="1" sizeWithCells="1">
                  <from>
                    <xdr:col>5</xdr:col>
                    <xdr:colOff>137160</xdr:colOff>
                    <xdr:row>120</xdr:row>
                    <xdr:rowOff>114300</xdr:rowOff>
                  </from>
                  <to>
                    <xdr:col>5</xdr:col>
                    <xdr:colOff>594360</xdr:colOff>
                    <xdr:row>121</xdr:row>
                    <xdr:rowOff>22860</xdr:rowOff>
                  </to>
                </anchor>
              </controlPr>
            </control>
          </mc:Choice>
        </mc:AlternateContent>
        <mc:AlternateContent xmlns:mc="http://schemas.openxmlformats.org/markup-compatibility/2006">
          <mc:Choice Requires="x14">
            <control shapeId="95425" r:id="rId49" name="Check Box 193">
              <controlPr defaultSize="0" autoFill="0" autoLine="0" autoPict="0">
                <anchor moveWithCells="1" sizeWithCells="1">
                  <from>
                    <xdr:col>5</xdr:col>
                    <xdr:colOff>762000</xdr:colOff>
                    <xdr:row>120</xdr:row>
                    <xdr:rowOff>114300</xdr:rowOff>
                  </from>
                  <to>
                    <xdr:col>5</xdr:col>
                    <xdr:colOff>1386840</xdr:colOff>
                    <xdr:row>121</xdr:row>
                    <xdr:rowOff>22860</xdr:rowOff>
                  </to>
                </anchor>
              </controlPr>
            </control>
          </mc:Choice>
        </mc:AlternateContent>
        <mc:AlternateContent xmlns:mc="http://schemas.openxmlformats.org/markup-compatibility/2006">
          <mc:Choice Requires="x14">
            <control shapeId="95426" r:id="rId50" name="Check Box 194">
              <controlPr defaultSize="0" autoFill="0" autoLine="0" autoPict="0">
                <anchor moveWithCells="1" sizeWithCells="1">
                  <from>
                    <xdr:col>5</xdr:col>
                    <xdr:colOff>129540</xdr:colOff>
                    <xdr:row>121</xdr:row>
                    <xdr:rowOff>30480</xdr:rowOff>
                  </from>
                  <to>
                    <xdr:col>5</xdr:col>
                    <xdr:colOff>701040</xdr:colOff>
                    <xdr:row>121</xdr:row>
                    <xdr:rowOff>297180</xdr:rowOff>
                  </to>
                </anchor>
              </controlPr>
            </control>
          </mc:Choice>
        </mc:AlternateContent>
        <mc:AlternateContent xmlns:mc="http://schemas.openxmlformats.org/markup-compatibility/2006">
          <mc:Choice Requires="x14">
            <control shapeId="95427" r:id="rId51" name="Check Box 195">
              <controlPr defaultSize="0" autoFill="0" autoLine="0" autoPict="0">
                <anchor moveWithCells="1" sizeWithCells="1">
                  <from>
                    <xdr:col>5</xdr:col>
                    <xdr:colOff>769620</xdr:colOff>
                    <xdr:row>121</xdr:row>
                    <xdr:rowOff>38100</xdr:rowOff>
                  </from>
                  <to>
                    <xdr:col>5</xdr:col>
                    <xdr:colOff>1752600</xdr:colOff>
                    <xdr:row>122</xdr:row>
                    <xdr:rowOff>0</xdr:rowOff>
                  </to>
                </anchor>
              </controlPr>
            </control>
          </mc:Choice>
        </mc:AlternateContent>
        <mc:AlternateContent xmlns:mc="http://schemas.openxmlformats.org/markup-compatibility/2006">
          <mc:Choice Requires="x14">
            <control shapeId="95428" r:id="rId52" name="Check Box 196">
              <controlPr defaultSize="0" autoFill="0" autoLine="0" autoPict="0">
                <anchor moveWithCells="1" sizeWithCells="1">
                  <from>
                    <xdr:col>6</xdr:col>
                    <xdr:colOff>198120</xdr:colOff>
                    <xdr:row>120</xdr:row>
                    <xdr:rowOff>167640</xdr:rowOff>
                  </from>
                  <to>
                    <xdr:col>6</xdr:col>
                    <xdr:colOff>655320</xdr:colOff>
                    <xdr:row>121</xdr:row>
                    <xdr:rowOff>45720</xdr:rowOff>
                  </to>
                </anchor>
              </controlPr>
            </control>
          </mc:Choice>
        </mc:AlternateContent>
        <mc:AlternateContent xmlns:mc="http://schemas.openxmlformats.org/markup-compatibility/2006">
          <mc:Choice Requires="x14">
            <control shapeId="95429" r:id="rId53" name="Check Box 197">
              <controlPr defaultSize="0" autoFill="0" autoLine="0" autoPict="0">
                <anchor moveWithCells="1" sizeWithCells="1">
                  <from>
                    <xdr:col>6</xdr:col>
                    <xdr:colOff>830580</xdr:colOff>
                    <xdr:row>120</xdr:row>
                    <xdr:rowOff>167640</xdr:rowOff>
                  </from>
                  <to>
                    <xdr:col>7</xdr:col>
                    <xdr:colOff>342900</xdr:colOff>
                    <xdr:row>121</xdr:row>
                    <xdr:rowOff>45720</xdr:rowOff>
                  </to>
                </anchor>
              </controlPr>
            </control>
          </mc:Choice>
        </mc:AlternateContent>
        <mc:AlternateContent xmlns:mc="http://schemas.openxmlformats.org/markup-compatibility/2006">
          <mc:Choice Requires="x14">
            <control shapeId="95430" r:id="rId54" name="Check Box 198">
              <controlPr defaultSize="0" autoFill="0" autoLine="0" autoPict="0">
                <anchor moveWithCells="1" sizeWithCells="1">
                  <from>
                    <xdr:col>6</xdr:col>
                    <xdr:colOff>190500</xdr:colOff>
                    <xdr:row>121</xdr:row>
                    <xdr:rowOff>60960</xdr:rowOff>
                  </from>
                  <to>
                    <xdr:col>6</xdr:col>
                    <xdr:colOff>769620</xdr:colOff>
                    <xdr:row>121</xdr:row>
                    <xdr:rowOff>297180</xdr:rowOff>
                  </to>
                </anchor>
              </controlPr>
            </control>
          </mc:Choice>
        </mc:AlternateContent>
        <mc:AlternateContent xmlns:mc="http://schemas.openxmlformats.org/markup-compatibility/2006">
          <mc:Choice Requires="x14">
            <control shapeId="95431" r:id="rId55" name="Check Box 199">
              <controlPr defaultSize="0" autoFill="0" autoLine="0" autoPict="0">
                <anchor moveWithCells="1" sizeWithCells="1">
                  <from>
                    <xdr:col>6</xdr:col>
                    <xdr:colOff>838200</xdr:colOff>
                    <xdr:row>121</xdr:row>
                    <xdr:rowOff>60960</xdr:rowOff>
                  </from>
                  <to>
                    <xdr:col>7</xdr:col>
                    <xdr:colOff>708660</xdr:colOff>
                    <xdr:row>122</xdr:row>
                    <xdr:rowOff>0</xdr:rowOff>
                  </to>
                </anchor>
              </controlPr>
            </control>
          </mc:Choice>
        </mc:AlternateContent>
        <mc:AlternateContent xmlns:mc="http://schemas.openxmlformats.org/markup-compatibility/2006">
          <mc:Choice Requires="x14">
            <control shapeId="95432" r:id="rId56" name="Check Box 200">
              <controlPr defaultSize="0" autoFill="0" autoLine="0" autoPict="0">
                <anchor moveWithCells="1" sizeWithCells="1">
                  <from>
                    <xdr:col>8</xdr:col>
                    <xdr:colOff>99060</xdr:colOff>
                    <xdr:row>120</xdr:row>
                    <xdr:rowOff>182880</xdr:rowOff>
                  </from>
                  <to>
                    <xdr:col>8</xdr:col>
                    <xdr:colOff>548640</xdr:colOff>
                    <xdr:row>121</xdr:row>
                    <xdr:rowOff>53340</xdr:rowOff>
                  </to>
                </anchor>
              </controlPr>
            </control>
          </mc:Choice>
        </mc:AlternateContent>
        <mc:AlternateContent xmlns:mc="http://schemas.openxmlformats.org/markup-compatibility/2006">
          <mc:Choice Requires="x14">
            <control shapeId="95433" r:id="rId57" name="Check Box 201">
              <controlPr defaultSize="0" autoFill="0" autoLine="0" autoPict="0">
                <anchor moveWithCells="1" sizeWithCells="1">
                  <from>
                    <xdr:col>8</xdr:col>
                    <xdr:colOff>716280</xdr:colOff>
                    <xdr:row>120</xdr:row>
                    <xdr:rowOff>182880</xdr:rowOff>
                  </from>
                  <to>
                    <xdr:col>8</xdr:col>
                    <xdr:colOff>1348740</xdr:colOff>
                    <xdr:row>121</xdr:row>
                    <xdr:rowOff>53340</xdr:rowOff>
                  </to>
                </anchor>
              </controlPr>
            </control>
          </mc:Choice>
        </mc:AlternateContent>
        <mc:AlternateContent xmlns:mc="http://schemas.openxmlformats.org/markup-compatibility/2006">
          <mc:Choice Requires="x14">
            <control shapeId="95434" r:id="rId58" name="Check Box 202">
              <controlPr defaultSize="0" autoFill="0" autoLine="0" autoPict="0">
                <anchor moveWithCells="1" sizeWithCells="1">
                  <from>
                    <xdr:col>8</xdr:col>
                    <xdr:colOff>91440</xdr:colOff>
                    <xdr:row>121</xdr:row>
                    <xdr:rowOff>60960</xdr:rowOff>
                  </from>
                  <to>
                    <xdr:col>8</xdr:col>
                    <xdr:colOff>655320</xdr:colOff>
                    <xdr:row>121</xdr:row>
                    <xdr:rowOff>297180</xdr:rowOff>
                  </to>
                </anchor>
              </controlPr>
            </control>
          </mc:Choice>
        </mc:AlternateContent>
        <mc:AlternateContent xmlns:mc="http://schemas.openxmlformats.org/markup-compatibility/2006">
          <mc:Choice Requires="x14">
            <control shapeId="95435" r:id="rId59" name="Check Box 203">
              <controlPr defaultSize="0" autoFill="0" autoLine="0" autoPict="0">
                <anchor moveWithCells="1" sizeWithCells="1">
                  <from>
                    <xdr:col>8</xdr:col>
                    <xdr:colOff>723900</xdr:colOff>
                    <xdr:row>121</xdr:row>
                    <xdr:rowOff>68580</xdr:rowOff>
                  </from>
                  <to>
                    <xdr:col>8</xdr:col>
                    <xdr:colOff>1706880</xdr:colOff>
                    <xdr:row>122</xdr:row>
                    <xdr:rowOff>0</xdr:rowOff>
                  </to>
                </anchor>
              </controlPr>
            </control>
          </mc:Choice>
        </mc:AlternateContent>
        <mc:AlternateContent xmlns:mc="http://schemas.openxmlformats.org/markup-compatibility/2006">
          <mc:Choice Requires="x14">
            <control shapeId="95445" r:id="rId60" name="Check Box 213">
              <controlPr defaultSize="0" autoFill="0" autoLine="0" autoPict="0">
                <anchor moveWithCells="1" sizeWithCells="1">
                  <from>
                    <xdr:col>5</xdr:col>
                    <xdr:colOff>213360</xdr:colOff>
                    <xdr:row>132</xdr:row>
                    <xdr:rowOff>68580</xdr:rowOff>
                  </from>
                  <to>
                    <xdr:col>5</xdr:col>
                    <xdr:colOff>662940</xdr:colOff>
                    <xdr:row>132</xdr:row>
                    <xdr:rowOff>373380</xdr:rowOff>
                  </to>
                </anchor>
              </controlPr>
            </control>
          </mc:Choice>
        </mc:AlternateContent>
        <mc:AlternateContent xmlns:mc="http://schemas.openxmlformats.org/markup-compatibility/2006">
          <mc:Choice Requires="x14">
            <control shapeId="95446" r:id="rId61" name="Check Box 214">
              <controlPr defaultSize="0" autoFill="0" autoLine="0" autoPict="0">
                <anchor moveWithCells="1" sizeWithCells="1">
                  <from>
                    <xdr:col>5</xdr:col>
                    <xdr:colOff>830580</xdr:colOff>
                    <xdr:row>132</xdr:row>
                    <xdr:rowOff>68580</xdr:rowOff>
                  </from>
                  <to>
                    <xdr:col>5</xdr:col>
                    <xdr:colOff>1463040</xdr:colOff>
                    <xdr:row>132</xdr:row>
                    <xdr:rowOff>373380</xdr:rowOff>
                  </to>
                </anchor>
              </controlPr>
            </control>
          </mc:Choice>
        </mc:AlternateContent>
        <mc:AlternateContent xmlns:mc="http://schemas.openxmlformats.org/markup-compatibility/2006">
          <mc:Choice Requires="x14">
            <control shapeId="95447" r:id="rId62" name="Check Box 215">
              <controlPr defaultSize="0" autoFill="0" autoLine="0" autoPict="0">
                <anchor moveWithCells="1" sizeWithCells="1">
                  <from>
                    <xdr:col>5</xdr:col>
                    <xdr:colOff>205740</xdr:colOff>
                    <xdr:row>133</xdr:row>
                    <xdr:rowOff>7620</xdr:rowOff>
                  </from>
                  <to>
                    <xdr:col>5</xdr:col>
                    <xdr:colOff>777240</xdr:colOff>
                    <xdr:row>133</xdr:row>
                    <xdr:rowOff>312420</xdr:rowOff>
                  </to>
                </anchor>
              </controlPr>
            </control>
          </mc:Choice>
        </mc:AlternateContent>
        <mc:AlternateContent xmlns:mc="http://schemas.openxmlformats.org/markup-compatibility/2006">
          <mc:Choice Requires="x14">
            <control shapeId="95448" r:id="rId63" name="Check Box 216">
              <controlPr defaultSize="0" autoFill="0" autoLine="0" autoPict="0">
                <anchor moveWithCells="1" sizeWithCells="1">
                  <from>
                    <xdr:col>5</xdr:col>
                    <xdr:colOff>838200</xdr:colOff>
                    <xdr:row>133</xdr:row>
                    <xdr:rowOff>7620</xdr:rowOff>
                  </from>
                  <to>
                    <xdr:col>5</xdr:col>
                    <xdr:colOff>1821180</xdr:colOff>
                    <xdr:row>133</xdr:row>
                    <xdr:rowOff>320040</xdr:rowOff>
                  </to>
                </anchor>
              </controlPr>
            </control>
          </mc:Choice>
        </mc:AlternateContent>
        <mc:AlternateContent xmlns:mc="http://schemas.openxmlformats.org/markup-compatibility/2006">
          <mc:Choice Requires="x14">
            <control shapeId="95449" r:id="rId64" name="Check Box 217">
              <controlPr defaultSize="0" autoFill="0" autoLine="0" autoPict="0">
                <anchor moveWithCells="1" sizeWithCells="1">
                  <from>
                    <xdr:col>6</xdr:col>
                    <xdr:colOff>213360</xdr:colOff>
                    <xdr:row>132</xdr:row>
                    <xdr:rowOff>68580</xdr:rowOff>
                  </from>
                  <to>
                    <xdr:col>6</xdr:col>
                    <xdr:colOff>693420</xdr:colOff>
                    <xdr:row>132</xdr:row>
                    <xdr:rowOff>373380</xdr:rowOff>
                  </to>
                </anchor>
              </controlPr>
            </control>
          </mc:Choice>
        </mc:AlternateContent>
        <mc:AlternateContent xmlns:mc="http://schemas.openxmlformats.org/markup-compatibility/2006">
          <mc:Choice Requires="x14">
            <control shapeId="95450" r:id="rId65" name="Check Box 218">
              <controlPr defaultSize="0" autoFill="0" autoLine="0" autoPict="0">
                <anchor moveWithCells="1" sizeWithCells="1">
                  <from>
                    <xdr:col>6</xdr:col>
                    <xdr:colOff>876300</xdr:colOff>
                    <xdr:row>132</xdr:row>
                    <xdr:rowOff>68580</xdr:rowOff>
                  </from>
                  <to>
                    <xdr:col>7</xdr:col>
                    <xdr:colOff>419100</xdr:colOff>
                    <xdr:row>132</xdr:row>
                    <xdr:rowOff>373380</xdr:rowOff>
                  </to>
                </anchor>
              </controlPr>
            </control>
          </mc:Choice>
        </mc:AlternateContent>
        <mc:AlternateContent xmlns:mc="http://schemas.openxmlformats.org/markup-compatibility/2006">
          <mc:Choice Requires="x14">
            <control shapeId="95451" r:id="rId66" name="Check Box 219">
              <controlPr defaultSize="0" autoFill="0" autoLine="0" autoPict="0">
                <anchor moveWithCells="1" sizeWithCells="1">
                  <from>
                    <xdr:col>6</xdr:col>
                    <xdr:colOff>205740</xdr:colOff>
                    <xdr:row>133</xdr:row>
                    <xdr:rowOff>7620</xdr:rowOff>
                  </from>
                  <to>
                    <xdr:col>6</xdr:col>
                    <xdr:colOff>815340</xdr:colOff>
                    <xdr:row>133</xdr:row>
                    <xdr:rowOff>312420</xdr:rowOff>
                  </to>
                </anchor>
              </controlPr>
            </control>
          </mc:Choice>
        </mc:AlternateContent>
        <mc:AlternateContent xmlns:mc="http://schemas.openxmlformats.org/markup-compatibility/2006">
          <mc:Choice Requires="x14">
            <control shapeId="95452" r:id="rId67" name="Check Box 220">
              <controlPr defaultSize="0" autoFill="0" autoLine="0" autoPict="0">
                <anchor moveWithCells="1" sizeWithCells="1">
                  <from>
                    <xdr:col>6</xdr:col>
                    <xdr:colOff>883920</xdr:colOff>
                    <xdr:row>133</xdr:row>
                    <xdr:rowOff>7620</xdr:rowOff>
                  </from>
                  <to>
                    <xdr:col>7</xdr:col>
                    <xdr:colOff>807720</xdr:colOff>
                    <xdr:row>133</xdr:row>
                    <xdr:rowOff>320040</xdr:rowOff>
                  </to>
                </anchor>
              </controlPr>
            </control>
          </mc:Choice>
        </mc:AlternateContent>
        <mc:AlternateContent xmlns:mc="http://schemas.openxmlformats.org/markup-compatibility/2006">
          <mc:Choice Requires="x14">
            <control shapeId="95453" r:id="rId68" name="Check Box 221">
              <controlPr defaultSize="0" autoFill="0" autoLine="0" autoPict="0">
                <anchor moveWithCells="1" sizeWithCells="1">
                  <from>
                    <xdr:col>8</xdr:col>
                    <xdr:colOff>213360</xdr:colOff>
                    <xdr:row>132</xdr:row>
                    <xdr:rowOff>68580</xdr:rowOff>
                  </from>
                  <to>
                    <xdr:col>8</xdr:col>
                    <xdr:colOff>632460</xdr:colOff>
                    <xdr:row>132</xdr:row>
                    <xdr:rowOff>373380</xdr:rowOff>
                  </to>
                </anchor>
              </controlPr>
            </control>
          </mc:Choice>
        </mc:AlternateContent>
        <mc:AlternateContent xmlns:mc="http://schemas.openxmlformats.org/markup-compatibility/2006">
          <mc:Choice Requires="x14">
            <control shapeId="95454" r:id="rId69" name="Check Box 222">
              <controlPr defaultSize="0" autoFill="0" autoLine="0" autoPict="0">
                <anchor moveWithCells="1" sizeWithCells="1">
                  <from>
                    <xdr:col>8</xdr:col>
                    <xdr:colOff>792480</xdr:colOff>
                    <xdr:row>132</xdr:row>
                    <xdr:rowOff>68580</xdr:rowOff>
                  </from>
                  <to>
                    <xdr:col>8</xdr:col>
                    <xdr:colOff>1371600</xdr:colOff>
                    <xdr:row>132</xdr:row>
                    <xdr:rowOff>373380</xdr:rowOff>
                  </to>
                </anchor>
              </controlPr>
            </control>
          </mc:Choice>
        </mc:AlternateContent>
        <mc:AlternateContent xmlns:mc="http://schemas.openxmlformats.org/markup-compatibility/2006">
          <mc:Choice Requires="x14">
            <control shapeId="95455" r:id="rId70" name="Check Box 223">
              <controlPr defaultSize="0" autoFill="0" autoLine="0" autoPict="0">
                <anchor moveWithCells="1" sizeWithCells="1">
                  <from>
                    <xdr:col>8</xdr:col>
                    <xdr:colOff>205740</xdr:colOff>
                    <xdr:row>133</xdr:row>
                    <xdr:rowOff>7620</xdr:rowOff>
                  </from>
                  <to>
                    <xdr:col>8</xdr:col>
                    <xdr:colOff>731520</xdr:colOff>
                    <xdr:row>133</xdr:row>
                    <xdr:rowOff>312420</xdr:rowOff>
                  </to>
                </anchor>
              </controlPr>
            </control>
          </mc:Choice>
        </mc:AlternateContent>
        <mc:AlternateContent xmlns:mc="http://schemas.openxmlformats.org/markup-compatibility/2006">
          <mc:Choice Requires="x14">
            <control shapeId="95456" r:id="rId71" name="Check Box 224">
              <controlPr defaultSize="0" autoFill="0" autoLine="0" autoPict="0">
                <anchor moveWithCells="1" sizeWithCells="1">
                  <from>
                    <xdr:col>8</xdr:col>
                    <xdr:colOff>792480</xdr:colOff>
                    <xdr:row>133</xdr:row>
                    <xdr:rowOff>7620</xdr:rowOff>
                  </from>
                  <to>
                    <xdr:col>8</xdr:col>
                    <xdr:colOff>1706880</xdr:colOff>
                    <xdr:row>133</xdr:row>
                    <xdr:rowOff>320040</xdr:rowOff>
                  </to>
                </anchor>
              </controlPr>
            </control>
          </mc:Choice>
        </mc:AlternateContent>
        <mc:AlternateContent xmlns:mc="http://schemas.openxmlformats.org/markup-compatibility/2006">
          <mc:Choice Requires="x14">
            <control shapeId="95492" r:id="rId72" name="Check Box 260">
              <controlPr defaultSize="0" autoFill="0" autoLine="0" autoPict="0">
                <anchor moveWithCells="1" sizeWithCells="1">
                  <from>
                    <xdr:col>5</xdr:col>
                    <xdr:colOff>213360</xdr:colOff>
                    <xdr:row>177</xdr:row>
                    <xdr:rowOff>68580</xdr:rowOff>
                  </from>
                  <to>
                    <xdr:col>5</xdr:col>
                    <xdr:colOff>662940</xdr:colOff>
                    <xdr:row>177</xdr:row>
                    <xdr:rowOff>388620</xdr:rowOff>
                  </to>
                </anchor>
              </controlPr>
            </control>
          </mc:Choice>
        </mc:AlternateContent>
        <mc:AlternateContent xmlns:mc="http://schemas.openxmlformats.org/markup-compatibility/2006">
          <mc:Choice Requires="x14">
            <control shapeId="95493" r:id="rId73" name="Check Box 261">
              <controlPr defaultSize="0" autoFill="0" autoLine="0" autoPict="0">
                <anchor moveWithCells="1" sizeWithCells="1">
                  <from>
                    <xdr:col>5</xdr:col>
                    <xdr:colOff>830580</xdr:colOff>
                    <xdr:row>177</xdr:row>
                    <xdr:rowOff>68580</xdr:rowOff>
                  </from>
                  <to>
                    <xdr:col>5</xdr:col>
                    <xdr:colOff>1463040</xdr:colOff>
                    <xdr:row>177</xdr:row>
                    <xdr:rowOff>388620</xdr:rowOff>
                  </to>
                </anchor>
              </controlPr>
            </control>
          </mc:Choice>
        </mc:AlternateContent>
        <mc:AlternateContent xmlns:mc="http://schemas.openxmlformats.org/markup-compatibility/2006">
          <mc:Choice Requires="x14">
            <control shapeId="6" r:id="rId74" name="Check Box 262">
              <controlPr defaultSize="0" autoFill="0" autoLine="0" autoPict="0">
                <anchor moveWithCells="1" sizeWithCells="1">
                  <from>
                    <xdr:col>5</xdr:col>
                    <xdr:colOff>205740</xdr:colOff>
                    <xdr:row>177</xdr:row>
                    <xdr:rowOff>403860</xdr:rowOff>
                  </from>
                  <to>
                    <xdr:col>5</xdr:col>
                    <xdr:colOff>777240</xdr:colOff>
                    <xdr:row>178</xdr:row>
                    <xdr:rowOff>312420</xdr:rowOff>
                  </to>
                </anchor>
              </controlPr>
            </control>
          </mc:Choice>
        </mc:AlternateContent>
        <mc:AlternateContent xmlns:mc="http://schemas.openxmlformats.org/markup-compatibility/2006">
          <mc:Choice Requires="x14">
            <control shapeId="95495" r:id="rId75" name="Check Box 263">
              <controlPr defaultSize="0" autoFill="0" autoLine="0" autoPict="0">
                <anchor moveWithCells="1" sizeWithCells="1">
                  <from>
                    <xdr:col>5</xdr:col>
                    <xdr:colOff>838200</xdr:colOff>
                    <xdr:row>177</xdr:row>
                    <xdr:rowOff>411480</xdr:rowOff>
                  </from>
                  <to>
                    <xdr:col>5</xdr:col>
                    <xdr:colOff>1821180</xdr:colOff>
                    <xdr:row>178</xdr:row>
                    <xdr:rowOff>320040</xdr:rowOff>
                  </to>
                </anchor>
              </controlPr>
            </control>
          </mc:Choice>
        </mc:AlternateContent>
        <mc:AlternateContent xmlns:mc="http://schemas.openxmlformats.org/markup-compatibility/2006">
          <mc:Choice Requires="x14">
            <control shapeId="95496" r:id="rId76" name="Check Box 264">
              <controlPr defaultSize="0" autoFill="0" autoLine="0" autoPict="0">
                <anchor moveWithCells="1" sizeWithCells="1">
                  <from>
                    <xdr:col>6</xdr:col>
                    <xdr:colOff>213360</xdr:colOff>
                    <xdr:row>177</xdr:row>
                    <xdr:rowOff>68580</xdr:rowOff>
                  </from>
                  <to>
                    <xdr:col>6</xdr:col>
                    <xdr:colOff>693420</xdr:colOff>
                    <xdr:row>177</xdr:row>
                    <xdr:rowOff>388620</xdr:rowOff>
                  </to>
                </anchor>
              </controlPr>
            </control>
          </mc:Choice>
        </mc:AlternateContent>
        <mc:AlternateContent xmlns:mc="http://schemas.openxmlformats.org/markup-compatibility/2006">
          <mc:Choice Requires="x14">
            <control shapeId="95497" r:id="rId77" name="Check Box 265">
              <controlPr defaultSize="0" autoFill="0" autoLine="0" autoPict="0">
                <anchor moveWithCells="1" sizeWithCells="1">
                  <from>
                    <xdr:col>6</xdr:col>
                    <xdr:colOff>868680</xdr:colOff>
                    <xdr:row>177</xdr:row>
                    <xdr:rowOff>68580</xdr:rowOff>
                  </from>
                  <to>
                    <xdr:col>7</xdr:col>
                    <xdr:colOff>403860</xdr:colOff>
                    <xdr:row>177</xdr:row>
                    <xdr:rowOff>388620</xdr:rowOff>
                  </to>
                </anchor>
              </controlPr>
            </control>
          </mc:Choice>
        </mc:AlternateContent>
        <mc:AlternateContent xmlns:mc="http://schemas.openxmlformats.org/markup-compatibility/2006">
          <mc:Choice Requires="x14">
            <control shapeId="95498" r:id="rId78" name="Check Box 266">
              <controlPr defaultSize="0" autoFill="0" autoLine="0" autoPict="0">
                <anchor moveWithCells="1" sizeWithCells="1">
                  <from>
                    <xdr:col>6</xdr:col>
                    <xdr:colOff>205740</xdr:colOff>
                    <xdr:row>177</xdr:row>
                    <xdr:rowOff>403860</xdr:rowOff>
                  </from>
                  <to>
                    <xdr:col>6</xdr:col>
                    <xdr:colOff>807720</xdr:colOff>
                    <xdr:row>178</xdr:row>
                    <xdr:rowOff>312420</xdr:rowOff>
                  </to>
                </anchor>
              </controlPr>
            </control>
          </mc:Choice>
        </mc:AlternateContent>
        <mc:AlternateContent xmlns:mc="http://schemas.openxmlformats.org/markup-compatibility/2006">
          <mc:Choice Requires="x14">
            <control shapeId="95499" r:id="rId79" name="Check Box 267">
              <controlPr defaultSize="0" autoFill="0" autoLine="0" autoPict="0">
                <anchor moveWithCells="1" sizeWithCells="1">
                  <from>
                    <xdr:col>6</xdr:col>
                    <xdr:colOff>876300</xdr:colOff>
                    <xdr:row>177</xdr:row>
                    <xdr:rowOff>411480</xdr:rowOff>
                  </from>
                  <to>
                    <xdr:col>7</xdr:col>
                    <xdr:colOff>784860</xdr:colOff>
                    <xdr:row>178</xdr:row>
                    <xdr:rowOff>320040</xdr:rowOff>
                  </to>
                </anchor>
              </controlPr>
            </control>
          </mc:Choice>
        </mc:AlternateContent>
        <mc:AlternateContent xmlns:mc="http://schemas.openxmlformats.org/markup-compatibility/2006">
          <mc:Choice Requires="x14">
            <control shapeId="95500" r:id="rId80" name="Check Box 268">
              <controlPr defaultSize="0" autoFill="0" autoLine="0" autoPict="0">
                <anchor moveWithCells="1" sizeWithCells="1">
                  <from>
                    <xdr:col>8</xdr:col>
                    <xdr:colOff>213360</xdr:colOff>
                    <xdr:row>177</xdr:row>
                    <xdr:rowOff>68580</xdr:rowOff>
                  </from>
                  <to>
                    <xdr:col>8</xdr:col>
                    <xdr:colOff>632460</xdr:colOff>
                    <xdr:row>177</xdr:row>
                    <xdr:rowOff>388620</xdr:rowOff>
                  </to>
                </anchor>
              </controlPr>
            </control>
          </mc:Choice>
        </mc:AlternateContent>
        <mc:AlternateContent xmlns:mc="http://schemas.openxmlformats.org/markup-compatibility/2006">
          <mc:Choice Requires="x14">
            <control shapeId="95501" r:id="rId81" name="Check Box 269">
              <controlPr defaultSize="0" autoFill="0" autoLine="0" autoPict="0">
                <anchor moveWithCells="1" sizeWithCells="1">
                  <from>
                    <xdr:col>8</xdr:col>
                    <xdr:colOff>792480</xdr:colOff>
                    <xdr:row>177</xdr:row>
                    <xdr:rowOff>68580</xdr:rowOff>
                  </from>
                  <to>
                    <xdr:col>8</xdr:col>
                    <xdr:colOff>1371600</xdr:colOff>
                    <xdr:row>177</xdr:row>
                    <xdr:rowOff>388620</xdr:rowOff>
                  </to>
                </anchor>
              </controlPr>
            </control>
          </mc:Choice>
        </mc:AlternateContent>
        <mc:AlternateContent xmlns:mc="http://schemas.openxmlformats.org/markup-compatibility/2006">
          <mc:Choice Requires="x14">
            <control shapeId="95502" r:id="rId82" name="Check Box 270">
              <controlPr defaultSize="0" autoFill="0" autoLine="0" autoPict="0">
                <anchor moveWithCells="1" sizeWithCells="1">
                  <from>
                    <xdr:col>8</xdr:col>
                    <xdr:colOff>205740</xdr:colOff>
                    <xdr:row>177</xdr:row>
                    <xdr:rowOff>403860</xdr:rowOff>
                  </from>
                  <to>
                    <xdr:col>8</xdr:col>
                    <xdr:colOff>731520</xdr:colOff>
                    <xdr:row>178</xdr:row>
                    <xdr:rowOff>312420</xdr:rowOff>
                  </to>
                </anchor>
              </controlPr>
            </control>
          </mc:Choice>
        </mc:AlternateContent>
        <mc:AlternateContent xmlns:mc="http://schemas.openxmlformats.org/markup-compatibility/2006">
          <mc:Choice Requires="x14">
            <control shapeId="95503" r:id="rId83" name="Check Box 271">
              <controlPr defaultSize="0" autoFill="0" autoLine="0" autoPict="0">
                <anchor moveWithCells="1" sizeWithCells="1">
                  <from>
                    <xdr:col>8</xdr:col>
                    <xdr:colOff>792480</xdr:colOff>
                    <xdr:row>177</xdr:row>
                    <xdr:rowOff>411480</xdr:rowOff>
                  </from>
                  <to>
                    <xdr:col>8</xdr:col>
                    <xdr:colOff>1706880</xdr:colOff>
                    <xdr:row>178</xdr:row>
                    <xdr:rowOff>320040</xdr:rowOff>
                  </to>
                </anchor>
              </controlPr>
            </control>
          </mc:Choice>
        </mc:AlternateContent>
        <mc:AlternateContent xmlns:mc="http://schemas.openxmlformats.org/markup-compatibility/2006">
          <mc:Choice Requires="x14">
            <control shapeId="95504" r:id="rId84" name="Check Box 272">
              <controlPr defaultSize="0" autoFill="0" autoLine="0" autoPict="0">
                <anchor moveWithCells="1" sizeWithCells="1">
                  <from>
                    <xdr:col>5</xdr:col>
                    <xdr:colOff>144780</xdr:colOff>
                    <xdr:row>166</xdr:row>
                    <xdr:rowOff>91440</xdr:rowOff>
                  </from>
                  <to>
                    <xdr:col>5</xdr:col>
                    <xdr:colOff>601980</xdr:colOff>
                    <xdr:row>166</xdr:row>
                    <xdr:rowOff>358140</xdr:rowOff>
                  </to>
                </anchor>
              </controlPr>
            </control>
          </mc:Choice>
        </mc:AlternateContent>
        <mc:AlternateContent xmlns:mc="http://schemas.openxmlformats.org/markup-compatibility/2006">
          <mc:Choice Requires="x14">
            <control shapeId="95505" r:id="rId85" name="Check Box 273">
              <controlPr defaultSize="0" autoFill="0" autoLine="0" autoPict="0">
                <anchor moveWithCells="1" sizeWithCells="1">
                  <from>
                    <xdr:col>5</xdr:col>
                    <xdr:colOff>769620</xdr:colOff>
                    <xdr:row>166</xdr:row>
                    <xdr:rowOff>91440</xdr:rowOff>
                  </from>
                  <to>
                    <xdr:col>5</xdr:col>
                    <xdr:colOff>1394460</xdr:colOff>
                    <xdr:row>166</xdr:row>
                    <xdr:rowOff>358140</xdr:rowOff>
                  </to>
                </anchor>
              </controlPr>
            </control>
          </mc:Choice>
        </mc:AlternateContent>
        <mc:AlternateContent xmlns:mc="http://schemas.openxmlformats.org/markup-compatibility/2006">
          <mc:Choice Requires="x14">
            <control shapeId="95506" r:id="rId86" name="Check Box 274">
              <controlPr defaultSize="0" autoFill="0" autoLine="0" autoPict="0">
                <anchor moveWithCells="1" sizeWithCells="1">
                  <from>
                    <xdr:col>5</xdr:col>
                    <xdr:colOff>137160</xdr:colOff>
                    <xdr:row>166</xdr:row>
                    <xdr:rowOff>373380</xdr:rowOff>
                  </from>
                  <to>
                    <xdr:col>5</xdr:col>
                    <xdr:colOff>708660</xdr:colOff>
                    <xdr:row>167</xdr:row>
                    <xdr:rowOff>22860</xdr:rowOff>
                  </to>
                </anchor>
              </controlPr>
            </control>
          </mc:Choice>
        </mc:AlternateContent>
        <mc:AlternateContent xmlns:mc="http://schemas.openxmlformats.org/markup-compatibility/2006">
          <mc:Choice Requires="x14">
            <control shapeId="95507" r:id="rId87" name="Check Box 275">
              <controlPr defaultSize="0" autoFill="0" autoLine="0" autoPict="0">
                <anchor moveWithCells="1" sizeWithCells="1">
                  <from>
                    <xdr:col>5</xdr:col>
                    <xdr:colOff>777240</xdr:colOff>
                    <xdr:row>166</xdr:row>
                    <xdr:rowOff>381000</xdr:rowOff>
                  </from>
                  <to>
                    <xdr:col>5</xdr:col>
                    <xdr:colOff>1760220</xdr:colOff>
                    <xdr:row>167</xdr:row>
                    <xdr:rowOff>30480</xdr:rowOff>
                  </to>
                </anchor>
              </controlPr>
            </control>
          </mc:Choice>
        </mc:AlternateContent>
        <mc:AlternateContent xmlns:mc="http://schemas.openxmlformats.org/markup-compatibility/2006">
          <mc:Choice Requires="x14">
            <control shapeId="95508" r:id="rId88" name="Check Box 276">
              <controlPr defaultSize="0" autoFill="0" autoLine="0" autoPict="0">
                <anchor moveWithCells="1" sizeWithCells="1">
                  <from>
                    <xdr:col>6</xdr:col>
                    <xdr:colOff>205740</xdr:colOff>
                    <xdr:row>166</xdr:row>
                    <xdr:rowOff>121920</xdr:rowOff>
                  </from>
                  <to>
                    <xdr:col>6</xdr:col>
                    <xdr:colOff>662940</xdr:colOff>
                    <xdr:row>166</xdr:row>
                    <xdr:rowOff>396240</xdr:rowOff>
                  </to>
                </anchor>
              </controlPr>
            </control>
          </mc:Choice>
        </mc:AlternateContent>
        <mc:AlternateContent xmlns:mc="http://schemas.openxmlformats.org/markup-compatibility/2006">
          <mc:Choice Requires="x14">
            <control shapeId="95509" r:id="rId89" name="Check Box 277">
              <controlPr defaultSize="0" autoFill="0" autoLine="0" autoPict="0">
                <anchor moveWithCells="1" sizeWithCells="1">
                  <from>
                    <xdr:col>6</xdr:col>
                    <xdr:colOff>838200</xdr:colOff>
                    <xdr:row>166</xdr:row>
                    <xdr:rowOff>121920</xdr:rowOff>
                  </from>
                  <to>
                    <xdr:col>7</xdr:col>
                    <xdr:colOff>350520</xdr:colOff>
                    <xdr:row>166</xdr:row>
                    <xdr:rowOff>396240</xdr:rowOff>
                  </to>
                </anchor>
              </controlPr>
            </control>
          </mc:Choice>
        </mc:AlternateContent>
        <mc:AlternateContent xmlns:mc="http://schemas.openxmlformats.org/markup-compatibility/2006">
          <mc:Choice Requires="x14">
            <control shapeId="95510" r:id="rId90" name="Check Box 278">
              <controlPr defaultSize="0" autoFill="0" autoLine="0" autoPict="0">
                <anchor moveWithCells="1" sizeWithCells="1">
                  <from>
                    <xdr:col>6</xdr:col>
                    <xdr:colOff>198120</xdr:colOff>
                    <xdr:row>166</xdr:row>
                    <xdr:rowOff>411480</xdr:rowOff>
                  </from>
                  <to>
                    <xdr:col>6</xdr:col>
                    <xdr:colOff>777240</xdr:colOff>
                    <xdr:row>167</xdr:row>
                    <xdr:rowOff>60960</xdr:rowOff>
                  </to>
                </anchor>
              </controlPr>
            </control>
          </mc:Choice>
        </mc:AlternateContent>
        <mc:AlternateContent xmlns:mc="http://schemas.openxmlformats.org/markup-compatibility/2006">
          <mc:Choice Requires="x14">
            <control shapeId="95511" r:id="rId91" name="Check Box 279">
              <controlPr defaultSize="0" autoFill="0" autoLine="0" autoPict="0">
                <anchor moveWithCells="1" sizeWithCells="1">
                  <from>
                    <xdr:col>6</xdr:col>
                    <xdr:colOff>845820</xdr:colOff>
                    <xdr:row>166</xdr:row>
                    <xdr:rowOff>419100</xdr:rowOff>
                  </from>
                  <to>
                    <xdr:col>7</xdr:col>
                    <xdr:colOff>716280</xdr:colOff>
                    <xdr:row>167</xdr:row>
                    <xdr:rowOff>68580</xdr:rowOff>
                  </to>
                </anchor>
              </controlPr>
            </control>
          </mc:Choice>
        </mc:AlternateContent>
        <mc:AlternateContent xmlns:mc="http://schemas.openxmlformats.org/markup-compatibility/2006">
          <mc:Choice Requires="x14">
            <control shapeId="95512" r:id="rId92" name="Check Box 280">
              <controlPr defaultSize="0" autoFill="0" autoLine="0" autoPict="0">
                <anchor moveWithCells="1" sizeWithCells="1">
                  <from>
                    <xdr:col>8</xdr:col>
                    <xdr:colOff>60960</xdr:colOff>
                    <xdr:row>166</xdr:row>
                    <xdr:rowOff>129540</xdr:rowOff>
                  </from>
                  <to>
                    <xdr:col>8</xdr:col>
                    <xdr:colOff>510540</xdr:colOff>
                    <xdr:row>166</xdr:row>
                    <xdr:rowOff>403860</xdr:rowOff>
                  </to>
                </anchor>
              </controlPr>
            </control>
          </mc:Choice>
        </mc:AlternateContent>
        <mc:AlternateContent xmlns:mc="http://schemas.openxmlformats.org/markup-compatibility/2006">
          <mc:Choice Requires="x14">
            <control shapeId="95513" r:id="rId93" name="Check Box 281">
              <controlPr defaultSize="0" autoFill="0" autoLine="0" autoPict="0">
                <anchor moveWithCells="1" sizeWithCells="1">
                  <from>
                    <xdr:col>8</xdr:col>
                    <xdr:colOff>678180</xdr:colOff>
                    <xdr:row>166</xdr:row>
                    <xdr:rowOff>129540</xdr:rowOff>
                  </from>
                  <to>
                    <xdr:col>8</xdr:col>
                    <xdr:colOff>1310640</xdr:colOff>
                    <xdr:row>166</xdr:row>
                    <xdr:rowOff>403860</xdr:rowOff>
                  </to>
                </anchor>
              </controlPr>
            </control>
          </mc:Choice>
        </mc:AlternateContent>
        <mc:AlternateContent xmlns:mc="http://schemas.openxmlformats.org/markup-compatibility/2006">
          <mc:Choice Requires="x14">
            <control shapeId="95514" r:id="rId94" name="Check Box 282">
              <controlPr defaultSize="0" autoFill="0" autoLine="0" autoPict="0">
                <anchor moveWithCells="1" sizeWithCells="1">
                  <from>
                    <xdr:col>8</xdr:col>
                    <xdr:colOff>53340</xdr:colOff>
                    <xdr:row>166</xdr:row>
                    <xdr:rowOff>419100</xdr:rowOff>
                  </from>
                  <to>
                    <xdr:col>8</xdr:col>
                    <xdr:colOff>617220</xdr:colOff>
                    <xdr:row>167</xdr:row>
                    <xdr:rowOff>68580</xdr:rowOff>
                  </to>
                </anchor>
              </controlPr>
            </control>
          </mc:Choice>
        </mc:AlternateContent>
        <mc:AlternateContent xmlns:mc="http://schemas.openxmlformats.org/markup-compatibility/2006">
          <mc:Choice Requires="x14">
            <control shapeId="95515" r:id="rId95" name="Check Box 283">
              <controlPr defaultSize="0" autoFill="0" autoLine="0" autoPict="0">
                <anchor moveWithCells="1" sizeWithCells="1">
                  <from>
                    <xdr:col>8</xdr:col>
                    <xdr:colOff>685800</xdr:colOff>
                    <xdr:row>166</xdr:row>
                    <xdr:rowOff>426720</xdr:rowOff>
                  </from>
                  <to>
                    <xdr:col>8</xdr:col>
                    <xdr:colOff>1668780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2" style="29" customWidth="1"/>
    <col min="6" max="8" width="9.109375" style="24"/>
    <col min="9" max="16384" width="9.109375" style="25"/>
  </cols>
  <sheetData>
    <row r="1" spans="1:9" s="24" customFormat="1" ht="31.5" customHeight="1">
      <c r="A1" s="916" t="str">
        <f>'Attach 3(JV)'!A1</f>
        <v>Specification No. :CC/NT/W-RT/DOM/A10/23/01655</v>
      </c>
      <c r="B1" s="916"/>
      <c r="C1" s="916"/>
      <c r="D1" s="916"/>
      <c r="E1" s="284" t="str">
        <f>"Attachment-3(QR) " &amp; 'Attach 3(JV)'!AT1</f>
        <v xml:space="preserve">Attachment-3(QR) </v>
      </c>
    </row>
    <row r="2" spans="1:9" ht="5.25" customHeight="1"/>
    <row r="3" spans="1:9" ht="93.75" customHeight="1">
      <c r="A3" s="1054" t="str">
        <f>'Attach 3(JV)'!A3</f>
        <v xml:space="preserve">765kV Reactor Package RT20 for 7X110MVAR, 765kV, 1-Phase Reactors at Fatehgarh-III PS associated with ”Transmission system for evacuation of power from REZ in Rajasthan (20GW) under Phase-III Part E1”.
</v>
      </c>
      <c r="B3" s="1055"/>
      <c r="C3" s="1055"/>
      <c r="D3" s="1055"/>
      <c r="E3" s="1055"/>
      <c r="F3" s="26"/>
      <c r="G3" s="27"/>
      <c r="H3" s="26"/>
    </row>
    <row r="4" spans="1:9" ht="20.100000000000001" customHeight="1">
      <c r="A4" s="28"/>
      <c r="H4" s="30"/>
      <c r="I4" s="11"/>
    </row>
    <row r="5" spans="1:9" ht="20.100000000000001" customHeight="1">
      <c r="A5" s="837" t="s">
        <v>351</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08" t="str">
        <f>'Attach 3(JV)'!E8</f>
        <v>Contract Services</v>
      </c>
      <c r="H8" s="30"/>
      <c r="I8" s="11"/>
    </row>
    <row r="9" spans="1:9" ht="20.100000000000001" customHeight="1">
      <c r="A9" s="13" t="s">
        <v>346</v>
      </c>
      <c r="B9" s="840">
        <f>'Attach 3(JV)'!B9</f>
        <v>0</v>
      </c>
      <c r="C9" s="840"/>
      <c r="D9" s="840"/>
      <c r="E9" s="108" t="str">
        <f>'Attach 3(JV)'!E9</f>
        <v>Power Grid Corporation of India Ltd.,</v>
      </c>
      <c r="H9" s="30"/>
      <c r="I9" s="11"/>
    </row>
    <row r="10" spans="1:9" ht="20.100000000000001" customHeight="1">
      <c r="A10" s="13" t="s">
        <v>348</v>
      </c>
      <c r="B10" s="1057">
        <f>'Attach 3(JV)'!B10</f>
        <v>0</v>
      </c>
      <c r="C10" s="1057"/>
      <c r="D10" s="1057"/>
      <c r="E10" s="108" t="str">
        <f>'Attach 3(JV)'!E10</f>
        <v>"Saudamini", Plot No. 2, Sector 29</v>
      </c>
      <c r="H10" s="30"/>
      <c r="I10" s="11"/>
    </row>
    <row r="11" spans="1:9" ht="20.100000000000001" customHeight="1">
      <c r="B11" s="1057">
        <f>'Attach 3(JV)'!B11</f>
        <v>0</v>
      </c>
      <c r="C11" s="1057"/>
      <c r="D11" s="1057"/>
      <c r="E11" s="108" t="str">
        <f>'Attach 3(JV)'!E11</f>
        <v>Gurgaon (Haryana) - 122001</v>
      </c>
    </row>
    <row r="12" spans="1:9" ht="20.100000000000001" customHeight="1">
      <c r="A12" s="32"/>
      <c r="B12" s="1057">
        <f>'Attach 3(JV)'!B12</f>
        <v>0</v>
      </c>
      <c r="C12" s="1057"/>
      <c r="D12" s="1057"/>
      <c r="E12" s="15"/>
    </row>
    <row r="13" spans="1:9" ht="20.100000000000001" customHeight="1">
      <c r="A13" s="29" t="s">
        <v>341</v>
      </c>
    </row>
    <row r="14" spans="1:9" ht="20.100000000000001" customHeight="1">
      <c r="A14" s="32"/>
    </row>
    <row r="15" spans="1:9" ht="27.75" customHeight="1">
      <c r="A15" s="1056" t="s">
        <v>352</v>
      </c>
      <c r="B15" s="1056"/>
      <c r="C15" s="1056"/>
      <c r="D15" s="1056"/>
      <c r="E15" s="1056"/>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7</v>
      </c>
      <c r="B22" s="63" t="str">
        <f>'Attach 3(JV)'!B24</f>
        <v>--</v>
      </c>
      <c r="C22" s="33"/>
      <c r="D22" s="37" t="s">
        <v>5</v>
      </c>
      <c r="E22" s="212" t="str">
        <f>'Attach 3(JV)'!E24</f>
        <v/>
      </c>
    </row>
    <row r="23" spans="1:5" ht="33" customHeight="1">
      <c r="A23" s="36" t="s">
        <v>8</v>
      </c>
      <c r="B23" s="212" t="str">
        <f>'Attach 3(JV)'!B25</f>
        <v/>
      </c>
      <c r="C23" s="33"/>
      <c r="D23" s="37" t="s">
        <v>6</v>
      </c>
      <c r="E23" s="212"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BC3C0F45-1B04-484E-941E-D23C8045455D}"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7EA7248B-219A-4033-A934-89513226BF9E}"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4"/>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7"/>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39"/>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E9D42694-117B-4E0A-B08A-A5A33F5DE995}"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C49319FA-440E-40ED-8D3D-F15B233A2A32}"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3"/>
  <headerFooter alignWithMargins="0">
    <oddFooter>&amp;R&amp;"Book Antiqua,Bold"&amp;8 Page &amp;P of &amp;N</oddFooter>
  </headerFooter>
  <drawing r:id="rId4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GG296"/>
  <sheetViews>
    <sheetView showGridLines="0" showZeros="0" view="pageBreakPreview" topLeftCell="A277" zoomScale="90" zoomScaleNormal="100" zoomScaleSheetLayoutView="90" workbookViewId="0">
      <selection activeCell="D286" sqref="D286"/>
    </sheetView>
  </sheetViews>
  <sheetFormatPr defaultColWidth="9.109375" defaultRowHeight="15.6"/>
  <cols>
    <col min="1" max="1" width="16.88671875" style="294" customWidth="1"/>
    <col min="2" max="2" width="13.88671875" style="294" customWidth="1"/>
    <col min="3" max="3" width="15.44140625" style="294" customWidth="1"/>
    <col min="4" max="4" width="27.88671875" style="294" customWidth="1"/>
    <col min="5" max="5" width="14.44140625" style="294" customWidth="1"/>
    <col min="6" max="6" width="25.44140625" style="294" customWidth="1"/>
    <col min="7" max="7" width="16.44140625" style="294" customWidth="1"/>
    <col min="8" max="8" width="13.33203125" style="294" customWidth="1"/>
    <col min="9" max="9" width="26.88671875" style="294" customWidth="1"/>
    <col min="10" max="10" width="10.5546875" style="294" hidden="1" customWidth="1"/>
    <col min="11" max="11" width="10.33203125" style="294" hidden="1" customWidth="1"/>
    <col min="12" max="12" width="11.88671875" style="294" hidden="1" customWidth="1"/>
    <col min="13" max="13" width="34.5546875" style="294" hidden="1" customWidth="1"/>
    <col min="14" max="14" width="10.44140625" style="294" hidden="1" customWidth="1"/>
    <col min="15" max="15" width="11.44140625" style="294" hidden="1" customWidth="1"/>
    <col min="16" max="16" width="10.6640625" style="294" hidden="1" customWidth="1"/>
    <col min="17" max="17" width="13.6640625" style="294" hidden="1" customWidth="1"/>
    <col min="18" max="20" width="0" style="294" hidden="1" customWidth="1"/>
    <col min="21" max="21" width="13.5546875" style="294" hidden="1" customWidth="1"/>
    <col min="22" max="28" width="0" style="294" hidden="1" customWidth="1"/>
    <col min="29" max="16384" width="9.109375" style="294"/>
  </cols>
  <sheetData>
    <row r="1" spans="1:9" ht="24" customHeight="1">
      <c r="A1" s="327" t="str">
        <f>'Attach 4'!A1</f>
        <v>Specification No. :CC/NT/W-RT/DOM/A10/23/01655</v>
      </c>
      <c r="B1" s="343"/>
      <c r="C1" s="343"/>
      <c r="D1" s="343"/>
      <c r="E1" s="343"/>
      <c r="F1" s="343"/>
      <c r="G1" s="343"/>
      <c r="H1" s="292"/>
      <c r="I1" s="292" t="s">
        <v>723</v>
      </c>
    </row>
    <row r="2" spans="1:9" ht="15.75" customHeight="1"/>
    <row r="3" spans="1:9" ht="70.5" customHeight="1">
      <c r="A3" s="1063" t="str">
        <f>'Names of Bidder'!B1</f>
        <v xml:space="preserve">765kV Reactor Package RT20 for 7X110MVAR, 765kV, 1-Phase Reactors at Fatehgarh-III PS associated with ”Transmission system for evacuation of power from REZ in Rajasthan (20GW) under Phase-III Part E1”.
</v>
      </c>
      <c r="B3" s="1063"/>
      <c r="C3" s="1063"/>
      <c r="D3" s="1063"/>
      <c r="E3" s="1063"/>
      <c r="F3" s="1063"/>
      <c r="G3" s="1063"/>
      <c r="H3" s="1063"/>
      <c r="I3" s="1063"/>
    </row>
    <row r="5" spans="1:9" ht="21.75" customHeight="1">
      <c r="A5" s="845" t="s">
        <v>351</v>
      </c>
      <c r="B5" s="845"/>
      <c r="C5" s="845"/>
      <c r="D5" s="845"/>
      <c r="E5" s="845"/>
      <c r="F5" s="845"/>
      <c r="G5" s="845"/>
      <c r="H5" s="845"/>
      <c r="I5" s="845"/>
    </row>
    <row r="7" spans="1:9">
      <c r="A7" s="299" t="str">
        <f>'[13]Attach 3(JV)'!A7</f>
        <v>Bidder’s Name and Address :</v>
      </c>
      <c r="F7" s="301"/>
      <c r="H7" s="323" t="str">
        <f>'[14]Attach 3(JV)'!E7</f>
        <v>To:</v>
      </c>
    </row>
    <row r="8" spans="1:9" ht="32.25" customHeight="1">
      <c r="A8" s="846" t="str">
        <f>IF('[15]Names of Bidder'!D6= "JV (Joint Venture)", "JV of " &amp; Z8, "")</f>
        <v/>
      </c>
      <c r="B8" s="846"/>
      <c r="C8" s="846"/>
      <c r="D8" s="846"/>
      <c r="F8" s="420"/>
      <c r="H8" s="325" t="str">
        <f>'[14]Attach 3(JV)'!E8</f>
        <v>Contract Services</v>
      </c>
    </row>
    <row r="9" spans="1:9" ht="18" customHeight="1">
      <c r="A9" s="299" t="s">
        <v>588</v>
      </c>
      <c r="B9" s="847">
        <f>'Names of Bidder'!D10</f>
        <v>0</v>
      </c>
      <c r="C9" s="847"/>
      <c r="F9" s="420"/>
      <c r="H9" s="325" t="str">
        <f>'[14]Attach 3(JV)'!E9</f>
        <v>Power Grid Corporation of India Ltd.,</v>
      </c>
    </row>
    <row r="10" spans="1:9" ht="18" customHeight="1">
      <c r="A10" s="299" t="s">
        <v>589</v>
      </c>
      <c r="B10" s="848">
        <f>'Names of Bidder'!D11</f>
        <v>0</v>
      </c>
      <c r="C10" s="848"/>
      <c r="F10" s="420"/>
      <c r="H10" s="325" t="str">
        <f>'[14]Attach 3(JV)'!E10</f>
        <v>"Saudamini", Plot No. 2, Sector 29</v>
      </c>
    </row>
    <row r="11" spans="1:9" ht="17.25" customHeight="1">
      <c r="B11" s="848">
        <f>'Names of Bidder'!D12</f>
        <v>0</v>
      </c>
      <c r="C11" s="848"/>
      <c r="F11" s="420"/>
      <c r="H11" s="325" t="str">
        <f>'[14]Attach 3(JV)'!E11</f>
        <v>Gurgaon (Haryana) - 122001</v>
      </c>
    </row>
    <row r="12" spans="1:9" ht="18" customHeight="1">
      <c r="B12" s="848">
        <f>'Names of Bidder'!D13</f>
        <v>0</v>
      </c>
      <c r="C12" s="848"/>
    </row>
    <row r="13" spans="1:9">
      <c r="B13" s="848" t="str">
        <f>IF('[15]Names of Bidder'!D17=0, "", '[15]Names of Bidder'!D17)</f>
        <v/>
      </c>
      <c r="C13" s="848"/>
    </row>
    <row r="14" spans="1:9">
      <c r="A14" s="294" t="s">
        <v>341</v>
      </c>
    </row>
    <row r="16" spans="1:9" ht="66" customHeight="1">
      <c r="A16" s="849" t="s">
        <v>590</v>
      </c>
      <c r="B16" s="849"/>
      <c r="C16" s="849"/>
      <c r="D16" s="849"/>
      <c r="E16" s="849"/>
      <c r="F16" s="849"/>
      <c r="G16" s="849"/>
      <c r="H16" s="849"/>
      <c r="I16" s="849"/>
    </row>
    <row r="17" spans="1:13" ht="9.75" customHeight="1"/>
    <row r="18" spans="1:13" ht="14.25" customHeight="1">
      <c r="A18" s="421" t="s">
        <v>591</v>
      </c>
      <c r="B18" s="849" t="s">
        <v>592</v>
      </c>
      <c r="C18" s="849"/>
      <c r="D18" s="849"/>
      <c r="E18" s="849"/>
      <c r="F18" s="849"/>
      <c r="M18" s="422"/>
    </row>
    <row r="19" spans="1:13" ht="17.25" hidden="1" customHeight="1">
      <c r="A19" s="421" t="s">
        <v>591</v>
      </c>
      <c r="B19" s="849" t="s">
        <v>593</v>
      </c>
      <c r="C19" s="849"/>
      <c r="D19" s="849"/>
      <c r="E19" s="849"/>
      <c r="F19" s="849"/>
      <c r="G19" s="849"/>
      <c r="H19" s="849"/>
      <c r="M19" s="422"/>
    </row>
    <row r="20" spans="1:13" hidden="1">
      <c r="A20" s="423" t="s">
        <v>19</v>
      </c>
      <c r="B20" s="850" t="e">
        <f>'[14]Name of Bidder'!C13</f>
        <v>#REF!</v>
      </c>
      <c r="C20" s="850"/>
      <c r="D20" s="850"/>
      <c r="E20" s="850"/>
      <c r="F20" s="850"/>
      <c r="G20" s="850"/>
      <c r="H20" s="850"/>
      <c r="M20" s="339">
        <f>'[14]Name of Bidder'!F6</f>
        <v>2</v>
      </c>
    </row>
    <row r="21" spans="1:13" hidden="1">
      <c r="A21" s="423" t="s">
        <v>28</v>
      </c>
      <c r="B21" s="850" t="e">
        <f>'[14]Name of Bidder'!C18</f>
        <v>#REF!</v>
      </c>
      <c r="C21" s="850"/>
      <c r="D21" s="850"/>
      <c r="E21" s="850"/>
      <c r="F21" s="850"/>
      <c r="G21" s="850"/>
      <c r="H21" s="850"/>
      <c r="M21" s="339" t="str">
        <f>'[14]Name of Bidder'!F8</f>
        <v>2 or more</v>
      </c>
    </row>
    <row r="22" spans="1:13" ht="17.25" hidden="1" customHeight="1">
      <c r="A22" s="423" t="s">
        <v>474</v>
      </c>
      <c r="B22" s="850" t="e">
        <f>'[14]Name of Bidder'!C23</f>
        <v>#REF!</v>
      </c>
      <c r="C22" s="850"/>
      <c r="D22" s="850"/>
      <c r="E22" s="850"/>
      <c r="F22" s="850"/>
      <c r="G22" s="850"/>
      <c r="H22" s="850"/>
      <c r="I22" s="342"/>
    </row>
    <row r="23" spans="1:13" ht="15.75" hidden="1" customHeight="1">
      <c r="B23" s="620" t="s">
        <v>594</v>
      </c>
    </row>
    <row r="24" spans="1:13" ht="10.5" customHeight="1">
      <c r="A24" s="621"/>
    </row>
    <row r="25" spans="1:13" ht="25.5" hidden="1" customHeight="1">
      <c r="A25" s="849" t="s">
        <v>595</v>
      </c>
      <c r="B25" s="849"/>
      <c r="C25" s="849"/>
      <c r="D25" s="849"/>
      <c r="E25" s="849"/>
      <c r="F25" s="849"/>
      <c r="G25" s="849"/>
      <c r="H25" s="849"/>
    </row>
    <row r="26" spans="1:13" ht="31.5" customHeight="1">
      <c r="A26" s="851" t="s">
        <v>596</v>
      </c>
      <c r="B26" s="851"/>
      <c r="C26" s="851"/>
      <c r="D26" s="851"/>
      <c r="E26" s="851"/>
      <c r="F26" s="851"/>
      <c r="G26" s="851"/>
      <c r="H26" s="851"/>
      <c r="I26" s="342"/>
    </row>
    <row r="27" spans="1:13" ht="26.25" customHeight="1">
      <c r="A27" s="426" t="s">
        <v>597</v>
      </c>
      <c r="B27" s="851" t="s">
        <v>598</v>
      </c>
      <c r="C27" s="851"/>
      <c r="D27" s="851"/>
      <c r="E27" s="851"/>
      <c r="F27" s="851"/>
      <c r="G27" s="851"/>
      <c r="H27" s="851"/>
      <c r="I27" s="342"/>
    </row>
    <row r="28" spans="1:13" ht="26.25" customHeight="1">
      <c r="A28" s="427" t="s">
        <v>418</v>
      </c>
      <c r="B28" s="852" t="s">
        <v>599</v>
      </c>
      <c r="C28" s="852"/>
      <c r="D28" s="852"/>
      <c r="E28" s="852"/>
      <c r="F28" s="852"/>
      <c r="G28" s="852"/>
      <c r="H28" s="852"/>
    </row>
    <row r="29" spans="1:13" ht="26.25" customHeight="1">
      <c r="A29" s="427" t="s">
        <v>420</v>
      </c>
      <c r="B29" s="852" t="s">
        <v>600</v>
      </c>
      <c r="C29" s="852"/>
      <c r="D29" s="852"/>
      <c r="E29" s="852"/>
      <c r="F29" s="852"/>
      <c r="G29" s="852"/>
      <c r="H29" s="852"/>
    </row>
    <row r="30" spans="1:13" ht="41.25" customHeight="1">
      <c r="A30" s="427" t="s">
        <v>421</v>
      </c>
      <c r="B30" s="852" t="s">
        <v>601</v>
      </c>
      <c r="C30" s="852"/>
      <c r="D30" s="852"/>
      <c r="E30" s="852"/>
      <c r="F30" s="852"/>
      <c r="G30" s="852"/>
      <c r="H30" s="852"/>
    </row>
    <row r="31" spans="1:13" ht="18" customHeight="1">
      <c r="A31" s="427"/>
      <c r="B31" s="342"/>
      <c r="C31" s="342"/>
      <c r="D31" s="342"/>
      <c r="E31" s="342"/>
      <c r="F31" s="342"/>
      <c r="G31" s="342"/>
      <c r="H31" s="342"/>
      <c r="I31" s="342"/>
    </row>
    <row r="32" spans="1:13" ht="25.5" customHeight="1">
      <c r="A32" s="426" t="s">
        <v>602</v>
      </c>
      <c r="B32" s="853" t="s">
        <v>603</v>
      </c>
      <c r="C32" s="853"/>
      <c r="D32" s="853"/>
      <c r="E32" s="853"/>
      <c r="F32" s="853"/>
      <c r="G32" s="853"/>
      <c r="H32" s="853"/>
      <c r="I32" s="342"/>
    </row>
    <row r="33" spans="1:9" ht="22.5" customHeight="1">
      <c r="A33" s="427" t="s">
        <v>418</v>
      </c>
      <c r="B33" s="851" t="s">
        <v>604</v>
      </c>
      <c r="C33" s="851"/>
      <c r="D33" s="851"/>
      <c r="E33" s="851"/>
      <c r="F33" s="851"/>
      <c r="G33" s="851"/>
      <c r="H33" s="851"/>
      <c r="I33" s="342"/>
    </row>
    <row r="34" spans="1:9" ht="24.75" hidden="1" customHeight="1">
      <c r="A34" s="427" t="s">
        <v>420</v>
      </c>
      <c r="B34" s="851" t="s">
        <v>605</v>
      </c>
      <c r="C34" s="851"/>
      <c r="D34" s="851"/>
      <c r="E34" s="851"/>
      <c r="F34" s="851"/>
      <c r="G34" s="851"/>
      <c r="H34" s="851"/>
      <c r="I34" s="342"/>
    </row>
    <row r="35" spans="1:9" ht="12" customHeight="1">
      <c r="A35" s="342"/>
      <c r="B35" s="342"/>
      <c r="C35" s="342"/>
      <c r="D35" s="342"/>
      <c r="E35" s="342"/>
      <c r="F35" s="342"/>
      <c r="G35" s="342"/>
      <c r="H35" s="342"/>
      <c r="I35" s="342"/>
    </row>
    <row r="36" spans="1:9" s="430" customFormat="1" ht="24.75" customHeight="1">
      <c r="A36" s="428"/>
      <c r="B36" s="854" t="s">
        <v>607</v>
      </c>
      <c r="C36" s="854"/>
      <c r="D36" s="854"/>
      <c r="E36" s="854"/>
      <c r="F36" s="854"/>
      <c r="G36" s="854"/>
      <c r="H36" s="854"/>
      <c r="I36" s="429"/>
    </row>
    <row r="37" spans="1:9" ht="24" customHeight="1">
      <c r="A37" s="342"/>
      <c r="B37" s="853" t="s">
        <v>608</v>
      </c>
      <c r="C37" s="853"/>
      <c r="D37" s="853"/>
      <c r="E37" s="853"/>
      <c r="F37" s="853"/>
      <c r="G37" s="853"/>
      <c r="H37" s="853"/>
      <c r="I37" s="342"/>
    </row>
    <row r="38" spans="1:9" ht="54" customHeight="1">
      <c r="A38" s="342"/>
      <c r="B38" s="851" t="s">
        <v>609</v>
      </c>
      <c r="C38" s="851"/>
      <c r="D38" s="851"/>
      <c r="E38" s="851"/>
      <c r="F38" s="851"/>
      <c r="G38" s="851"/>
      <c r="H38" s="851"/>
      <c r="I38" s="342"/>
    </row>
    <row r="39" spans="1:9" ht="15.75" customHeight="1">
      <c r="A39" s="855" t="s">
        <v>610</v>
      </c>
      <c r="B39" s="858" t="s">
        <v>611</v>
      </c>
      <c r="C39" s="859"/>
      <c r="D39" s="864" t="s">
        <v>612</v>
      </c>
      <c r="E39" s="864"/>
      <c r="F39" s="864"/>
      <c r="G39" s="342"/>
      <c r="H39" s="342"/>
    </row>
    <row r="40" spans="1:9" ht="19.5" customHeight="1">
      <c r="A40" s="856"/>
      <c r="B40" s="860"/>
      <c r="C40" s="861"/>
      <c r="D40" s="864"/>
      <c r="E40" s="864"/>
      <c r="F40" s="864"/>
      <c r="G40" s="342"/>
      <c r="H40" s="342"/>
      <c r="I40" s="342"/>
    </row>
    <row r="41" spans="1:9" ht="20.25" customHeight="1">
      <c r="A41" s="857"/>
      <c r="B41" s="862"/>
      <c r="C41" s="863"/>
      <c r="D41" s="864"/>
      <c r="E41" s="864"/>
      <c r="F41" s="864"/>
      <c r="G41" s="342"/>
      <c r="H41" s="342"/>
      <c r="I41" s="342"/>
    </row>
    <row r="42" spans="1:9" ht="30.75" customHeight="1">
      <c r="A42" s="433">
        <v>1</v>
      </c>
      <c r="B42" s="874" t="s">
        <v>613</v>
      </c>
      <c r="C42" s="874"/>
      <c r="D42" s="875"/>
      <c r="E42" s="876"/>
      <c r="F42" s="877"/>
      <c r="G42" s="342"/>
      <c r="H42" s="342"/>
      <c r="I42" s="342"/>
    </row>
    <row r="43" spans="1:9" ht="15.75" customHeight="1">
      <c r="A43" s="865">
        <v>2</v>
      </c>
      <c r="B43" s="868" t="s">
        <v>614</v>
      </c>
      <c r="C43" s="869"/>
      <c r="D43" s="875"/>
      <c r="E43" s="876"/>
      <c r="F43" s="877"/>
      <c r="G43" s="342"/>
      <c r="H43" s="342"/>
      <c r="I43" s="342"/>
    </row>
    <row r="44" spans="1:9" ht="15.75" customHeight="1">
      <c r="A44" s="866"/>
      <c r="B44" s="870"/>
      <c r="C44" s="871"/>
      <c r="D44" s="875"/>
      <c r="E44" s="876"/>
      <c r="F44" s="877"/>
      <c r="G44" s="342"/>
      <c r="H44" s="342"/>
      <c r="I44" s="342"/>
    </row>
    <row r="45" spans="1:9" ht="15.75" customHeight="1">
      <c r="A45" s="867"/>
      <c r="B45" s="872"/>
      <c r="C45" s="873"/>
      <c r="D45" s="875"/>
      <c r="E45" s="876"/>
      <c r="F45" s="877"/>
      <c r="G45" s="342"/>
      <c r="H45" s="342"/>
      <c r="I45" s="342"/>
    </row>
    <row r="46" spans="1:9" ht="18.75" customHeight="1">
      <c r="A46" s="433">
        <v>3</v>
      </c>
      <c r="B46" s="874" t="s">
        <v>615</v>
      </c>
      <c r="C46" s="874"/>
      <c r="D46" s="875"/>
      <c r="E46" s="876"/>
      <c r="F46" s="877"/>
      <c r="G46" s="342"/>
      <c r="H46" s="342"/>
      <c r="I46" s="342"/>
    </row>
    <row r="47" spans="1:9" ht="20.25" customHeight="1">
      <c r="A47" s="433">
        <v>4</v>
      </c>
      <c r="B47" s="874" t="s">
        <v>616</v>
      </c>
      <c r="C47" s="874"/>
      <c r="D47" s="875"/>
      <c r="E47" s="876"/>
      <c r="F47" s="877"/>
      <c r="G47" s="342"/>
      <c r="H47" s="342"/>
      <c r="I47" s="342"/>
    </row>
    <row r="48" spans="1:9" ht="24.75" customHeight="1">
      <c r="A48" s="434">
        <v>5</v>
      </c>
      <c r="B48" s="874" t="s">
        <v>617</v>
      </c>
      <c r="C48" s="874"/>
      <c r="D48" s="875"/>
      <c r="E48" s="876"/>
      <c r="F48" s="877"/>
      <c r="G48" s="342"/>
      <c r="H48" s="342"/>
    </row>
    <row r="49" spans="1:10" ht="51.75" customHeight="1">
      <c r="A49" s="433">
        <v>6</v>
      </c>
      <c r="B49" s="874" t="s">
        <v>618</v>
      </c>
      <c r="C49" s="874"/>
      <c r="D49" s="875"/>
      <c r="E49" s="876"/>
      <c r="F49" s="877"/>
      <c r="G49" s="342"/>
      <c r="H49" s="342"/>
      <c r="I49" s="342"/>
    </row>
    <row r="50" spans="1:10" ht="49.5" customHeight="1">
      <c r="A50" s="433">
        <v>7</v>
      </c>
      <c r="B50" s="874" t="s">
        <v>619</v>
      </c>
      <c r="C50" s="874"/>
      <c r="D50" s="875"/>
      <c r="E50" s="876"/>
      <c r="F50" s="877"/>
      <c r="G50" s="342"/>
      <c r="H50" s="342"/>
      <c r="I50" s="342"/>
    </row>
    <row r="51" spans="1:10" ht="91.5" customHeight="1">
      <c r="A51" s="433">
        <v>8</v>
      </c>
      <c r="B51" s="924" t="s">
        <v>960</v>
      </c>
      <c r="C51" s="933"/>
      <c r="D51" s="713"/>
      <c r="E51" s="714"/>
      <c r="F51" s="715"/>
      <c r="G51" s="342"/>
      <c r="H51" s="342"/>
      <c r="I51" s="342"/>
    </row>
    <row r="52" spans="1:10" ht="22.5" customHeight="1">
      <c r="A52" s="433">
        <v>9</v>
      </c>
      <c r="B52" s="874" t="s">
        <v>620</v>
      </c>
      <c r="C52" s="874"/>
      <c r="D52" s="875"/>
      <c r="E52" s="876"/>
      <c r="F52" s="877"/>
      <c r="G52" s="342"/>
      <c r="H52" s="342"/>
      <c r="I52" s="342"/>
    </row>
    <row r="53" spans="1:10" ht="18" customHeight="1">
      <c r="A53" s="435"/>
      <c r="B53" s="436" t="s">
        <v>621</v>
      </c>
      <c r="C53" s="437"/>
      <c r="D53" s="875"/>
      <c r="E53" s="876"/>
      <c r="F53" s="877"/>
      <c r="G53" s="342"/>
      <c r="H53" s="342"/>
      <c r="I53" s="342"/>
    </row>
    <row r="54" spans="1:10" ht="18" customHeight="1">
      <c r="A54" s="435"/>
      <c r="B54" s="436" t="s">
        <v>622</v>
      </c>
      <c r="C54" s="437"/>
      <c r="D54" s="875"/>
      <c r="E54" s="876"/>
      <c r="F54" s="877"/>
      <c r="G54" s="342"/>
      <c r="H54" s="342"/>
      <c r="I54" s="342"/>
    </row>
    <row r="55" spans="1:10" ht="18" customHeight="1">
      <c r="A55" s="438"/>
      <c r="B55" s="436" t="s">
        <v>623</v>
      </c>
      <c r="C55" s="439"/>
      <c r="D55" s="875"/>
      <c r="E55" s="876"/>
      <c r="F55" s="877"/>
      <c r="G55" s="342"/>
      <c r="H55" s="342"/>
    </row>
    <row r="56" spans="1:10" ht="13.5" customHeight="1">
      <c r="A56" s="342"/>
      <c r="B56" s="342"/>
      <c r="C56" s="342"/>
      <c r="D56" s="342"/>
      <c r="E56" s="342"/>
      <c r="F56" s="342"/>
      <c r="G56" s="342"/>
      <c r="H56" s="342"/>
      <c r="I56" s="342"/>
    </row>
    <row r="57" spans="1:10" s="623" customFormat="1" ht="47.25" customHeight="1">
      <c r="A57" s="433">
        <v>10</v>
      </c>
      <c r="B57" s="883" t="s">
        <v>624</v>
      </c>
      <c r="C57" s="884"/>
      <c r="D57" s="884"/>
      <c r="E57" s="884"/>
      <c r="F57" s="885"/>
      <c r="G57" s="636"/>
      <c r="H57" s="441"/>
      <c r="I57" s="622"/>
      <c r="J57" s="622"/>
    </row>
    <row r="58" spans="1:10" s="623" customFormat="1" ht="42" customHeight="1">
      <c r="A58" s="433">
        <v>11</v>
      </c>
      <c r="B58" s="883" t="s">
        <v>625</v>
      </c>
      <c r="C58" s="884"/>
      <c r="D58" s="884"/>
      <c r="E58" s="884"/>
      <c r="F58" s="885"/>
      <c r="G58" s="636"/>
      <c r="H58" s="441"/>
      <c r="I58" s="622"/>
      <c r="J58" s="622"/>
    </row>
    <row r="59" spans="1:10" s="623" customFormat="1" ht="12" customHeight="1">
      <c r="A59" s="622"/>
      <c r="B59" s="622"/>
      <c r="C59" s="622"/>
      <c r="D59" s="622"/>
      <c r="E59" s="622"/>
      <c r="F59" s="622"/>
      <c r="G59" s="622"/>
      <c r="H59" s="622"/>
      <c r="I59" s="622"/>
      <c r="J59" s="622"/>
    </row>
    <row r="60" spans="1:10" s="623" customFormat="1" ht="12" customHeight="1">
      <c r="A60" s="622"/>
      <c r="B60" s="622"/>
      <c r="C60" s="622"/>
      <c r="D60" s="622"/>
      <c r="E60" s="622"/>
      <c r="F60" s="622"/>
      <c r="G60" s="622"/>
      <c r="H60" s="622"/>
      <c r="I60" s="622"/>
      <c r="J60" s="622"/>
    </row>
    <row r="61" spans="1:10" s="623" customFormat="1" ht="24" customHeight="1">
      <c r="A61" s="729">
        <v>1</v>
      </c>
      <c r="B61" s="1064" t="s">
        <v>626</v>
      </c>
      <c r="C61" s="1064"/>
      <c r="D61" s="1064"/>
      <c r="E61" s="1064"/>
      <c r="F61" s="1064"/>
      <c r="G61" s="1064"/>
      <c r="H61" s="1064"/>
      <c r="I61" s="1064"/>
      <c r="J61" s="622"/>
    </row>
    <row r="62" spans="1:10" s="623" customFormat="1" ht="14.4">
      <c r="A62" s="622"/>
      <c r="B62" s="622"/>
      <c r="C62" s="622"/>
      <c r="D62" s="622"/>
      <c r="E62" s="622"/>
      <c r="F62" s="622"/>
      <c r="G62" s="622"/>
      <c r="H62" s="622"/>
      <c r="I62" s="622"/>
      <c r="J62" s="622"/>
    </row>
    <row r="63" spans="1:10" s="623" customFormat="1" ht="10.5" customHeight="1">
      <c r="A63" s="622"/>
      <c r="B63" s="622"/>
      <c r="C63" s="622"/>
      <c r="D63" s="622"/>
      <c r="E63" s="622"/>
      <c r="F63" s="622"/>
      <c r="G63" s="622"/>
      <c r="H63" s="622"/>
      <c r="I63" s="622"/>
      <c r="J63" s="622"/>
    </row>
    <row r="64" spans="1:10" s="623" customFormat="1" ht="212.4" customHeight="1">
      <c r="A64" s="730">
        <v>1.1000000000000001</v>
      </c>
      <c r="B64" s="1065" t="s">
        <v>1053</v>
      </c>
      <c r="C64" s="1066"/>
      <c r="D64" s="1066"/>
      <c r="E64" s="1066"/>
      <c r="F64" s="1066"/>
      <c r="G64" s="1066"/>
      <c r="H64" s="1066"/>
      <c r="I64" s="1066"/>
    </row>
    <row r="65" spans="1:189" s="623" customFormat="1" ht="20.25" customHeight="1">
      <c r="A65" s="731"/>
      <c r="B65" s="732"/>
      <c r="C65" s="732"/>
      <c r="D65" s="732" t="s">
        <v>747</v>
      </c>
      <c r="E65" s="732"/>
      <c r="F65" s="732"/>
      <c r="G65" s="732"/>
      <c r="H65" s="732"/>
      <c r="I65" s="732"/>
    </row>
    <row r="66" spans="1:189" s="623" customFormat="1" ht="277.8" customHeight="1">
      <c r="A66" s="730">
        <v>1.2</v>
      </c>
      <c r="B66" s="1065" t="s">
        <v>1054</v>
      </c>
      <c r="C66" s="1066"/>
      <c r="D66" s="1066"/>
      <c r="E66" s="1066"/>
      <c r="F66" s="1066"/>
      <c r="G66" s="1066"/>
      <c r="H66" s="1066"/>
      <c r="I66" s="1066"/>
      <c r="J66" s="622"/>
    </row>
    <row r="67" spans="1:189" s="623" customFormat="1" ht="20.25" customHeight="1">
      <c r="A67" s="731"/>
      <c r="B67" s="732"/>
      <c r="C67" s="732"/>
      <c r="D67" s="732" t="s">
        <v>747</v>
      </c>
      <c r="E67" s="732"/>
      <c r="F67" s="732"/>
      <c r="G67" s="732"/>
      <c r="H67" s="732"/>
      <c r="I67" s="732"/>
      <c r="J67" s="622"/>
    </row>
    <row r="68" spans="1:189" s="623" customFormat="1" ht="269.25" customHeight="1">
      <c r="A68" s="730">
        <v>1.3</v>
      </c>
      <c r="B68" s="1066" t="s">
        <v>1055</v>
      </c>
      <c r="C68" s="1066"/>
      <c r="D68" s="1066"/>
      <c r="E68" s="1066"/>
      <c r="F68" s="1066"/>
      <c r="G68" s="1066"/>
      <c r="H68" s="1066"/>
      <c r="I68" s="1066"/>
      <c r="J68" s="622"/>
    </row>
    <row r="69" spans="1:189" s="623" customFormat="1" ht="92.25" customHeight="1">
      <c r="A69" s="733"/>
      <c r="B69" s="1066" t="s">
        <v>1038</v>
      </c>
      <c r="C69" s="1066"/>
      <c r="D69" s="1066"/>
      <c r="E69" s="1066"/>
      <c r="F69" s="1066"/>
      <c r="G69" s="1066"/>
      <c r="H69" s="1066"/>
      <c r="I69" s="1066"/>
      <c r="J69" s="622"/>
    </row>
    <row r="70" spans="1:189" s="623" customFormat="1" ht="42" customHeight="1">
      <c r="A70" s="734"/>
      <c r="B70" s="1078" t="s">
        <v>961</v>
      </c>
      <c r="C70" s="1078"/>
      <c r="D70" s="1078"/>
      <c r="E70" s="1078"/>
      <c r="F70" s="1078"/>
      <c r="G70" s="1078"/>
      <c r="H70" s="1078"/>
      <c r="I70" s="1078"/>
      <c r="J70" s="622"/>
    </row>
    <row r="71" spans="1:189" s="623" customFormat="1" ht="41.25" customHeight="1">
      <c r="B71" s="1078" t="s">
        <v>632</v>
      </c>
      <c r="C71" s="1078"/>
      <c r="D71" s="1078"/>
      <c r="E71" s="1078"/>
      <c r="F71" s="1078"/>
      <c r="G71" s="1078"/>
      <c r="H71" s="1078"/>
      <c r="I71" s="1078"/>
    </row>
    <row r="72" spans="1:189" s="623" customFormat="1" ht="16.5" customHeight="1">
      <c r="B72" s="716"/>
      <c r="C72" s="716"/>
      <c r="D72" s="716"/>
      <c r="E72" s="716"/>
      <c r="F72" s="716"/>
      <c r="G72" s="716"/>
      <c r="H72" s="716"/>
      <c r="I72" s="716"/>
    </row>
    <row r="73" spans="1:189" s="623" customFormat="1" ht="16.5" customHeight="1">
      <c r="B73" s="716"/>
      <c r="C73" s="716"/>
      <c r="D73" s="716"/>
      <c r="E73" s="716"/>
      <c r="F73" s="716"/>
      <c r="G73" s="716"/>
      <c r="H73" s="716"/>
      <c r="I73" s="716"/>
    </row>
    <row r="74" spans="1:189" s="735" customFormat="1" ht="24" customHeight="1">
      <c r="A74" s="1079" t="s">
        <v>962</v>
      </c>
      <c r="B74" s="1080"/>
      <c r="C74" s="1080"/>
      <c r="D74" s="1080"/>
      <c r="E74" s="1080"/>
      <c r="F74" s="1080"/>
      <c r="G74" s="1080"/>
      <c r="H74" s="1080"/>
      <c r="I74" s="1081"/>
      <c r="AB74" s="736"/>
      <c r="AC74" s="623"/>
      <c r="AD74" s="623"/>
      <c r="AE74" s="623"/>
      <c r="AF74" s="623"/>
      <c r="AG74" s="623"/>
      <c r="AH74" s="623"/>
      <c r="AI74" s="623"/>
      <c r="AJ74" s="623"/>
      <c r="AK74" s="623"/>
      <c r="AL74" s="623"/>
      <c r="AM74" s="623"/>
      <c r="AN74" s="623"/>
      <c r="AO74" s="623"/>
      <c r="AP74" s="623"/>
      <c r="AQ74" s="623"/>
      <c r="AR74" s="623"/>
      <c r="AS74" s="623"/>
      <c r="AT74" s="623"/>
      <c r="AU74" s="623"/>
      <c r="AV74" s="623"/>
      <c r="AW74" s="623"/>
      <c r="AX74" s="623"/>
      <c r="AY74" s="623"/>
      <c r="AZ74" s="623"/>
      <c r="BA74" s="623"/>
      <c r="BB74" s="623"/>
      <c r="BC74" s="623"/>
      <c r="BD74" s="623"/>
      <c r="BE74" s="623"/>
      <c r="BF74" s="623"/>
      <c r="BG74" s="623"/>
      <c r="BH74" s="623"/>
      <c r="BI74" s="623"/>
      <c r="BJ74" s="623"/>
      <c r="BK74" s="623"/>
      <c r="BL74" s="623"/>
      <c r="BM74" s="623"/>
      <c r="BN74" s="623"/>
      <c r="BO74" s="623"/>
      <c r="BP74" s="623"/>
      <c r="BQ74" s="623"/>
      <c r="BR74" s="623"/>
      <c r="BS74" s="623"/>
      <c r="BT74" s="623"/>
      <c r="BU74" s="623"/>
      <c r="BV74" s="623"/>
      <c r="BW74" s="623"/>
      <c r="BX74" s="623"/>
      <c r="BY74" s="623"/>
      <c r="BZ74" s="623"/>
      <c r="CA74" s="623"/>
      <c r="CB74" s="623"/>
      <c r="CC74" s="623"/>
      <c r="CD74" s="623"/>
      <c r="CE74" s="623"/>
      <c r="CF74" s="623"/>
      <c r="CG74" s="623"/>
      <c r="CH74" s="623"/>
      <c r="CI74" s="623"/>
      <c r="CJ74" s="623"/>
      <c r="CK74" s="623"/>
      <c r="CL74" s="623"/>
      <c r="CM74" s="623"/>
      <c r="CN74" s="623"/>
      <c r="CO74" s="623"/>
      <c r="CP74" s="623"/>
      <c r="CQ74" s="623"/>
      <c r="CR74" s="623"/>
      <c r="CS74" s="623"/>
      <c r="CT74" s="623"/>
      <c r="CU74" s="623"/>
      <c r="CV74" s="623"/>
      <c r="CW74" s="623"/>
      <c r="CX74" s="623"/>
      <c r="CY74" s="623"/>
      <c r="CZ74" s="623"/>
      <c r="DA74" s="623"/>
      <c r="DB74" s="623"/>
      <c r="DC74" s="623"/>
      <c r="DD74" s="623"/>
      <c r="DE74" s="623"/>
      <c r="DF74" s="623"/>
      <c r="DG74" s="623"/>
      <c r="DH74" s="623"/>
      <c r="DI74" s="623"/>
      <c r="DJ74" s="623"/>
      <c r="DK74" s="623"/>
      <c r="DL74" s="623"/>
      <c r="DM74" s="623"/>
      <c r="DN74" s="623"/>
      <c r="DO74" s="623"/>
      <c r="DP74" s="623"/>
      <c r="DQ74" s="623"/>
      <c r="DR74" s="623"/>
      <c r="DS74" s="623"/>
      <c r="DT74" s="623"/>
      <c r="DU74" s="623"/>
      <c r="DV74" s="623"/>
      <c r="DW74" s="623"/>
      <c r="DX74" s="623"/>
      <c r="DY74" s="623"/>
      <c r="DZ74" s="623"/>
      <c r="EA74" s="623"/>
      <c r="EB74" s="623"/>
      <c r="EC74" s="623"/>
      <c r="ED74" s="623"/>
      <c r="EE74" s="623"/>
      <c r="EF74" s="623"/>
      <c r="EG74" s="623"/>
      <c r="EH74" s="623"/>
      <c r="EI74" s="623"/>
      <c r="EJ74" s="623"/>
      <c r="EK74" s="623"/>
      <c r="EL74" s="623"/>
      <c r="EM74" s="623"/>
      <c r="EN74" s="623"/>
      <c r="EO74" s="623"/>
      <c r="EP74" s="623"/>
      <c r="EQ74" s="623"/>
      <c r="ER74" s="623"/>
      <c r="ES74" s="623"/>
      <c r="ET74" s="623"/>
      <c r="EU74" s="623"/>
      <c r="EV74" s="623"/>
      <c r="EW74" s="623"/>
      <c r="EX74" s="623"/>
      <c r="EY74" s="623"/>
      <c r="EZ74" s="623"/>
      <c r="FA74" s="623"/>
      <c r="FB74" s="623"/>
      <c r="FC74" s="623"/>
      <c r="FD74" s="623"/>
      <c r="FE74" s="623"/>
      <c r="FF74" s="623"/>
      <c r="FG74" s="623"/>
      <c r="FH74" s="623"/>
      <c r="FI74" s="623"/>
      <c r="FJ74" s="623"/>
      <c r="FK74" s="623"/>
      <c r="FL74" s="623"/>
      <c r="FM74" s="623"/>
      <c r="FN74" s="623"/>
      <c r="FO74" s="623"/>
      <c r="FP74" s="623"/>
      <c r="FQ74" s="623"/>
      <c r="FR74" s="623"/>
      <c r="FS74" s="623"/>
      <c r="FT74" s="623"/>
      <c r="FU74" s="623"/>
      <c r="FV74" s="623"/>
      <c r="FW74" s="623"/>
      <c r="FX74" s="623"/>
      <c r="FY74" s="623"/>
      <c r="FZ74" s="623"/>
      <c r="GA74" s="623"/>
      <c r="GB74" s="623"/>
      <c r="GC74" s="623"/>
      <c r="GD74" s="623"/>
      <c r="GE74" s="623"/>
      <c r="GF74" s="623"/>
      <c r="GG74" s="623"/>
    </row>
    <row r="75" spans="1:189" s="623" customFormat="1" ht="48.75" customHeight="1">
      <c r="A75" s="1067" t="s">
        <v>963</v>
      </c>
      <c r="B75" s="1068"/>
      <c r="C75" s="1068"/>
      <c r="D75" s="1068"/>
      <c r="E75" s="1068"/>
      <c r="F75" s="1068"/>
      <c r="G75" s="1068"/>
      <c r="H75" s="1068"/>
      <c r="I75" s="1069"/>
      <c r="J75" s="622"/>
    </row>
    <row r="76" spans="1:189" s="623" customFormat="1" ht="38.25" customHeight="1">
      <c r="A76" s="737">
        <v>1</v>
      </c>
      <c r="B76" s="1070" t="s">
        <v>725</v>
      </c>
      <c r="C76" s="1071"/>
      <c r="D76" s="1071"/>
      <c r="E76" s="1071"/>
      <c r="F76" s="1072">
        <v>0</v>
      </c>
      <c r="G76" s="1072"/>
      <c r="H76" s="1072"/>
      <c r="I76" s="1072"/>
      <c r="J76" s="624"/>
      <c r="K76" s="624"/>
      <c r="L76" s="624"/>
      <c r="M76" s="624"/>
      <c r="N76" s="625">
        <f>'[16]Name of Bidder'!D16</f>
        <v>0</v>
      </c>
      <c r="O76" s="624"/>
      <c r="P76" s="624"/>
      <c r="Q76" s="624"/>
      <c r="R76" s="624"/>
      <c r="S76" s="624"/>
      <c r="T76" s="624"/>
      <c r="U76" s="624"/>
      <c r="V76" s="624"/>
      <c r="W76" s="624"/>
      <c r="X76" s="624"/>
      <c r="Y76" s="624"/>
    </row>
    <row r="77" spans="1:189" s="623" customFormat="1" ht="44.25" customHeight="1">
      <c r="A77" s="737">
        <v>2</v>
      </c>
      <c r="B77" s="1073" t="s">
        <v>742</v>
      </c>
      <c r="C77" s="1074"/>
      <c r="D77" s="1074"/>
      <c r="E77" s="1075"/>
      <c r="F77" s="1072"/>
      <c r="G77" s="1072"/>
      <c r="H77" s="1072"/>
      <c r="I77" s="1072"/>
      <c r="J77" s="626"/>
      <c r="K77" s="626"/>
      <c r="L77" s="626"/>
      <c r="M77" s="626"/>
      <c r="N77" s="627">
        <f>'[16]Name of Bidder'!D26</f>
        <v>0</v>
      </c>
      <c r="O77" s="626"/>
      <c r="P77" s="626"/>
      <c r="Q77" s="626"/>
      <c r="R77" s="626"/>
      <c r="S77" s="626"/>
      <c r="T77" s="626"/>
      <c r="U77" s="626"/>
      <c r="V77" s="626"/>
      <c r="W77" s="626"/>
      <c r="X77" s="626"/>
      <c r="Y77" s="626"/>
    </row>
    <row r="78" spans="1:189" s="623" customFormat="1" ht="44.25" customHeight="1">
      <c r="A78" s="737">
        <v>3</v>
      </c>
      <c r="B78" s="1073" t="s">
        <v>964</v>
      </c>
      <c r="C78" s="1074"/>
      <c r="D78" s="1074"/>
      <c r="E78" s="1074"/>
      <c r="F78" s="738"/>
      <c r="G78" s="1076"/>
      <c r="H78" s="1077"/>
      <c r="I78" s="738"/>
      <c r="J78" s="626"/>
      <c r="K78" s="626"/>
      <c r="L78" s="626"/>
      <c r="M78" s="626"/>
      <c r="N78" s="721"/>
      <c r="O78" s="626"/>
      <c r="P78" s="626"/>
      <c r="Q78" s="626"/>
      <c r="R78" s="626"/>
      <c r="S78" s="626"/>
      <c r="T78" s="626"/>
      <c r="U78" s="626"/>
      <c r="V78" s="626"/>
      <c r="W78" s="626"/>
      <c r="X78" s="626"/>
      <c r="Y78" s="626"/>
    </row>
    <row r="79" spans="1:189" s="623" customFormat="1" ht="36.75" customHeight="1">
      <c r="A79" s="737">
        <v>4</v>
      </c>
      <c r="B79" s="1073" t="s">
        <v>634</v>
      </c>
      <c r="C79" s="1074"/>
      <c r="D79" s="1074"/>
      <c r="E79" s="1075"/>
      <c r="F79" s="738"/>
      <c r="G79" s="1082"/>
      <c r="H79" s="1082"/>
      <c r="I79" s="739"/>
      <c r="J79" s="626"/>
      <c r="K79" s="626"/>
      <c r="L79" s="626"/>
      <c r="M79" s="626"/>
      <c r="N79" s="626"/>
      <c r="O79" s="626"/>
      <c r="P79" s="626"/>
      <c r="Q79" s="626"/>
      <c r="R79" s="626"/>
      <c r="S79" s="626"/>
      <c r="T79" s="626"/>
      <c r="U79" s="626"/>
      <c r="V79" s="626"/>
      <c r="W79" s="626"/>
      <c r="X79" s="626"/>
      <c r="Y79" s="626"/>
    </row>
    <row r="80" spans="1:189" s="623" customFormat="1" ht="23.25" customHeight="1">
      <c r="A80" s="1083">
        <v>5</v>
      </c>
      <c r="B80" s="1086" t="s">
        <v>635</v>
      </c>
      <c r="C80" s="1087"/>
      <c r="D80" s="1087"/>
      <c r="E80" s="1088"/>
      <c r="F80" s="738"/>
      <c r="G80" s="1082"/>
      <c r="H80" s="1082"/>
      <c r="I80" s="739"/>
      <c r="J80" s="626"/>
      <c r="K80" s="626"/>
      <c r="L80" s="626"/>
      <c r="M80" s="626"/>
      <c r="N80" s="626"/>
      <c r="O80" s="626"/>
      <c r="P80" s="626"/>
      <c r="Q80" s="626"/>
      <c r="R80" s="626"/>
      <c r="S80" s="626"/>
      <c r="T80" s="626"/>
      <c r="U80" s="626"/>
      <c r="V80" s="626"/>
      <c r="W80" s="626"/>
      <c r="X80" s="626"/>
      <c r="Y80" s="626"/>
    </row>
    <row r="81" spans="1:25" s="623" customFormat="1" ht="21" customHeight="1">
      <c r="A81" s="1084"/>
      <c r="B81" s="1089"/>
      <c r="C81" s="1090"/>
      <c r="D81" s="1090"/>
      <c r="E81" s="1091"/>
      <c r="F81" s="738"/>
      <c r="G81" s="1082"/>
      <c r="H81" s="1082"/>
      <c r="I81" s="739"/>
      <c r="J81" s="626"/>
      <c r="K81" s="626"/>
      <c r="L81" s="626"/>
      <c r="M81" s="626"/>
      <c r="N81" s="626"/>
      <c r="O81" s="626"/>
      <c r="P81" s="626"/>
      <c r="Q81" s="626"/>
      <c r="R81" s="626"/>
      <c r="S81" s="626"/>
      <c r="T81" s="626"/>
      <c r="U81" s="626"/>
      <c r="V81" s="626"/>
      <c r="W81" s="626"/>
      <c r="X81" s="626"/>
      <c r="Y81" s="626"/>
    </row>
    <row r="82" spans="1:25" s="623" customFormat="1" ht="20.25" customHeight="1">
      <c r="A82" s="1084"/>
      <c r="B82" s="1089"/>
      <c r="C82" s="1090"/>
      <c r="D82" s="1090"/>
      <c r="E82" s="1091"/>
      <c r="F82" s="738"/>
      <c r="G82" s="1082"/>
      <c r="H82" s="1082"/>
      <c r="I82" s="739"/>
      <c r="J82" s="626"/>
      <c r="K82" s="626"/>
      <c r="L82" s="626"/>
      <c r="M82" s="626"/>
      <c r="N82" s="626"/>
      <c r="O82" s="626"/>
      <c r="P82" s="626"/>
      <c r="Q82" s="626"/>
      <c r="R82" s="626"/>
      <c r="S82" s="626"/>
      <c r="T82" s="626"/>
      <c r="U82" s="626"/>
      <c r="V82" s="626"/>
      <c r="W82" s="626"/>
      <c r="X82" s="626"/>
      <c r="Y82" s="626"/>
    </row>
    <row r="83" spans="1:25" s="623" customFormat="1" ht="21" customHeight="1">
      <c r="A83" s="1084"/>
      <c r="B83" s="1089"/>
      <c r="C83" s="1090"/>
      <c r="D83" s="1090"/>
      <c r="E83" s="1091"/>
      <c r="F83" s="738"/>
      <c r="G83" s="1082"/>
      <c r="H83" s="1082"/>
      <c r="I83" s="739"/>
      <c r="J83" s="626"/>
      <c r="K83" s="626"/>
      <c r="L83" s="626"/>
      <c r="M83" s="626"/>
      <c r="N83" s="626"/>
      <c r="O83" s="626"/>
      <c r="P83" s="626"/>
      <c r="Q83" s="626"/>
      <c r="R83" s="626"/>
      <c r="S83" s="626"/>
      <c r="T83" s="626"/>
      <c r="U83" s="626"/>
      <c r="V83" s="626"/>
      <c r="W83" s="626"/>
      <c r="X83" s="626"/>
      <c r="Y83" s="626"/>
    </row>
    <row r="84" spans="1:25" s="623" customFormat="1" ht="24.9" customHeight="1">
      <c r="A84" s="1084"/>
      <c r="B84" s="628"/>
      <c r="E84" s="637" t="s">
        <v>636</v>
      </c>
      <c r="F84" s="738"/>
      <c r="G84" s="1082"/>
      <c r="H84" s="1082"/>
      <c r="I84" s="739"/>
      <c r="J84" s="626"/>
      <c r="K84" s="626"/>
      <c r="L84" s="626"/>
      <c r="M84" s="626"/>
      <c r="N84" s="626"/>
      <c r="O84" s="626"/>
      <c r="P84" s="626"/>
      <c r="Q84" s="626"/>
      <c r="R84" s="626"/>
      <c r="S84" s="626"/>
      <c r="T84" s="626"/>
      <c r="U84" s="626"/>
      <c r="V84" s="626"/>
      <c r="W84" s="626"/>
      <c r="X84" s="626"/>
      <c r="Y84" s="626"/>
    </row>
    <row r="85" spans="1:25" s="623" customFormat="1" ht="24.9" customHeight="1">
      <c r="A85" s="1084"/>
      <c r="B85" s="628"/>
      <c r="E85" s="637" t="s">
        <v>23</v>
      </c>
      <c r="F85" s="738"/>
      <c r="G85" s="1082"/>
      <c r="H85" s="1082"/>
      <c r="I85" s="739"/>
      <c r="J85" s="626"/>
      <c r="K85" s="626"/>
      <c r="L85" s="626"/>
      <c r="M85" s="626"/>
      <c r="N85" s="626"/>
      <c r="O85" s="626"/>
      <c r="P85" s="626"/>
      <c r="Q85" s="626"/>
      <c r="R85" s="626"/>
      <c r="S85" s="626"/>
      <c r="T85" s="626"/>
      <c r="U85" s="626"/>
      <c r="V85" s="626"/>
      <c r="W85" s="626"/>
      <c r="X85" s="626"/>
      <c r="Y85" s="626"/>
    </row>
    <row r="86" spans="1:25" s="623" customFormat="1" ht="24.9" customHeight="1">
      <c r="A86" s="1085"/>
      <c r="B86" s="629"/>
      <c r="C86" s="630"/>
      <c r="D86" s="630"/>
      <c r="E86" s="638" t="s">
        <v>637</v>
      </c>
      <c r="F86" s="738"/>
      <c r="G86" s="1082"/>
      <c r="H86" s="1082"/>
      <c r="I86" s="739"/>
      <c r="J86" s="626"/>
      <c r="K86" s="626"/>
      <c r="L86" s="626"/>
      <c r="M86" s="626"/>
      <c r="N86" s="626"/>
      <c r="O86" s="626"/>
      <c r="P86" s="626"/>
      <c r="Q86" s="626"/>
      <c r="R86" s="626"/>
      <c r="S86" s="626"/>
      <c r="T86" s="626"/>
      <c r="U86" s="626"/>
      <c r="V86" s="626"/>
      <c r="W86" s="626"/>
      <c r="X86" s="626"/>
      <c r="Y86" s="626"/>
    </row>
    <row r="87" spans="1:25" s="623" customFormat="1" ht="42.75" customHeight="1">
      <c r="A87" s="737" t="s">
        <v>965</v>
      </c>
      <c r="B87" s="1092" t="s">
        <v>966</v>
      </c>
      <c r="C87" s="1092"/>
      <c r="D87" s="1092"/>
      <c r="E87" s="1092"/>
      <c r="F87" s="740"/>
      <c r="G87" s="741"/>
      <c r="H87" s="742"/>
      <c r="I87" s="742"/>
      <c r="J87" s="626"/>
      <c r="K87" s="626"/>
      <c r="L87" s="626"/>
      <c r="M87" s="626"/>
      <c r="N87" s="626"/>
      <c r="O87" s="626"/>
      <c r="P87" s="626"/>
      <c r="Q87" s="626"/>
      <c r="R87" s="626"/>
      <c r="S87" s="626"/>
      <c r="T87" s="626"/>
      <c r="U87" s="626"/>
      <c r="V87" s="626"/>
      <c r="W87" s="626"/>
      <c r="X87" s="626"/>
      <c r="Y87" s="626"/>
    </row>
    <row r="88" spans="1:25" s="623" customFormat="1" ht="67.5" customHeight="1">
      <c r="A88" s="737"/>
      <c r="B88" s="1092" t="s">
        <v>967</v>
      </c>
      <c r="C88" s="1092"/>
      <c r="D88" s="1092"/>
      <c r="E88" s="1092"/>
      <c r="F88" s="743"/>
      <c r="G88" s="1058"/>
      <c r="H88" s="1060"/>
      <c r="I88" s="743"/>
      <c r="J88" s="626"/>
      <c r="K88" s="626"/>
      <c r="L88" s="626"/>
      <c r="M88" s="626"/>
      <c r="N88" s="626"/>
      <c r="O88" s="626"/>
      <c r="P88" s="626"/>
      <c r="Q88" s="626"/>
      <c r="R88" s="626"/>
      <c r="S88" s="626"/>
      <c r="T88" s="626"/>
      <c r="U88" s="626"/>
      <c r="V88" s="626"/>
      <c r="W88" s="626"/>
      <c r="X88" s="626"/>
      <c r="Y88" s="626"/>
    </row>
    <row r="89" spans="1:25" s="623" customFormat="1" ht="34.5" hidden="1" customHeight="1">
      <c r="A89" s="737"/>
      <c r="B89" s="1092"/>
      <c r="C89" s="1092"/>
      <c r="D89" s="1092"/>
      <c r="E89" s="1092"/>
      <c r="F89" s="1076"/>
      <c r="G89" s="1077"/>
      <c r="H89" s="1076"/>
      <c r="I89" s="1077"/>
      <c r="J89" s="626"/>
      <c r="K89" s="626"/>
      <c r="L89" s="626"/>
      <c r="M89" s="626"/>
      <c r="N89" s="626"/>
      <c r="O89" s="626"/>
      <c r="P89" s="626"/>
      <c r="Q89" s="626"/>
      <c r="R89" s="626"/>
      <c r="S89" s="626"/>
      <c r="T89" s="626"/>
      <c r="U89" s="626"/>
      <c r="V89" s="626"/>
      <c r="W89" s="626"/>
      <c r="X89" s="626"/>
      <c r="Y89" s="626"/>
    </row>
    <row r="90" spans="1:25" s="623" customFormat="1" ht="27" customHeight="1">
      <c r="A90" s="737"/>
      <c r="B90" s="1092" t="s">
        <v>968</v>
      </c>
      <c r="C90" s="1092"/>
      <c r="D90" s="1092"/>
      <c r="E90" s="1092"/>
      <c r="F90" s="743"/>
      <c r="G90" s="741"/>
      <c r="H90" s="742"/>
      <c r="I90" s="742"/>
      <c r="J90" s="626"/>
      <c r="K90" s="626"/>
      <c r="L90" s="626"/>
      <c r="M90" s="626"/>
      <c r="N90" s="626"/>
      <c r="O90" s="626"/>
      <c r="P90" s="626"/>
      <c r="Q90" s="626"/>
      <c r="R90" s="626"/>
      <c r="S90" s="626"/>
      <c r="T90" s="626"/>
      <c r="U90" s="626"/>
      <c r="V90" s="626"/>
      <c r="W90" s="626"/>
      <c r="X90" s="626"/>
      <c r="Y90" s="626"/>
    </row>
    <row r="91" spans="1:25" s="623" customFormat="1" ht="26.25" customHeight="1">
      <c r="A91" s="737"/>
      <c r="B91" s="1092" t="s">
        <v>638</v>
      </c>
      <c r="C91" s="1092"/>
      <c r="D91" s="1092"/>
      <c r="E91" s="1092"/>
      <c r="F91" s="743"/>
      <c r="G91" s="741"/>
      <c r="H91" s="742"/>
      <c r="I91" s="742"/>
      <c r="J91" s="626"/>
      <c r="K91" s="626"/>
      <c r="L91" s="626"/>
      <c r="M91" s="626"/>
      <c r="N91" s="626"/>
      <c r="O91" s="626"/>
      <c r="P91" s="626"/>
      <c r="Q91" s="626"/>
      <c r="R91" s="626"/>
      <c r="S91" s="626"/>
      <c r="T91" s="626"/>
      <c r="U91" s="626"/>
      <c r="V91" s="626"/>
      <c r="W91" s="626"/>
      <c r="X91" s="626"/>
      <c r="Y91" s="626"/>
    </row>
    <row r="92" spans="1:25" s="623" customFormat="1" ht="40.5" customHeight="1">
      <c r="A92" s="737" t="s">
        <v>969</v>
      </c>
      <c r="B92" s="1092" t="s">
        <v>970</v>
      </c>
      <c r="C92" s="1092"/>
      <c r="D92" s="1092"/>
      <c r="E92" s="1092"/>
      <c r="F92" s="743"/>
      <c r="G92" s="741"/>
      <c r="H92" s="742"/>
      <c r="I92" s="742"/>
      <c r="J92" s="626"/>
      <c r="K92" s="626"/>
      <c r="L92" s="626"/>
      <c r="M92" s="626"/>
      <c r="N92" s="626"/>
      <c r="O92" s="626"/>
      <c r="P92" s="626"/>
      <c r="Q92" s="626"/>
      <c r="R92" s="626"/>
      <c r="S92" s="626"/>
      <c r="T92" s="626"/>
      <c r="U92" s="626"/>
      <c r="V92" s="626"/>
      <c r="W92" s="626"/>
      <c r="X92" s="626"/>
      <c r="Y92" s="626"/>
    </row>
    <row r="93" spans="1:25" s="623" customFormat="1" ht="25.5" customHeight="1">
      <c r="A93" s="1083"/>
      <c r="B93" s="1093" t="s">
        <v>971</v>
      </c>
      <c r="C93" s="1094"/>
      <c r="D93" s="1094"/>
      <c r="E93" s="1094"/>
      <c r="F93" s="744"/>
      <c r="G93" s="745"/>
      <c r="H93" s="746"/>
      <c r="I93" s="744"/>
      <c r="J93" s="626"/>
      <c r="K93" s="626"/>
      <c r="L93" s="626"/>
      <c r="M93" s="626"/>
      <c r="N93" s="626"/>
      <c r="O93" s="626"/>
      <c r="P93" s="626"/>
      <c r="Q93" s="626"/>
      <c r="R93" s="626"/>
      <c r="S93" s="626"/>
      <c r="T93" s="626"/>
      <c r="U93" s="626"/>
      <c r="V93" s="626"/>
      <c r="W93" s="626"/>
      <c r="X93" s="626"/>
      <c r="Y93" s="626"/>
    </row>
    <row r="94" spans="1:25" s="623" customFormat="1" ht="83.25" customHeight="1">
      <c r="A94" s="1084"/>
      <c r="B94" s="1095" t="s">
        <v>640</v>
      </c>
      <c r="C94" s="1096"/>
      <c r="D94" s="1096"/>
      <c r="E94" s="1097"/>
      <c r="F94" s="747" t="s">
        <v>972</v>
      </c>
      <c r="G94" s="747" t="s">
        <v>973</v>
      </c>
      <c r="H94" s="748"/>
      <c r="I94" s="749" t="s">
        <v>972</v>
      </c>
      <c r="J94" s="626"/>
      <c r="K94" s="626"/>
      <c r="L94" s="626"/>
      <c r="M94" s="626"/>
      <c r="N94" s="626"/>
      <c r="O94" s="626"/>
      <c r="P94" s="626"/>
      <c r="Q94" s="626"/>
      <c r="R94" s="626"/>
      <c r="S94" s="626"/>
      <c r="T94" s="626"/>
      <c r="U94" s="626"/>
      <c r="V94" s="626"/>
      <c r="W94" s="626"/>
      <c r="X94" s="626"/>
      <c r="Y94" s="626"/>
    </row>
    <row r="95" spans="1:25" s="623" customFormat="1" ht="36.75" customHeight="1">
      <c r="A95" s="737"/>
      <c r="B95" s="1073" t="s">
        <v>641</v>
      </c>
      <c r="C95" s="1074"/>
      <c r="D95" s="1074"/>
      <c r="E95" s="1099"/>
      <c r="F95" s="750"/>
      <c r="G95" s="750"/>
      <c r="H95" s="742"/>
      <c r="I95" s="750"/>
      <c r="J95" s="626"/>
      <c r="K95" s="626"/>
      <c r="L95" s="626"/>
      <c r="M95" s="626"/>
      <c r="N95" s="626"/>
      <c r="O95" s="626"/>
      <c r="P95" s="626"/>
      <c r="Q95" s="626"/>
      <c r="R95" s="626"/>
      <c r="S95" s="626"/>
      <c r="T95" s="626"/>
      <c r="U95" s="626"/>
      <c r="V95" s="626"/>
      <c r="W95" s="626"/>
      <c r="X95" s="626"/>
      <c r="Y95" s="626"/>
    </row>
    <row r="96" spans="1:25" s="623" customFormat="1" ht="36.75" customHeight="1">
      <c r="A96" s="751"/>
      <c r="B96" s="1100" t="s">
        <v>747</v>
      </c>
      <c r="C96" s="1101"/>
      <c r="D96" s="1101"/>
      <c r="E96" s="1101"/>
      <c r="F96" s="1101"/>
      <c r="G96" s="1101"/>
      <c r="H96" s="1101"/>
      <c r="I96" s="1102"/>
      <c r="J96" s="626"/>
      <c r="K96" s="626"/>
      <c r="L96" s="626"/>
      <c r="M96" s="626"/>
      <c r="N96" s="626"/>
      <c r="O96" s="626"/>
      <c r="P96" s="626"/>
      <c r="Q96" s="626"/>
      <c r="R96" s="626"/>
      <c r="S96" s="626"/>
      <c r="T96" s="626"/>
      <c r="U96" s="626"/>
      <c r="V96" s="626"/>
      <c r="W96" s="626"/>
      <c r="X96" s="626"/>
      <c r="Y96" s="626"/>
    </row>
    <row r="97" spans="1:25" s="623" customFormat="1" ht="51" customHeight="1">
      <c r="A97" s="752" t="s">
        <v>974</v>
      </c>
      <c r="B97" s="1089" t="s">
        <v>975</v>
      </c>
      <c r="C97" s="1090"/>
      <c r="D97" s="1090"/>
      <c r="E97" s="1090"/>
      <c r="F97" s="1103"/>
      <c r="G97" s="1104"/>
      <c r="H97" s="1103"/>
      <c r="I97" s="1104"/>
      <c r="J97" s="626"/>
      <c r="K97" s="626"/>
      <c r="L97" s="626"/>
      <c r="M97" s="626"/>
      <c r="N97" s="626"/>
      <c r="O97" s="626"/>
      <c r="P97" s="626"/>
      <c r="Q97" s="626"/>
      <c r="R97" s="626"/>
      <c r="S97" s="626"/>
      <c r="T97" s="626"/>
      <c r="U97" s="626"/>
      <c r="V97" s="626"/>
      <c r="W97" s="626"/>
      <c r="X97" s="626"/>
      <c r="Y97" s="626"/>
    </row>
    <row r="98" spans="1:25" s="623" customFormat="1" ht="19.5" customHeight="1">
      <c r="A98" s="753"/>
      <c r="B98" s="1105" t="s">
        <v>976</v>
      </c>
      <c r="C98" s="1106"/>
      <c r="D98" s="1106"/>
      <c r="E98" s="1106"/>
      <c r="I98" s="642"/>
      <c r="J98" s="626"/>
      <c r="K98" s="626"/>
      <c r="L98" s="626"/>
      <c r="M98" s="626"/>
      <c r="N98" s="626"/>
      <c r="O98" s="626"/>
      <c r="P98" s="626"/>
      <c r="Q98" s="626"/>
      <c r="R98" s="626"/>
      <c r="S98" s="626"/>
      <c r="T98" s="626"/>
      <c r="U98" s="626"/>
      <c r="V98" s="626"/>
      <c r="W98" s="626"/>
      <c r="X98" s="626"/>
      <c r="Y98" s="626"/>
    </row>
    <row r="99" spans="1:25" s="623" customFormat="1" ht="54" customHeight="1">
      <c r="A99" s="753"/>
      <c r="B99" s="1098" t="s">
        <v>977</v>
      </c>
      <c r="C99" s="1090"/>
      <c r="D99" s="1090"/>
      <c r="E99" s="1090"/>
      <c r="F99" s="1076"/>
      <c r="G99" s="1077"/>
      <c r="H99" s="1076"/>
      <c r="I99" s="1077"/>
      <c r="J99" s="626"/>
      <c r="K99" s="626"/>
      <c r="L99" s="626"/>
      <c r="M99" s="626"/>
      <c r="N99" s="626"/>
      <c r="O99" s="626"/>
      <c r="P99" s="626"/>
      <c r="Q99" s="626"/>
      <c r="R99" s="626"/>
      <c r="S99" s="626"/>
      <c r="T99" s="626"/>
      <c r="U99" s="626"/>
      <c r="V99" s="626"/>
      <c r="W99" s="626"/>
      <c r="X99" s="626"/>
      <c r="Y99" s="626"/>
    </row>
    <row r="100" spans="1:25" s="623" customFormat="1" ht="12" customHeight="1">
      <c r="A100" s="753"/>
      <c r="B100" s="754"/>
      <c r="C100" s="719"/>
      <c r="D100" s="719"/>
      <c r="E100" s="719"/>
      <c r="F100" s="641"/>
      <c r="G100" s="641"/>
      <c r="H100" s="641"/>
      <c r="I100" s="645"/>
      <c r="J100" s="626"/>
      <c r="K100" s="626"/>
      <c r="L100" s="626"/>
      <c r="M100" s="626"/>
      <c r="N100" s="626"/>
      <c r="O100" s="626"/>
      <c r="P100" s="626"/>
      <c r="Q100" s="626"/>
      <c r="R100" s="626"/>
      <c r="S100" s="626"/>
      <c r="T100" s="626"/>
      <c r="U100" s="626"/>
      <c r="V100" s="626"/>
      <c r="W100" s="626"/>
      <c r="X100" s="626"/>
      <c r="Y100" s="626"/>
    </row>
    <row r="101" spans="1:25" s="623" customFormat="1" ht="39" customHeight="1">
      <c r="A101" s="753"/>
      <c r="B101" s="1089" t="s">
        <v>978</v>
      </c>
      <c r="C101" s="1090"/>
      <c r="D101" s="1090"/>
      <c r="E101" s="1090"/>
      <c r="F101" s="1076"/>
      <c r="G101" s="1077"/>
      <c r="H101" s="1076"/>
      <c r="I101" s="1077"/>
      <c r="J101" s="626"/>
      <c r="K101" s="626"/>
      <c r="L101" s="626"/>
      <c r="M101" s="626"/>
      <c r="N101" s="626"/>
      <c r="O101" s="626"/>
      <c r="P101" s="626"/>
      <c r="Q101" s="626"/>
      <c r="R101" s="626"/>
      <c r="S101" s="626"/>
      <c r="T101" s="626"/>
      <c r="U101" s="626"/>
      <c r="V101" s="626"/>
      <c r="W101" s="626"/>
      <c r="X101" s="626"/>
      <c r="Y101" s="626"/>
    </row>
    <row r="102" spans="1:25" s="623" customFormat="1" ht="12.75" customHeight="1">
      <c r="A102" s="753"/>
      <c r="B102" s="643"/>
      <c r="C102" s="622"/>
      <c r="D102" s="622"/>
      <c r="E102" s="637"/>
      <c r="F102" s="632"/>
      <c r="G102" s="632"/>
      <c r="H102" s="632"/>
      <c r="I102" s="644"/>
      <c r="J102" s="626"/>
      <c r="K102" s="626"/>
      <c r="L102" s="626"/>
      <c r="M102" s="626"/>
      <c r="N102" s="626"/>
      <c r="O102" s="626"/>
      <c r="P102" s="626"/>
      <c r="Q102" s="626"/>
      <c r="R102" s="626"/>
      <c r="S102" s="626"/>
      <c r="T102" s="626"/>
      <c r="U102" s="626"/>
      <c r="V102" s="626"/>
      <c r="W102" s="626"/>
      <c r="X102" s="626"/>
      <c r="Y102" s="626"/>
    </row>
    <row r="103" spans="1:25" s="623" customFormat="1" ht="24.9" customHeight="1">
      <c r="A103" s="755"/>
      <c r="B103" s="1089" t="s">
        <v>638</v>
      </c>
      <c r="C103" s="1090"/>
      <c r="D103" s="1090"/>
      <c r="E103" s="1090"/>
      <c r="F103" s="1076"/>
      <c r="G103" s="1077"/>
      <c r="H103" s="1076"/>
      <c r="I103" s="1077"/>
      <c r="J103" s="626"/>
      <c r="K103" s="626"/>
      <c r="L103" s="626"/>
      <c r="M103" s="626"/>
      <c r="N103" s="626"/>
      <c r="O103" s="626"/>
      <c r="P103" s="626"/>
      <c r="Q103" s="626"/>
      <c r="R103" s="626"/>
      <c r="S103" s="626"/>
      <c r="T103" s="626"/>
      <c r="U103" s="626"/>
      <c r="V103" s="626"/>
      <c r="W103" s="626"/>
      <c r="X103" s="626"/>
      <c r="Y103" s="626"/>
    </row>
    <row r="104" spans="1:25" s="623" customFormat="1" ht="9.75" customHeight="1">
      <c r="A104" s="755"/>
      <c r="B104" s="643"/>
      <c r="C104" s="622"/>
      <c r="D104" s="622"/>
      <c r="E104" s="637"/>
      <c r="F104" s="632"/>
      <c r="G104" s="632"/>
      <c r="H104" s="632"/>
      <c r="I104" s="644"/>
      <c r="J104" s="626"/>
      <c r="K104" s="626"/>
      <c r="L104" s="626"/>
      <c r="M104" s="626"/>
      <c r="N104" s="626"/>
      <c r="O104" s="626"/>
      <c r="P104" s="626"/>
      <c r="Q104" s="626"/>
      <c r="R104" s="626"/>
      <c r="S104" s="626"/>
      <c r="T104" s="626"/>
      <c r="U104" s="626"/>
      <c r="V104" s="626"/>
      <c r="W104" s="626"/>
      <c r="X104" s="626"/>
      <c r="Y104" s="626"/>
    </row>
    <row r="105" spans="1:25" s="623" customFormat="1" ht="24.9" customHeight="1">
      <c r="A105" s="755"/>
      <c r="B105" s="1089"/>
      <c r="C105" s="1090"/>
      <c r="D105" s="1090"/>
      <c r="E105" s="1090"/>
      <c r="F105" s="1113"/>
      <c r="G105" s="1114"/>
      <c r="H105" s="1113"/>
      <c r="I105" s="1114"/>
      <c r="J105" s="626"/>
      <c r="K105" s="626"/>
      <c r="L105" s="626"/>
      <c r="M105" s="626"/>
      <c r="N105" s="626"/>
      <c r="O105" s="626"/>
      <c r="P105" s="626"/>
      <c r="Q105" s="626"/>
      <c r="R105" s="626"/>
      <c r="S105" s="626"/>
      <c r="T105" s="626"/>
      <c r="U105" s="626"/>
      <c r="V105" s="626"/>
      <c r="W105" s="626"/>
      <c r="X105" s="626"/>
      <c r="Y105" s="626"/>
    </row>
    <row r="106" spans="1:25" s="623" customFormat="1" ht="34.5" customHeight="1">
      <c r="A106" s="755"/>
      <c r="B106" s="1107" t="s">
        <v>979</v>
      </c>
      <c r="C106" s="1108"/>
      <c r="D106" s="1108"/>
      <c r="E106" s="1108"/>
      <c r="F106" s="722"/>
      <c r="G106" s="723"/>
      <c r="H106" s="722"/>
      <c r="I106" s="723"/>
      <c r="J106" s="626"/>
      <c r="K106" s="626"/>
      <c r="L106" s="626"/>
      <c r="M106" s="626"/>
      <c r="N106" s="626"/>
      <c r="O106" s="626"/>
      <c r="P106" s="626"/>
      <c r="Q106" s="626"/>
      <c r="R106" s="626"/>
      <c r="S106" s="626"/>
      <c r="T106" s="626"/>
      <c r="U106" s="626"/>
      <c r="V106" s="626"/>
      <c r="W106" s="626"/>
      <c r="X106" s="626"/>
      <c r="Y106" s="626"/>
    </row>
    <row r="107" spans="1:25" s="623" customFormat="1" ht="28.5" customHeight="1">
      <c r="A107" s="755"/>
      <c r="B107" s="1089" t="s">
        <v>640</v>
      </c>
      <c r="C107" s="1090"/>
      <c r="D107" s="1090"/>
      <c r="E107" s="1090"/>
      <c r="F107" s="726"/>
      <c r="G107" s="727"/>
      <c r="H107" s="726"/>
      <c r="I107" s="727"/>
      <c r="J107" s="626"/>
      <c r="K107" s="626"/>
      <c r="L107" s="626"/>
      <c r="M107" s="626"/>
      <c r="N107" s="626"/>
      <c r="O107" s="626"/>
      <c r="P107" s="626"/>
      <c r="Q107" s="626"/>
      <c r="R107" s="626"/>
      <c r="S107" s="626"/>
      <c r="T107" s="626"/>
      <c r="U107" s="626"/>
      <c r="V107" s="626"/>
      <c r="W107" s="626"/>
      <c r="X107" s="626"/>
      <c r="Y107" s="626"/>
    </row>
    <row r="108" spans="1:25" s="623" customFormat="1" ht="13.5" customHeight="1">
      <c r="A108" s="755"/>
      <c r="B108" s="718"/>
      <c r="C108" s="719"/>
      <c r="D108" s="719"/>
      <c r="E108" s="719"/>
      <c r="F108" s="1109" t="s">
        <v>980</v>
      </c>
      <c r="G108" s="1110"/>
      <c r="H108" s="1109" t="s">
        <v>980</v>
      </c>
      <c r="I108" s="1110"/>
      <c r="J108" s="626"/>
      <c r="K108" s="626"/>
      <c r="L108" s="626"/>
      <c r="M108" s="626"/>
      <c r="N108" s="626"/>
      <c r="O108" s="626"/>
      <c r="P108" s="626"/>
      <c r="Q108" s="626"/>
      <c r="R108" s="626"/>
      <c r="S108" s="626"/>
      <c r="T108" s="626"/>
      <c r="U108" s="626"/>
      <c r="V108" s="626"/>
      <c r="W108" s="626"/>
      <c r="X108" s="626"/>
      <c r="Y108" s="626"/>
    </row>
    <row r="109" spans="1:25" s="623" customFormat="1" ht="20.25" customHeight="1">
      <c r="A109" s="755"/>
      <c r="B109" s="718"/>
      <c r="C109" s="719"/>
      <c r="D109" s="719"/>
      <c r="E109" s="719"/>
      <c r="F109" s="726"/>
      <c r="G109" s="727"/>
      <c r="H109" s="726"/>
      <c r="I109" s="727"/>
      <c r="J109" s="626"/>
      <c r="K109" s="626"/>
      <c r="L109" s="626"/>
      <c r="M109" s="626"/>
      <c r="N109" s="626"/>
      <c r="O109" s="626"/>
      <c r="P109" s="626"/>
      <c r="Q109" s="626"/>
      <c r="R109" s="626"/>
      <c r="S109" s="626"/>
      <c r="T109" s="626"/>
      <c r="U109" s="626"/>
      <c r="V109" s="626"/>
      <c r="W109" s="626"/>
      <c r="X109" s="626"/>
      <c r="Y109" s="626"/>
    </row>
    <row r="110" spans="1:25" s="623" customFormat="1" ht="16.5" customHeight="1">
      <c r="A110" s="756"/>
      <c r="B110" s="724"/>
      <c r="C110" s="725"/>
      <c r="D110" s="725"/>
      <c r="E110" s="757"/>
      <c r="F110" s="1111" t="s">
        <v>980</v>
      </c>
      <c r="G110" s="1112"/>
      <c r="H110" s="1111" t="s">
        <v>980</v>
      </c>
      <c r="I110" s="1112"/>
      <c r="J110" s="626"/>
      <c r="K110" s="626"/>
      <c r="L110" s="626"/>
      <c r="M110" s="626"/>
      <c r="N110" s="626"/>
      <c r="O110" s="626"/>
      <c r="P110" s="626"/>
      <c r="Q110" s="626"/>
      <c r="R110" s="626"/>
      <c r="S110" s="626"/>
      <c r="T110" s="626"/>
      <c r="U110" s="626"/>
      <c r="V110" s="626"/>
      <c r="W110" s="626"/>
      <c r="X110" s="626"/>
      <c r="Y110" s="626"/>
    </row>
    <row r="111" spans="1:25" s="623" customFormat="1" ht="16.5" customHeight="1">
      <c r="A111" s="717"/>
      <c r="B111" s="646"/>
      <c r="C111" s="646"/>
      <c r="D111" s="646"/>
      <c r="E111" s="646"/>
      <c r="F111" s="641"/>
      <c r="G111" s="641"/>
      <c r="H111" s="641"/>
      <c r="I111" s="641"/>
      <c r="J111" s="626"/>
      <c r="K111" s="626"/>
      <c r="L111" s="626"/>
      <c r="M111" s="626"/>
      <c r="N111" s="626"/>
      <c r="O111" s="626"/>
      <c r="P111" s="626"/>
      <c r="Q111" s="626"/>
      <c r="R111" s="626"/>
      <c r="S111" s="626"/>
      <c r="T111" s="626"/>
      <c r="U111" s="626"/>
      <c r="V111" s="626"/>
      <c r="W111" s="626"/>
      <c r="X111" s="626"/>
      <c r="Y111" s="626"/>
    </row>
    <row r="112" spans="1:25" s="623" customFormat="1" ht="33.75" customHeight="1">
      <c r="A112" s="737"/>
      <c r="B112" s="1073" t="s">
        <v>641</v>
      </c>
      <c r="C112" s="1074"/>
      <c r="D112" s="1074"/>
      <c r="E112" s="1074"/>
      <c r="F112" s="1076"/>
      <c r="G112" s="1077"/>
      <c r="H112" s="1076"/>
      <c r="I112" s="1077"/>
      <c r="J112" s="626"/>
      <c r="K112" s="626"/>
      <c r="L112" s="626"/>
      <c r="M112" s="626"/>
      <c r="N112" s="626"/>
      <c r="O112" s="626"/>
      <c r="P112" s="626"/>
      <c r="Q112" s="626"/>
      <c r="R112" s="626"/>
      <c r="S112" s="626"/>
      <c r="T112" s="626"/>
      <c r="U112" s="626"/>
      <c r="V112" s="626"/>
      <c r="W112" s="626"/>
      <c r="X112" s="626"/>
      <c r="Y112" s="626"/>
    </row>
    <row r="113" spans="1:25" s="623" customFormat="1" ht="33.75" customHeight="1">
      <c r="A113" s="717"/>
      <c r="B113" s="719"/>
      <c r="C113" s="719"/>
      <c r="D113" s="719"/>
      <c r="E113" s="719"/>
      <c r="F113" s="640" t="s">
        <v>981</v>
      </c>
      <c r="G113" s="639"/>
      <c r="H113" s="639"/>
      <c r="I113" s="639"/>
      <c r="J113" s="626"/>
      <c r="K113" s="626"/>
      <c r="L113" s="626"/>
      <c r="M113" s="626"/>
      <c r="N113" s="626"/>
      <c r="O113" s="626"/>
      <c r="P113" s="626"/>
      <c r="Q113" s="626"/>
      <c r="R113" s="626"/>
      <c r="S113" s="626"/>
      <c r="T113" s="626"/>
      <c r="U113" s="626"/>
      <c r="V113" s="626"/>
      <c r="W113" s="626"/>
      <c r="X113" s="626"/>
      <c r="Y113" s="626"/>
    </row>
    <row r="114" spans="1:25" s="623" customFormat="1" ht="42" customHeight="1">
      <c r="A114" s="752" t="s">
        <v>982</v>
      </c>
      <c r="B114" s="1087" t="s">
        <v>983</v>
      </c>
      <c r="C114" s="1087"/>
      <c r="D114" s="1087"/>
      <c r="E114" s="1087"/>
      <c r="F114" s="1116"/>
      <c r="G114" s="1117"/>
      <c r="H114" s="1116"/>
      <c r="I114" s="1117"/>
      <c r="J114" s="626"/>
      <c r="K114" s="626"/>
      <c r="L114" s="626"/>
      <c r="M114" s="626"/>
      <c r="N114" s="626"/>
      <c r="O114" s="626"/>
      <c r="P114" s="626"/>
      <c r="Q114" s="626"/>
      <c r="R114" s="626"/>
      <c r="S114" s="626"/>
      <c r="T114" s="626"/>
      <c r="U114" s="626"/>
      <c r="V114" s="626"/>
      <c r="W114" s="626"/>
      <c r="X114" s="626"/>
      <c r="Y114" s="626"/>
    </row>
    <row r="115" spans="1:25" s="623" customFormat="1" ht="19.5" customHeight="1">
      <c r="A115" s="753"/>
      <c r="B115" s="1106" t="s">
        <v>984</v>
      </c>
      <c r="C115" s="1106"/>
      <c r="D115" s="1106"/>
      <c r="E115" s="1106"/>
      <c r="I115" s="642"/>
      <c r="J115" s="626"/>
      <c r="K115" s="626"/>
      <c r="L115" s="626"/>
      <c r="M115" s="626"/>
      <c r="N115" s="626"/>
      <c r="O115" s="626"/>
      <c r="P115" s="626"/>
      <c r="Q115" s="626"/>
      <c r="R115" s="626"/>
      <c r="S115" s="626"/>
      <c r="T115" s="626"/>
      <c r="U115" s="626"/>
      <c r="V115" s="626"/>
      <c r="W115" s="626"/>
      <c r="X115" s="626"/>
      <c r="Y115" s="626"/>
    </row>
    <row r="116" spans="1:25" s="623" customFormat="1" ht="52.5" customHeight="1">
      <c r="A116" s="753"/>
      <c r="B116" s="1115" t="s">
        <v>985</v>
      </c>
      <c r="C116" s="1090"/>
      <c r="D116" s="1090"/>
      <c r="E116" s="1090"/>
      <c r="F116" s="1076"/>
      <c r="G116" s="1077"/>
      <c r="H116" s="1076"/>
      <c r="I116" s="1077"/>
      <c r="J116" s="626"/>
      <c r="K116" s="626"/>
      <c r="L116" s="626"/>
      <c r="M116" s="626"/>
      <c r="N116" s="626"/>
      <c r="O116" s="626"/>
      <c r="P116" s="626"/>
      <c r="Q116" s="626"/>
      <c r="R116" s="626"/>
      <c r="S116" s="626"/>
      <c r="T116" s="626"/>
      <c r="U116" s="626"/>
      <c r="V116" s="626"/>
      <c r="W116" s="626"/>
      <c r="X116" s="626"/>
      <c r="Y116" s="626"/>
    </row>
    <row r="117" spans="1:25" s="623" customFormat="1" ht="12" customHeight="1">
      <c r="A117" s="753"/>
      <c r="B117" s="758"/>
      <c r="C117" s="719"/>
      <c r="D117" s="719"/>
      <c r="E117" s="719"/>
      <c r="F117" s="641"/>
      <c r="G117" s="641"/>
      <c r="H117" s="641"/>
      <c r="I117" s="645"/>
      <c r="J117" s="626"/>
      <c r="K117" s="626"/>
      <c r="L117" s="626"/>
      <c r="M117" s="626"/>
      <c r="N117" s="626"/>
      <c r="O117" s="626"/>
      <c r="P117" s="626"/>
      <c r="Q117" s="626"/>
      <c r="R117" s="626"/>
      <c r="S117" s="626"/>
      <c r="T117" s="626"/>
      <c r="U117" s="626"/>
      <c r="V117" s="626"/>
      <c r="W117" s="626"/>
      <c r="X117" s="626"/>
      <c r="Y117" s="626"/>
    </row>
    <row r="118" spans="1:25" s="623" customFormat="1" ht="41.25" customHeight="1">
      <c r="A118" s="753"/>
      <c r="B118" s="1090" t="s">
        <v>968</v>
      </c>
      <c r="C118" s="1090"/>
      <c r="D118" s="1090"/>
      <c r="E118" s="1090"/>
      <c r="F118" s="1076"/>
      <c r="G118" s="1077"/>
      <c r="H118" s="1076"/>
      <c r="I118" s="1077"/>
      <c r="J118" s="626"/>
      <c r="K118" s="626"/>
      <c r="L118" s="626"/>
      <c r="M118" s="626"/>
      <c r="N118" s="626"/>
      <c r="O118" s="626"/>
      <c r="P118" s="626"/>
      <c r="Q118" s="626"/>
      <c r="R118" s="626"/>
      <c r="S118" s="626"/>
      <c r="T118" s="626"/>
      <c r="U118" s="626"/>
      <c r="V118" s="626"/>
      <c r="W118" s="626"/>
      <c r="X118" s="626"/>
      <c r="Y118" s="626"/>
    </row>
    <row r="119" spans="1:25" s="623" customFormat="1" ht="12.75" customHeight="1">
      <c r="A119" s="753"/>
      <c r="B119" s="622"/>
      <c r="C119" s="622"/>
      <c r="D119" s="622"/>
      <c r="E119" s="637"/>
      <c r="F119" s="632"/>
      <c r="G119" s="632"/>
      <c r="H119" s="632"/>
      <c r="I119" s="644"/>
      <c r="J119" s="626"/>
      <c r="K119" s="626"/>
      <c r="L119" s="626"/>
      <c r="M119" s="626"/>
      <c r="N119" s="626"/>
      <c r="O119" s="626"/>
      <c r="P119" s="626"/>
      <c r="Q119" s="626"/>
      <c r="R119" s="626"/>
      <c r="S119" s="626"/>
      <c r="T119" s="626"/>
      <c r="U119" s="626"/>
      <c r="V119" s="626"/>
      <c r="W119" s="626"/>
      <c r="X119" s="626"/>
      <c r="Y119" s="626"/>
    </row>
    <row r="120" spans="1:25" s="623" customFormat="1" ht="24.9" customHeight="1">
      <c r="A120" s="755"/>
      <c r="B120" s="1090" t="s">
        <v>638</v>
      </c>
      <c r="C120" s="1090"/>
      <c r="D120" s="1090"/>
      <c r="E120" s="1090"/>
      <c r="F120" s="1076"/>
      <c r="G120" s="1077"/>
      <c r="H120" s="1076"/>
      <c r="I120" s="1077"/>
      <c r="J120" s="626"/>
      <c r="K120" s="626"/>
      <c r="L120" s="626"/>
      <c r="M120" s="626"/>
      <c r="N120" s="626"/>
      <c r="O120" s="626"/>
      <c r="P120" s="626"/>
      <c r="Q120" s="626"/>
      <c r="R120" s="626"/>
      <c r="S120" s="626"/>
      <c r="T120" s="626"/>
      <c r="U120" s="626"/>
      <c r="V120" s="626"/>
      <c r="W120" s="626"/>
      <c r="X120" s="626"/>
      <c r="Y120" s="626"/>
    </row>
    <row r="121" spans="1:25" s="623" customFormat="1" ht="9.75" customHeight="1">
      <c r="A121" s="755"/>
      <c r="B121" s="622"/>
      <c r="C121" s="622"/>
      <c r="D121" s="622"/>
      <c r="E121" s="637"/>
      <c r="F121" s="632"/>
      <c r="G121" s="632"/>
      <c r="H121" s="632"/>
      <c r="I121" s="644"/>
      <c r="J121" s="626"/>
      <c r="K121" s="626"/>
      <c r="L121" s="626"/>
      <c r="M121" s="626"/>
      <c r="N121" s="626"/>
      <c r="O121" s="626"/>
      <c r="P121" s="626"/>
      <c r="Q121" s="626"/>
      <c r="R121" s="626"/>
      <c r="S121" s="626"/>
      <c r="T121" s="626"/>
      <c r="U121" s="626"/>
      <c r="V121" s="626"/>
      <c r="W121" s="626"/>
      <c r="X121" s="626"/>
      <c r="Y121" s="626"/>
    </row>
    <row r="122" spans="1:25" s="623" customFormat="1" ht="24.9" customHeight="1">
      <c r="A122" s="755"/>
      <c r="B122" s="1090"/>
      <c r="C122" s="1090"/>
      <c r="D122" s="1090"/>
      <c r="E122" s="1090"/>
      <c r="F122" s="1113"/>
      <c r="G122" s="1114"/>
      <c r="H122" s="1113"/>
      <c r="I122" s="1114"/>
      <c r="J122" s="626"/>
      <c r="K122" s="626"/>
      <c r="L122" s="626"/>
      <c r="M122" s="626"/>
      <c r="N122" s="626"/>
      <c r="O122" s="626"/>
      <c r="P122" s="626"/>
      <c r="Q122" s="626"/>
      <c r="R122" s="626"/>
      <c r="S122" s="626"/>
      <c r="T122" s="626"/>
      <c r="U122" s="626"/>
      <c r="V122" s="626"/>
      <c r="W122" s="626"/>
      <c r="X122" s="626"/>
      <c r="Y122" s="626"/>
    </row>
    <row r="123" spans="1:25" s="623" customFormat="1" ht="33.75" customHeight="1">
      <c r="A123" s="755"/>
      <c r="B123" s="1108" t="s">
        <v>979</v>
      </c>
      <c r="C123" s="1108"/>
      <c r="D123" s="1108"/>
      <c r="E123" s="1108"/>
      <c r="F123" s="722"/>
      <c r="G123" s="723"/>
      <c r="H123" s="722"/>
      <c r="I123" s="723"/>
      <c r="J123" s="626"/>
      <c r="K123" s="626"/>
      <c r="L123" s="626"/>
      <c r="M123" s="626"/>
      <c r="N123" s="626"/>
      <c r="O123" s="626"/>
      <c r="P123" s="626"/>
      <c r="Q123" s="626"/>
      <c r="R123" s="626"/>
      <c r="S123" s="626"/>
      <c r="T123" s="626"/>
      <c r="U123" s="626"/>
      <c r="V123" s="626"/>
      <c r="W123" s="626"/>
      <c r="X123" s="626"/>
      <c r="Y123" s="626"/>
    </row>
    <row r="124" spans="1:25" s="623" customFormat="1" ht="28.5" customHeight="1">
      <c r="A124" s="755"/>
      <c r="B124" s="1090" t="s">
        <v>640</v>
      </c>
      <c r="C124" s="1090"/>
      <c r="D124" s="1090"/>
      <c r="E124" s="1090"/>
      <c r="F124" s="726"/>
      <c r="G124" s="727"/>
      <c r="H124" s="726"/>
      <c r="I124" s="727"/>
      <c r="J124" s="626"/>
      <c r="K124" s="626"/>
      <c r="L124" s="626"/>
      <c r="M124" s="626"/>
      <c r="N124" s="626"/>
      <c r="O124" s="626"/>
      <c r="P124" s="626"/>
      <c r="Q124" s="626"/>
      <c r="R124" s="626"/>
      <c r="S124" s="626"/>
      <c r="T124" s="626"/>
      <c r="U124" s="626"/>
      <c r="V124" s="626"/>
      <c r="W124" s="626"/>
      <c r="X124" s="626"/>
      <c r="Y124" s="626"/>
    </row>
    <row r="125" spans="1:25" s="623" customFormat="1" ht="13.5" customHeight="1">
      <c r="A125" s="755"/>
      <c r="B125" s="719"/>
      <c r="C125" s="719"/>
      <c r="D125" s="719"/>
      <c r="E125" s="719"/>
      <c r="F125" s="1109" t="s">
        <v>986</v>
      </c>
      <c r="G125" s="1110"/>
      <c r="H125" s="1109" t="s">
        <v>987</v>
      </c>
      <c r="I125" s="1110"/>
      <c r="J125" s="626"/>
      <c r="K125" s="626"/>
      <c r="L125" s="626"/>
      <c r="M125" s="626"/>
      <c r="N125" s="626"/>
      <c r="O125" s="626"/>
      <c r="P125" s="626"/>
      <c r="Q125" s="626"/>
      <c r="R125" s="626"/>
      <c r="S125" s="626"/>
      <c r="T125" s="626"/>
      <c r="U125" s="626"/>
      <c r="V125" s="626"/>
      <c r="W125" s="626"/>
      <c r="X125" s="626"/>
      <c r="Y125" s="626"/>
    </row>
    <row r="126" spans="1:25" s="623" customFormat="1" ht="20.25" customHeight="1">
      <c r="A126" s="755"/>
      <c r="B126" s="719"/>
      <c r="C126" s="719"/>
      <c r="D126" s="719"/>
      <c r="E126" s="719"/>
      <c r="F126" s="726"/>
      <c r="G126" s="727"/>
      <c r="H126" s="726"/>
      <c r="I126" s="727"/>
      <c r="J126" s="626"/>
      <c r="K126" s="626"/>
      <c r="L126" s="626"/>
      <c r="M126" s="626"/>
      <c r="N126" s="626"/>
      <c r="O126" s="626"/>
      <c r="P126" s="626"/>
      <c r="Q126" s="626"/>
      <c r="R126" s="626"/>
      <c r="S126" s="626"/>
      <c r="T126" s="626"/>
      <c r="U126" s="626"/>
      <c r="V126" s="626"/>
      <c r="W126" s="626"/>
      <c r="X126" s="626"/>
      <c r="Y126" s="626"/>
    </row>
    <row r="127" spans="1:25" s="623" customFormat="1" ht="16.5" customHeight="1">
      <c r="A127" s="755"/>
      <c r="B127" s="725"/>
      <c r="C127" s="725"/>
      <c r="D127" s="725"/>
      <c r="E127" s="757"/>
      <c r="F127" s="1111" t="s">
        <v>986</v>
      </c>
      <c r="G127" s="1112"/>
      <c r="H127" s="1111" t="s">
        <v>986</v>
      </c>
      <c r="I127" s="1112"/>
      <c r="J127" s="626"/>
      <c r="K127" s="626"/>
      <c r="L127" s="626"/>
      <c r="M127" s="626"/>
      <c r="N127" s="626"/>
      <c r="O127" s="626"/>
      <c r="P127" s="626"/>
      <c r="Q127" s="626"/>
      <c r="R127" s="626"/>
      <c r="S127" s="626"/>
      <c r="T127" s="626"/>
      <c r="U127" s="626"/>
      <c r="V127" s="626"/>
      <c r="W127" s="626"/>
      <c r="X127" s="626"/>
      <c r="Y127" s="626"/>
    </row>
    <row r="128" spans="1:25" s="623" customFormat="1" ht="16.5" customHeight="1">
      <c r="A128" s="755"/>
      <c r="B128" s="646"/>
      <c r="C128" s="646"/>
      <c r="D128" s="646"/>
      <c r="E128" s="646"/>
      <c r="F128" s="641"/>
      <c r="G128" s="641"/>
      <c r="H128" s="641"/>
      <c r="I128" s="641"/>
      <c r="J128" s="626"/>
      <c r="K128" s="626"/>
      <c r="L128" s="626"/>
      <c r="M128" s="626"/>
      <c r="N128" s="626"/>
      <c r="O128" s="626"/>
      <c r="P128" s="626"/>
      <c r="Q128" s="626"/>
      <c r="R128" s="626"/>
      <c r="S128" s="626"/>
      <c r="T128" s="626"/>
      <c r="U128" s="626"/>
      <c r="V128" s="626"/>
      <c r="W128" s="626"/>
      <c r="X128" s="626"/>
      <c r="Y128" s="626"/>
    </row>
    <row r="129" spans="1:25" s="623" customFormat="1" ht="33.75" customHeight="1">
      <c r="A129" s="756"/>
      <c r="B129" s="1074" t="s">
        <v>641</v>
      </c>
      <c r="C129" s="1074"/>
      <c r="D129" s="1074"/>
      <c r="E129" s="1074"/>
      <c r="F129" s="1076"/>
      <c r="G129" s="1077"/>
      <c r="H129" s="1076"/>
      <c r="I129" s="1077"/>
      <c r="J129" s="626"/>
      <c r="K129" s="626"/>
      <c r="L129" s="626"/>
      <c r="M129" s="626"/>
      <c r="N129" s="626"/>
      <c r="O129" s="626"/>
      <c r="P129" s="626"/>
      <c r="Q129" s="626"/>
      <c r="R129" s="626"/>
      <c r="S129" s="626"/>
      <c r="T129" s="626"/>
      <c r="U129" s="626"/>
      <c r="V129" s="626"/>
      <c r="W129" s="626"/>
      <c r="X129" s="626"/>
      <c r="Y129" s="626"/>
    </row>
    <row r="130" spans="1:25" s="623" customFormat="1" ht="26.25" customHeight="1">
      <c r="A130" s="717"/>
      <c r="B130" s="719"/>
      <c r="C130" s="719"/>
      <c r="D130" s="719"/>
      <c r="E130" s="719"/>
      <c r="F130" s="640" t="s">
        <v>981</v>
      </c>
      <c r="G130" s="639"/>
      <c r="H130" s="639"/>
      <c r="I130" s="639"/>
      <c r="J130" s="626"/>
      <c r="K130" s="626"/>
      <c r="L130" s="626"/>
      <c r="M130" s="626"/>
      <c r="N130" s="626"/>
      <c r="O130" s="626"/>
      <c r="P130" s="626"/>
      <c r="Q130" s="626"/>
      <c r="R130" s="626"/>
      <c r="S130" s="626"/>
      <c r="T130" s="626"/>
      <c r="U130" s="626"/>
      <c r="V130" s="626"/>
      <c r="W130" s="626"/>
      <c r="X130" s="626"/>
      <c r="Y130" s="626"/>
    </row>
    <row r="131" spans="1:25" s="623" customFormat="1" ht="54" customHeight="1">
      <c r="A131" s="752" t="s">
        <v>988</v>
      </c>
      <c r="B131" s="1074" t="s">
        <v>989</v>
      </c>
      <c r="C131" s="1074"/>
      <c r="D131" s="1074"/>
      <c r="E131" s="1099"/>
      <c r="F131" s="1076"/>
      <c r="G131" s="1077"/>
      <c r="H131" s="1076"/>
      <c r="I131" s="1077"/>
      <c r="J131" s="626"/>
      <c r="K131" s="626"/>
      <c r="L131" s="626"/>
      <c r="M131" s="626"/>
      <c r="N131" s="626"/>
      <c r="O131" s="626"/>
      <c r="P131" s="626"/>
      <c r="Q131" s="626"/>
      <c r="R131" s="626"/>
      <c r="S131" s="626"/>
      <c r="T131" s="626"/>
      <c r="U131" s="626"/>
      <c r="V131" s="626"/>
      <c r="W131" s="626"/>
      <c r="X131" s="626"/>
      <c r="Y131" s="626"/>
    </row>
    <row r="132" spans="1:25" s="623" customFormat="1" ht="13.5" customHeight="1">
      <c r="A132" s="755"/>
      <c r="B132" s="719"/>
      <c r="C132" s="719"/>
      <c r="D132" s="719"/>
      <c r="E132" s="719"/>
      <c r="F132" s="639"/>
      <c r="G132" s="639"/>
      <c r="H132" s="639"/>
      <c r="I132" s="639"/>
      <c r="J132" s="626"/>
      <c r="K132" s="626"/>
      <c r="L132" s="626"/>
      <c r="M132" s="626"/>
      <c r="N132" s="626"/>
      <c r="O132" s="626"/>
      <c r="P132" s="626"/>
      <c r="Q132" s="626"/>
      <c r="R132" s="626"/>
      <c r="S132" s="626"/>
      <c r="T132" s="626"/>
      <c r="U132" s="626"/>
      <c r="V132" s="626"/>
      <c r="W132" s="626"/>
      <c r="X132" s="626"/>
      <c r="Y132" s="626"/>
    </row>
    <row r="133" spans="1:25" s="623" customFormat="1" ht="33.75" customHeight="1">
      <c r="A133" s="756"/>
      <c r="B133" s="1074" t="s">
        <v>641</v>
      </c>
      <c r="C133" s="1074"/>
      <c r="D133" s="1074"/>
      <c r="E133" s="1074"/>
      <c r="F133" s="1076"/>
      <c r="G133" s="1077"/>
      <c r="H133" s="1076"/>
      <c r="I133" s="1077"/>
      <c r="J133" s="626"/>
      <c r="K133" s="626"/>
      <c r="L133" s="626"/>
      <c r="M133" s="626"/>
      <c r="N133" s="626"/>
      <c r="O133" s="626"/>
      <c r="P133" s="626"/>
      <c r="Q133" s="626"/>
      <c r="R133" s="626"/>
      <c r="S133" s="626"/>
      <c r="T133" s="626"/>
      <c r="U133" s="626"/>
      <c r="V133" s="626"/>
      <c r="W133" s="626"/>
      <c r="X133" s="626"/>
      <c r="Y133" s="626"/>
    </row>
    <row r="134" spans="1:25" s="623" customFormat="1" ht="29.25" customHeight="1">
      <c r="A134" s="717"/>
      <c r="B134" s="1101" t="s">
        <v>747</v>
      </c>
      <c r="C134" s="1101"/>
      <c r="D134" s="1101"/>
      <c r="E134" s="1101"/>
      <c r="F134" s="1101"/>
      <c r="G134" s="1101"/>
      <c r="H134" s="1101"/>
      <c r="I134" s="1101"/>
      <c r="J134" s="626"/>
      <c r="K134" s="626"/>
      <c r="L134" s="626"/>
      <c r="M134" s="626"/>
      <c r="N134" s="626"/>
      <c r="O134" s="626"/>
      <c r="P134" s="626"/>
      <c r="Q134" s="626"/>
      <c r="R134" s="626"/>
      <c r="S134" s="626"/>
      <c r="T134" s="626"/>
      <c r="U134" s="626"/>
      <c r="V134" s="626"/>
      <c r="W134" s="626"/>
      <c r="X134" s="626"/>
      <c r="Y134" s="626"/>
    </row>
    <row r="135" spans="1:25" s="623" customFormat="1" ht="24" customHeight="1">
      <c r="A135" s="1079" t="s">
        <v>990</v>
      </c>
      <c r="B135" s="1080"/>
      <c r="C135" s="1080"/>
      <c r="D135" s="1080"/>
      <c r="E135" s="1080"/>
      <c r="F135" s="1080"/>
      <c r="G135" s="1080"/>
      <c r="H135" s="1080"/>
      <c r="I135" s="1080"/>
    </row>
    <row r="136" spans="1:25" s="623" customFormat="1" ht="42" customHeight="1">
      <c r="A136" s="1067" t="s">
        <v>991</v>
      </c>
      <c r="B136" s="1068"/>
      <c r="C136" s="1068"/>
      <c r="D136" s="1068"/>
      <c r="E136" s="1068"/>
      <c r="F136" s="1068"/>
      <c r="G136" s="1068"/>
      <c r="H136" s="1068"/>
      <c r="I136" s="1069"/>
      <c r="J136" s="622"/>
    </row>
    <row r="137" spans="1:25" s="623" customFormat="1" ht="48.75" customHeight="1">
      <c r="A137" s="759" t="s">
        <v>709</v>
      </c>
      <c r="B137" s="1070" t="s">
        <v>992</v>
      </c>
      <c r="C137" s="1071"/>
      <c r="D137" s="1071"/>
      <c r="E137" s="1071"/>
      <c r="F137" s="1120"/>
      <c r="G137" s="1121"/>
      <c r="H137" s="1121"/>
      <c r="I137" s="1122"/>
      <c r="J137" s="624"/>
      <c r="K137" s="624"/>
      <c r="L137" s="624"/>
      <c r="M137" s="624"/>
      <c r="N137" s="653"/>
      <c r="O137" s="624"/>
      <c r="P137" s="624"/>
      <c r="Q137" s="624"/>
      <c r="R137" s="624"/>
      <c r="S137" s="624"/>
      <c r="T137" s="624"/>
      <c r="U137" s="624"/>
      <c r="V137" s="624"/>
      <c r="W137" s="624"/>
      <c r="X137" s="624"/>
      <c r="Y137" s="624"/>
    </row>
    <row r="138" spans="1:25" s="623" customFormat="1" ht="56.25" customHeight="1">
      <c r="A138" s="759" t="s">
        <v>710</v>
      </c>
      <c r="B138" s="1070" t="s">
        <v>993</v>
      </c>
      <c r="C138" s="1071"/>
      <c r="D138" s="1071"/>
      <c r="E138" s="1071"/>
      <c r="F138" s="1123"/>
      <c r="G138" s="1124"/>
      <c r="H138" s="1124"/>
      <c r="I138" s="1077"/>
      <c r="J138" s="624"/>
      <c r="K138" s="624"/>
      <c r="L138" s="624"/>
      <c r="M138" s="624"/>
      <c r="N138" s="653"/>
      <c r="O138" s="624"/>
      <c r="P138" s="624"/>
      <c r="Q138" s="624"/>
      <c r="R138" s="624"/>
      <c r="S138" s="624"/>
      <c r="T138" s="624"/>
      <c r="U138" s="624"/>
      <c r="V138" s="624"/>
      <c r="W138" s="624"/>
      <c r="X138" s="624"/>
      <c r="Y138" s="624"/>
    </row>
    <row r="139" spans="1:25" s="623" customFormat="1" ht="54.75" customHeight="1">
      <c r="A139" s="759" t="s">
        <v>711</v>
      </c>
      <c r="B139" s="1125" t="s">
        <v>752</v>
      </c>
      <c r="C139" s="1126"/>
      <c r="D139" s="1126"/>
      <c r="E139" s="1127"/>
      <c r="F139" s="1120"/>
      <c r="G139" s="1121"/>
      <c r="H139" s="1121"/>
      <c r="I139" s="1122"/>
      <c r="J139" s="624"/>
      <c r="K139" s="624"/>
      <c r="L139" s="624"/>
      <c r="M139" s="624"/>
      <c r="N139" s="721"/>
      <c r="O139" s="624"/>
      <c r="P139" s="624"/>
      <c r="Q139" s="624"/>
      <c r="R139" s="624"/>
      <c r="S139" s="624"/>
      <c r="T139" s="624"/>
      <c r="U139" s="624"/>
      <c r="V139" s="624"/>
      <c r="W139" s="624"/>
      <c r="X139" s="624"/>
      <c r="Y139" s="624"/>
    </row>
    <row r="140" spans="1:25" s="623" customFormat="1" ht="27" customHeight="1">
      <c r="A140" s="737" t="s">
        <v>994</v>
      </c>
      <c r="B140" s="1118" t="s">
        <v>995</v>
      </c>
      <c r="C140" s="1118"/>
      <c r="D140" s="1118"/>
      <c r="E140" s="1118"/>
      <c r="F140" s="1118"/>
      <c r="G140" s="1118"/>
      <c r="H140" s="1118"/>
      <c r="I140" s="1118"/>
      <c r="J140" s="626"/>
      <c r="K140" s="626"/>
      <c r="L140" s="626"/>
      <c r="M140" s="626"/>
      <c r="N140" s="626"/>
      <c r="O140" s="626"/>
      <c r="P140" s="626"/>
      <c r="Q140" s="626"/>
      <c r="R140" s="626"/>
      <c r="S140" s="626"/>
      <c r="T140" s="626"/>
      <c r="U140" s="626"/>
      <c r="V140" s="626"/>
      <c r="W140" s="626"/>
      <c r="X140" s="626"/>
      <c r="Y140" s="626"/>
    </row>
    <row r="141" spans="1:25" s="623" customFormat="1" ht="38.25" customHeight="1">
      <c r="A141" s="737">
        <v>1</v>
      </c>
      <c r="B141" s="1073" t="s">
        <v>633</v>
      </c>
      <c r="C141" s="1074"/>
      <c r="D141" s="1074"/>
      <c r="E141" s="1075"/>
      <c r="F141" s="750"/>
      <c r="G141" s="741"/>
      <c r="H141" s="742"/>
      <c r="I141" s="742"/>
      <c r="J141" s="626"/>
      <c r="K141" s="626"/>
      <c r="L141" s="626"/>
      <c r="M141" s="626"/>
      <c r="N141" s="721"/>
      <c r="O141" s="626"/>
      <c r="P141" s="626"/>
      <c r="Q141" s="626"/>
      <c r="R141" s="626"/>
      <c r="S141" s="626"/>
      <c r="T141" s="626"/>
      <c r="U141" s="626"/>
      <c r="V141" s="626"/>
      <c r="W141" s="626"/>
      <c r="X141" s="626"/>
      <c r="Y141" s="626"/>
    </row>
    <row r="142" spans="1:25" s="623" customFormat="1" ht="35.25" customHeight="1">
      <c r="A142" s="737">
        <v>2</v>
      </c>
      <c r="B142" s="1073" t="s">
        <v>634</v>
      </c>
      <c r="C142" s="1074"/>
      <c r="D142" s="1074"/>
      <c r="E142" s="1074"/>
      <c r="F142" s="750"/>
      <c r="G142" s="741"/>
      <c r="H142" s="742"/>
      <c r="I142" s="742"/>
      <c r="J142" s="626"/>
      <c r="K142" s="626"/>
      <c r="L142" s="626"/>
      <c r="M142" s="626"/>
      <c r="N142" s="626"/>
      <c r="O142" s="626"/>
      <c r="P142" s="626"/>
      <c r="Q142" s="626"/>
      <c r="R142" s="626"/>
      <c r="S142" s="626"/>
      <c r="T142" s="626"/>
      <c r="U142" s="626"/>
      <c r="V142" s="626"/>
      <c r="W142" s="626"/>
      <c r="X142" s="626"/>
      <c r="Y142" s="626"/>
    </row>
    <row r="143" spans="1:25" s="623" customFormat="1" ht="34.5" customHeight="1">
      <c r="A143" s="1083">
        <v>3</v>
      </c>
      <c r="B143" s="1086" t="s">
        <v>642</v>
      </c>
      <c r="C143" s="1087"/>
      <c r="D143" s="1087"/>
      <c r="E143" s="1087"/>
      <c r="F143" s="750"/>
      <c r="G143" s="741"/>
      <c r="H143" s="742"/>
      <c r="I143" s="742"/>
      <c r="J143" s="626"/>
      <c r="K143" s="626"/>
      <c r="L143" s="626"/>
      <c r="M143" s="626"/>
      <c r="N143" s="626"/>
      <c r="O143" s="626"/>
      <c r="P143" s="626"/>
      <c r="Q143" s="626"/>
      <c r="R143" s="626"/>
      <c r="S143" s="626"/>
      <c r="T143" s="626"/>
      <c r="U143" s="626"/>
      <c r="V143" s="626"/>
      <c r="W143" s="626"/>
      <c r="X143" s="626"/>
      <c r="Y143" s="626"/>
    </row>
    <row r="144" spans="1:25" s="623" customFormat="1" ht="27.75" customHeight="1">
      <c r="A144" s="1084"/>
      <c r="B144" s="1089"/>
      <c r="C144" s="1090"/>
      <c r="D144" s="1090"/>
      <c r="E144" s="1090"/>
      <c r="F144" s="750"/>
      <c r="G144" s="741"/>
      <c r="H144" s="742"/>
      <c r="I144" s="742"/>
      <c r="J144" s="626"/>
      <c r="K144" s="626"/>
      <c r="L144" s="626"/>
      <c r="M144" s="626"/>
      <c r="N144" s="626"/>
      <c r="O144" s="626"/>
      <c r="P144" s="626"/>
      <c r="Q144" s="626"/>
      <c r="R144" s="626"/>
      <c r="S144" s="626"/>
      <c r="T144" s="626"/>
      <c r="U144" s="626"/>
      <c r="V144" s="626"/>
      <c r="W144" s="626"/>
      <c r="X144" s="626"/>
      <c r="Y144" s="626"/>
    </row>
    <row r="145" spans="1:25" s="623" customFormat="1" ht="31.5" customHeight="1">
      <c r="A145" s="1084"/>
      <c r="B145" s="628"/>
      <c r="E145" s="637" t="s">
        <v>636</v>
      </c>
      <c r="F145" s="750"/>
      <c r="G145" s="741"/>
      <c r="H145" s="742"/>
      <c r="I145" s="742"/>
      <c r="J145" s="626"/>
      <c r="K145" s="626"/>
      <c r="L145" s="626"/>
      <c r="M145" s="626"/>
      <c r="N145" s="626"/>
      <c r="O145" s="626"/>
      <c r="P145" s="626"/>
      <c r="Q145" s="626"/>
      <c r="R145" s="626"/>
      <c r="S145" s="626"/>
      <c r="T145" s="626"/>
      <c r="U145" s="626"/>
      <c r="V145" s="626"/>
      <c r="W145" s="626"/>
      <c r="X145" s="626"/>
      <c r="Y145" s="626"/>
    </row>
    <row r="146" spans="1:25" s="623" customFormat="1" ht="31.5" customHeight="1">
      <c r="A146" s="1084"/>
      <c r="B146" s="628"/>
      <c r="E146" s="637" t="s">
        <v>23</v>
      </c>
      <c r="F146" s="750"/>
      <c r="G146" s="741"/>
      <c r="H146" s="742"/>
      <c r="I146" s="742"/>
      <c r="J146" s="626"/>
      <c r="K146" s="626"/>
      <c r="L146" s="626"/>
      <c r="M146" s="626"/>
      <c r="N146" s="626"/>
      <c r="O146" s="626"/>
      <c r="P146" s="626"/>
      <c r="Q146" s="626"/>
      <c r="R146" s="626"/>
      <c r="S146" s="626"/>
      <c r="T146" s="626"/>
      <c r="U146" s="626"/>
      <c r="V146" s="626"/>
      <c r="W146" s="626"/>
      <c r="X146" s="626"/>
      <c r="Y146" s="626"/>
    </row>
    <row r="147" spans="1:25" s="623" customFormat="1" ht="30" customHeight="1">
      <c r="A147" s="1085"/>
      <c r="B147" s="629"/>
      <c r="C147" s="630"/>
      <c r="D147" s="630"/>
      <c r="E147" s="638" t="s">
        <v>637</v>
      </c>
      <c r="F147" s="750"/>
      <c r="G147" s="741"/>
      <c r="H147" s="742"/>
      <c r="I147" s="742"/>
      <c r="J147" s="626"/>
      <c r="K147" s="626"/>
      <c r="L147" s="626"/>
      <c r="M147" s="626"/>
      <c r="N147" s="626"/>
      <c r="O147" s="626"/>
      <c r="P147" s="626"/>
      <c r="Q147" s="626"/>
      <c r="R147" s="626"/>
      <c r="S147" s="626"/>
      <c r="T147" s="626"/>
      <c r="U147" s="626"/>
      <c r="V147" s="626"/>
      <c r="W147" s="626"/>
      <c r="X147" s="626"/>
      <c r="Y147" s="626"/>
    </row>
    <row r="148" spans="1:25" s="623" customFormat="1" ht="15.75" customHeight="1">
      <c r="A148" s="622"/>
      <c r="B148" s="631"/>
      <c r="C148" s="632"/>
      <c r="D148" s="632"/>
      <c r="E148" s="632"/>
      <c r="F148" s="632"/>
      <c r="G148" s="632"/>
      <c r="H148" s="632"/>
      <c r="I148" s="632"/>
      <c r="J148" s="622"/>
    </row>
    <row r="149" spans="1:25" s="623" customFormat="1" ht="29.25" customHeight="1">
      <c r="A149" s="760" t="s">
        <v>996</v>
      </c>
      <c r="B149" s="1119" t="s">
        <v>997</v>
      </c>
      <c r="C149" s="1119"/>
      <c r="D149" s="1119"/>
      <c r="E149" s="1119"/>
      <c r="F149" s="761"/>
      <c r="G149" s="761"/>
      <c r="H149" s="761"/>
      <c r="I149" s="761"/>
      <c r="J149" s="622"/>
    </row>
    <row r="150" spans="1:25" s="623" customFormat="1" ht="59.25" customHeight="1">
      <c r="A150" s="762" t="s">
        <v>19</v>
      </c>
      <c r="B150" s="1092" t="s">
        <v>998</v>
      </c>
      <c r="C150" s="1092"/>
      <c r="D150" s="1092"/>
      <c r="E150" s="1092"/>
      <c r="F150" s="742"/>
      <c r="G150" s="741"/>
      <c r="H150" s="742"/>
      <c r="I150" s="742"/>
      <c r="J150" s="626"/>
      <c r="K150" s="626"/>
      <c r="L150" s="626"/>
      <c r="M150" s="626"/>
      <c r="N150" s="626"/>
      <c r="O150" s="626"/>
      <c r="P150" s="626"/>
      <c r="Q150" s="626"/>
      <c r="R150" s="626"/>
      <c r="S150" s="626"/>
      <c r="T150" s="626"/>
      <c r="U150" s="626"/>
      <c r="V150" s="626"/>
      <c r="W150" s="626"/>
      <c r="X150" s="626"/>
      <c r="Y150" s="626"/>
    </row>
    <row r="151" spans="1:25" s="623" customFormat="1" ht="42" customHeight="1">
      <c r="A151" s="762" t="s">
        <v>28</v>
      </c>
      <c r="B151" s="1092" t="s">
        <v>999</v>
      </c>
      <c r="C151" s="1133"/>
      <c r="D151" s="1133"/>
      <c r="E151" s="1133"/>
      <c r="F151" s="742"/>
      <c r="G151" s="741"/>
      <c r="H151" s="742"/>
      <c r="I151" s="742"/>
      <c r="J151" s="626"/>
      <c r="K151" s="626"/>
      <c r="L151" s="626"/>
      <c r="M151" s="626"/>
      <c r="N151" s="626"/>
      <c r="O151" s="626"/>
      <c r="P151" s="626"/>
      <c r="Q151" s="626"/>
      <c r="R151" s="626"/>
      <c r="S151" s="626"/>
      <c r="T151" s="626"/>
      <c r="U151" s="626"/>
      <c r="V151" s="626"/>
      <c r="W151" s="626"/>
      <c r="X151" s="626"/>
      <c r="Y151" s="626"/>
    </row>
    <row r="152" spans="1:25" s="623" customFormat="1" ht="36" customHeight="1">
      <c r="A152" s="762" t="s">
        <v>474</v>
      </c>
      <c r="B152" s="1092" t="s">
        <v>1000</v>
      </c>
      <c r="C152" s="1092"/>
      <c r="D152" s="1092"/>
      <c r="E152" s="1092"/>
      <c r="F152" s="742"/>
      <c r="G152" s="741"/>
      <c r="H152" s="742"/>
      <c r="I152" s="742"/>
      <c r="J152" s="626"/>
      <c r="K152" s="626"/>
      <c r="L152" s="626"/>
      <c r="M152" s="626"/>
      <c r="N152" s="626"/>
      <c r="O152" s="626"/>
      <c r="P152" s="626"/>
      <c r="Q152" s="626"/>
      <c r="R152" s="626"/>
      <c r="S152" s="626"/>
      <c r="T152" s="626"/>
      <c r="U152" s="626"/>
      <c r="V152" s="626"/>
      <c r="W152" s="626"/>
      <c r="X152" s="626"/>
      <c r="Y152" s="626"/>
    </row>
    <row r="153" spans="1:25" s="623" customFormat="1" ht="34.5" hidden="1" customHeight="1">
      <c r="A153" s="737"/>
      <c r="B153" s="1092"/>
      <c r="C153" s="1092"/>
      <c r="D153" s="1092"/>
      <c r="E153" s="1092"/>
      <c r="F153" s="1124"/>
      <c r="G153" s="1077"/>
      <c r="H153" s="1076"/>
      <c r="I153" s="1077"/>
      <c r="J153" s="626"/>
      <c r="K153" s="626"/>
      <c r="L153" s="626"/>
      <c r="M153" s="626"/>
      <c r="N153" s="626"/>
      <c r="O153" s="626"/>
      <c r="P153" s="626"/>
      <c r="Q153" s="626"/>
      <c r="R153" s="626"/>
      <c r="S153" s="626"/>
      <c r="T153" s="626"/>
      <c r="U153" s="626"/>
      <c r="V153" s="626"/>
      <c r="W153" s="626"/>
      <c r="X153" s="626"/>
      <c r="Y153" s="626"/>
    </row>
    <row r="154" spans="1:25" s="623" customFormat="1" ht="38.25" customHeight="1">
      <c r="A154" s="762" t="s">
        <v>526</v>
      </c>
      <c r="B154" s="1092" t="s">
        <v>638</v>
      </c>
      <c r="C154" s="1092"/>
      <c r="D154" s="1092"/>
      <c r="E154" s="1092"/>
      <c r="F154" s="742"/>
      <c r="G154" s="741"/>
      <c r="H154" s="742"/>
      <c r="I154" s="742"/>
      <c r="J154" s="626"/>
      <c r="K154" s="626"/>
      <c r="L154" s="626"/>
      <c r="M154" s="626"/>
      <c r="N154" s="626"/>
      <c r="O154" s="626"/>
      <c r="P154" s="626"/>
      <c r="Q154" s="626"/>
      <c r="R154" s="626"/>
      <c r="S154" s="626"/>
      <c r="T154" s="626"/>
      <c r="U154" s="626"/>
      <c r="V154" s="626"/>
      <c r="W154" s="626"/>
      <c r="X154" s="626"/>
      <c r="Y154" s="626"/>
    </row>
    <row r="155" spans="1:25" s="623" customFormat="1" ht="32.25" customHeight="1">
      <c r="A155" s="762" t="s">
        <v>475</v>
      </c>
      <c r="B155" s="1092" t="s">
        <v>1001</v>
      </c>
      <c r="C155" s="1092"/>
      <c r="D155" s="1092"/>
      <c r="E155" s="1092"/>
      <c r="F155" s="742"/>
      <c r="G155" s="741"/>
      <c r="H155" s="742"/>
      <c r="I155" s="742"/>
      <c r="J155" s="626"/>
      <c r="K155" s="626"/>
      <c r="L155" s="626"/>
      <c r="M155" s="626"/>
      <c r="N155" s="626"/>
      <c r="O155" s="626"/>
      <c r="P155" s="626"/>
      <c r="Q155" s="626"/>
      <c r="R155" s="626"/>
      <c r="S155" s="626"/>
      <c r="T155" s="626"/>
      <c r="U155" s="626"/>
      <c r="V155" s="626"/>
      <c r="W155" s="626"/>
      <c r="X155" s="626"/>
      <c r="Y155" s="626"/>
    </row>
    <row r="156" spans="1:25" s="623" customFormat="1" ht="67.5" customHeight="1">
      <c r="A156" s="1128" t="s">
        <v>480</v>
      </c>
      <c r="B156" s="1093" t="s">
        <v>639</v>
      </c>
      <c r="C156" s="1094"/>
      <c r="D156" s="1094"/>
      <c r="E156" s="1094"/>
      <c r="F156" s="746"/>
      <c r="G156" s="745"/>
      <c r="H156" s="746"/>
      <c r="I156" s="744"/>
      <c r="J156" s="626"/>
      <c r="K156" s="626"/>
      <c r="L156" s="626"/>
      <c r="M156" s="626"/>
      <c r="N156" s="626"/>
      <c r="O156" s="626"/>
      <c r="P156" s="626"/>
      <c r="Q156" s="626"/>
      <c r="R156" s="626"/>
      <c r="S156" s="626"/>
      <c r="T156" s="626"/>
      <c r="U156" s="626"/>
      <c r="V156" s="626"/>
      <c r="W156" s="626"/>
      <c r="X156" s="626"/>
      <c r="Y156" s="626"/>
    </row>
    <row r="157" spans="1:25" s="623" customFormat="1" ht="4.5" customHeight="1">
      <c r="A157" s="1129"/>
      <c r="B157" s="1131" t="s">
        <v>640</v>
      </c>
      <c r="C157" s="1131"/>
      <c r="D157" s="1131"/>
      <c r="E157" s="1131"/>
      <c r="F157" s="763"/>
      <c r="G157" s="764"/>
      <c r="H157" s="763"/>
      <c r="I157" s="765"/>
      <c r="J157" s="626"/>
      <c r="K157" s="626"/>
      <c r="L157" s="626"/>
      <c r="M157" s="626"/>
      <c r="N157" s="626"/>
      <c r="O157" s="626"/>
      <c r="P157" s="626"/>
      <c r="Q157" s="626"/>
      <c r="R157" s="626"/>
      <c r="S157" s="626"/>
      <c r="T157" s="626"/>
      <c r="U157" s="626"/>
      <c r="V157" s="626"/>
      <c r="W157" s="626"/>
      <c r="X157" s="626"/>
      <c r="Y157" s="626"/>
    </row>
    <row r="158" spans="1:25" s="623" customFormat="1" ht="42" customHeight="1">
      <c r="A158" s="1130"/>
      <c r="B158" s="1092"/>
      <c r="C158" s="1092"/>
      <c r="D158" s="1092"/>
      <c r="E158" s="1092"/>
      <c r="F158" s="766" t="s">
        <v>1002</v>
      </c>
      <c r="G158" s="767" t="s">
        <v>1002</v>
      </c>
      <c r="H158" s="768"/>
      <c r="I158" s="769" t="s">
        <v>1002</v>
      </c>
      <c r="J158" s="626"/>
      <c r="K158" s="626"/>
      <c r="L158" s="626"/>
      <c r="M158" s="626"/>
      <c r="N158" s="626"/>
      <c r="O158" s="626"/>
      <c r="P158" s="626"/>
      <c r="Q158" s="626"/>
      <c r="R158" s="626"/>
      <c r="S158" s="626"/>
      <c r="T158" s="626"/>
      <c r="U158" s="626"/>
      <c r="V158" s="626"/>
      <c r="W158" s="626"/>
      <c r="X158" s="626"/>
      <c r="Y158" s="626"/>
    </row>
    <row r="159" spans="1:25" s="770" customFormat="1" ht="26.25" customHeight="1">
      <c r="A159" s="630"/>
      <c r="B159" s="1132" t="s">
        <v>747</v>
      </c>
      <c r="C159" s="1132"/>
      <c r="D159" s="1132"/>
      <c r="E159" s="1132"/>
      <c r="F159" s="1132"/>
      <c r="G159" s="1132"/>
      <c r="H159" s="1132"/>
      <c r="I159" s="1132"/>
      <c r="J159" s="630"/>
    </row>
    <row r="160" spans="1:25" s="623" customFormat="1" ht="18.75" customHeight="1">
      <c r="A160" s="771" t="s">
        <v>1003</v>
      </c>
      <c r="B160" s="1067" t="s">
        <v>786</v>
      </c>
      <c r="C160" s="1068"/>
      <c r="D160" s="1068"/>
      <c r="E160" s="1068"/>
      <c r="F160" s="772"/>
      <c r="G160" s="773"/>
      <c r="H160" s="773"/>
      <c r="I160" s="774"/>
      <c r="J160" s="626"/>
      <c r="K160" s="626"/>
      <c r="L160" s="626"/>
      <c r="M160" s="626"/>
      <c r="N160" s="626"/>
      <c r="O160" s="626"/>
      <c r="P160" s="626"/>
      <c r="Q160" s="626"/>
      <c r="R160" s="626"/>
      <c r="S160" s="626"/>
      <c r="T160" s="626"/>
      <c r="U160" s="626"/>
      <c r="V160" s="626"/>
      <c r="W160" s="626"/>
      <c r="X160" s="626"/>
      <c r="Y160" s="626"/>
    </row>
    <row r="161" spans="1:25" s="623" customFormat="1" ht="57.75" customHeight="1">
      <c r="A161" s="762" t="s">
        <v>762</v>
      </c>
      <c r="B161" s="1074" t="s">
        <v>1004</v>
      </c>
      <c r="C161" s="1074"/>
      <c r="D161" s="1074"/>
      <c r="E161" s="1099"/>
      <c r="F161" s="743"/>
      <c r="G161" s="1058"/>
      <c r="H161" s="1060"/>
      <c r="I161" s="775"/>
      <c r="J161" s="626"/>
      <c r="K161" s="626"/>
      <c r="L161" s="626"/>
      <c r="M161" s="626"/>
      <c r="N161" s="626"/>
      <c r="O161" s="626"/>
      <c r="P161" s="626"/>
      <c r="Q161" s="626"/>
      <c r="R161" s="626"/>
      <c r="S161" s="626"/>
      <c r="T161" s="626"/>
      <c r="U161" s="626"/>
      <c r="V161" s="626"/>
      <c r="W161" s="626"/>
      <c r="X161" s="626"/>
      <c r="Y161" s="626"/>
    </row>
    <row r="162" spans="1:25" s="623" customFormat="1" ht="48" customHeight="1">
      <c r="A162" s="762" t="s">
        <v>763</v>
      </c>
      <c r="B162" s="1074" t="s">
        <v>1005</v>
      </c>
      <c r="C162" s="1074"/>
      <c r="D162" s="1074"/>
      <c r="E162" s="1099"/>
      <c r="F162" s="746"/>
      <c r="G162" s="636"/>
      <c r="H162" s="728"/>
      <c r="I162" s="775"/>
      <c r="J162" s="626"/>
      <c r="K162" s="626"/>
      <c r="L162" s="626"/>
      <c r="M162" s="626"/>
      <c r="N162" s="626"/>
      <c r="O162" s="626"/>
      <c r="P162" s="626"/>
      <c r="Q162" s="626"/>
      <c r="R162" s="626"/>
      <c r="S162" s="626"/>
      <c r="T162" s="626"/>
      <c r="U162" s="626"/>
      <c r="V162" s="626"/>
      <c r="W162" s="626"/>
      <c r="X162" s="626"/>
      <c r="Y162" s="626"/>
    </row>
    <row r="163" spans="1:25" s="623" customFormat="1" ht="40.5" customHeight="1">
      <c r="A163" s="762" t="s">
        <v>765</v>
      </c>
      <c r="B163" s="1134" t="s">
        <v>1006</v>
      </c>
      <c r="C163" s="1134"/>
      <c r="D163" s="1134"/>
      <c r="E163" s="1135"/>
      <c r="F163" s="742"/>
      <c r="G163" s="1058"/>
      <c r="H163" s="1060"/>
      <c r="I163" s="742"/>
      <c r="J163" s="626"/>
      <c r="K163" s="626"/>
      <c r="L163" s="626"/>
      <c r="M163" s="626"/>
      <c r="N163" s="626"/>
      <c r="O163" s="626"/>
      <c r="P163" s="626"/>
      <c r="Q163" s="626"/>
      <c r="R163" s="626"/>
      <c r="S163" s="626"/>
      <c r="T163" s="626"/>
      <c r="U163" s="626"/>
      <c r="V163" s="626"/>
      <c r="W163" s="626"/>
      <c r="X163" s="626"/>
      <c r="Y163" s="626"/>
    </row>
    <row r="164" spans="1:25" s="623" customFormat="1" ht="24" customHeight="1">
      <c r="A164" s="762" t="s">
        <v>767</v>
      </c>
      <c r="B164" s="1074" t="s">
        <v>638</v>
      </c>
      <c r="C164" s="1074"/>
      <c r="D164" s="1074"/>
      <c r="E164" s="1099"/>
      <c r="F164" s="742"/>
      <c r="G164" s="1058"/>
      <c r="H164" s="1060"/>
      <c r="I164" s="742"/>
      <c r="J164" s="626"/>
      <c r="K164" s="626"/>
      <c r="L164" s="626"/>
      <c r="M164" s="626"/>
      <c r="N164" s="626"/>
      <c r="O164" s="626"/>
      <c r="P164" s="626"/>
      <c r="Q164" s="626"/>
      <c r="R164" s="626"/>
      <c r="S164" s="626"/>
      <c r="T164" s="626"/>
      <c r="U164" s="626"/>
      <c r="V164" s="626"/>
      <c r="W164" s="626"/>
      <c r="X164" s="626"/>
      <c r="Y164" s="626"/>
    </row>
    <row r="165" spans="1:25" s="623" customFormat="1" ht="27" customHeight="1">
      <c r="A165" s="762" t="s">
        <v>768</v>
      </c>
      <c r="B165" s="1074" t="s">
        <v>1007</v>
      </c>
      <c r="C165" s="1074"/>
      <c r="D165" s="1074"/>
      <c r="E165" s="1099"/>
      <c r="F165" s="742"/>
      <c r="G165" s="1058"/>
      <c r="H165" s="1060"/>
      <c r="I165" s="742"/>
      <c r="J165" s="626"/>
      <c r="K165" s="626"/>
      <c r="L165" s="626"/>
      <c r="M165" s="626"/>
      <c r="N165" s="626"/>
      <c r="O165" s="626"/>
      <c r="P165" s="626"/>
      <c r="Q165" s="626"/>
      <c r="R165" s="626"/>
      <c r="S165" s="626"/>
      <c r="T165" s="626"/>
      <c r="U165" s="626"/>
      <c r="V165" s="626"/>
      <c r="W165" s="626"/>
      <c r="X165" s="626"/>
      <c r="Y165" s="626"/>
    </row>
    <row r="166" spans="1:25" s="623" customFormat="1" ht="53.25" customHeight="1">
      <c r="A166" s="1083" t="s">
        <v>759</v>
      </c>
      <c r="B166" s="1093" t="s">
        <v>639</v>
      </c>
      <c r="C166" s="1094"/>
      <c r="D166" s="1094"/>
      <c r="E166" s="1094"/>
      <c r="F166" s="744"/>
      <c r="G166" s="745"/>
      <c r="H166" s="746"/>
      <c r="I166" s="744"/>
      <c r="J166" s="626"/>
      <c r="K166" s="626"/>
      <c r="L166" s="626"/>
      <c r="M166" s="626"/>
      <c r="N166" s="626"/>
      <c r="O166" s="626"/>
      <c r="P166" s="626"/>
      <c r="Q166" s="626"/>
      <c r="R166" s="626"/>
      <c r="S166" s="626"/>
      <c r="T166" s="626"/>
      <c r="U166" s="626"/>
      <c r="V166" s="626"/>
      <c r="W166" s="626"/>
      <c r="X166" s="626"/>
      <c r="Y166" s="626"/>
    </row>
    <row r="167" spans="1:25" s="623" customFormat="1" ht="27" customHeight="1">
      <c r="A167" s="1085"/>
      <c r="B167" s="1095" t="s">
        <v>640</v>
      </c>
      <c r="C167" s="1096"/>
      <c r="D167" s="1096"/>
      <c r="E167" s="1097"/>
      <c r="F167" s="776" t="s">
        <v>1008</v>
      </c>
      <c r="G167" s="776" t="s">
        <v>1008</v>
      </c>
      <c r="H167" s="777"/>
      <c r="I167" s="778" t="s">
        <v>1008</v>
      </c>
      <c r="J167" s="626"/>
      <c r="K167" s="626"/>
      <c r="L167" s="626"/>
      <c r="M167" s="626"/>
      <c r="N167" s="626"/>
      <c r="O167" s="626"/>
      <c r="P167" s="626"/>
      <c r="Q167" s="626"/>
      <c r="R167" s="626"/>
      <c r="S167" s="626"/>
      <c r="T167" s="626"/>
      <c r="U167" s="626"/>
      <c r="V167" s="626"/>
      <c r="W167" s="626"/>
      <c r="X167" s="626"/>
      <c r="Y167" s="626"/>
    </row>
    <row r="168" spans="1:25" s="623" customFormat="1" ht="14.25" customHeight="1">
      <c r="A168" s="717"/>
      <c r="B168" s="779"/>
      <c r="C168" s="780"/>
      <c r="D168" s="780"/>
      <c r="E168" s="781"/>
      <c r="F168" s="632"/>
      <c r="G168" s="632"/>
      <c r="H168" s="632"/>
      <c r="I168" s="632"/>
      <c r="J168" s="626"/>
      <c r="K168" s="626"/>
      <c r="L168" s="626"/>
      <c r="M168" s="626"/>
      <c r="N168" s="626"/>
      <c r="O168" s="626"/>
      <c r="P168" s="626"/>
      <c r="Q168" s="626"/>
      <c r="R168" s="626"/>
      <c r="S168" s="626"/>
      <c r="T168" s="626"/>
      <c r="U168" s="626"/>
      <c r="V168" s="626"/>
      <c r="W168" s="626"/>
      <c r="X168" s="626"/>
      <c r="Y168" s="626"/>
    </row>
    <row r="169" spans="1:25" s="623" customFormat="1" ht="45" customHeight="1">
      <c r="A169" s="737">
        <v>4</v>
      </c>
      <c r="B169" s="1092" t="s">
        <v>1009</v>
      </c>
      <c r="C169" s="1092"/>
      <c r="D169" s="1092"/>
      <c r="E169" s="1092"/>
      <c r="F169" s="1092"/>
      <c r="G169" s="1092"/>
      <c r="H169" s="1092"/>
      <c r="I169" s="720"/>
      <c r="J169" s="626"/>
      <c r="K169" s="626"/>
      <c r="L169" s="626"/>
      <c r="M169" s="626"/>
      <c r="N169" s="626"/>
      <c r="O169" s="626"/>
      <c r="P169" s="626"/>
      <c r="Q169" s="626"/>
      <c r="R169" s="626"/>
      <c r="S169" s="626" t="s">
        <v>554</v>
      </c>
      <c r="T169" s="626"/>
      <c r="U169" s="626"/>
      <c r="V169" s="626"/>
      <c r="W169" s="626"/>
      <c r="X169" s="626"/>
      <c r="Y169" s="626"/>
    </row>
    <row r="170" spans="1:25" s="623" customFormat="1" ht="12.75" customHeight="1">
      <c r="A170" s="771"/>
      <c r="B170" s="1067"/>
      <c r="C170" s="1068"/>
      <c r="D170" s="1068"/>
      <c r="E170" s="1068"/>
      <c r="F170" s="772"/>
      <c r="G170" s="773"/>
      <c r="H170" s="773"/>
      <c r="I170" s="774"/>
      <c r="J170" s="626"/>
      <c r="K170" s="626"/>
      <c r="L170" s="626"/>
      <c r="M170" s="626"/>
      <c r="N170" s="626"/>
      <c r="O170" s="626"/>
      <c r="P170" s="626"/>
      <c r="Q170" s="626"/>
      <c r="R170" s="626"/>
      <c r="S170" s="626" t="s">
        <v>479</v>
      </c>
      <c r="T170" s="626"/>
      <c r="U170" s="626"/>
      <c r="V170" s="626"/>
      <c r="W170" s="626"/>
      <c r="X170" s="626"/>
      <c r="Y170" s="626"/>
    </row>
    <row r="171" spans="1:25" s="623" customFormat="1" ht="52.5" customHeight="1">
      <c r="A171" s="737">
        <v>5</v>
      </c>
      <c r="B171" s="1092" t="s">
        <v>1010</v>
      </c>
      <c r="C171" s="1092"/>
      <c r="D171" s="1092"/>
      <c r="E171" s="1092"/>
      <c r="F171" s="1092"/>
      <c r="G171" s="1092"/>
      <c r="H171" s="1092"/>
      <c r="I171" s="720"/>
      <c r="J171" s="626"/>
      <c r="K171" s="626"/>
      <c r="L171" s="626"/>
      <c r="M171" s="626"/>
      <c r="N171" s="626"/>
      <c r="O171" s="626"/>
      <c r="P171" s="626"/>
      <c r="Q171" s="626"/>
      <c r="R171" s="626"/>
      <c r="S171" s="626"/>
      <c r="T171" s="626"/>
      <c r="U171" s="626"/>
      <c r="V171" s="626"/>
      <c r="W171" s="626"/>
      <c r="X171" s="626"/>
      <c r="Y171" s="626"/>
    </row>
    <row r="172" spans="1:25" s="623" customFormat="1" ht="12" customHeight="1">
      <c r="A172" s="771"/>
      <c r="B172" s="1067"/>
      <c r="C172" s="1068"/>
      <c r="D172" s="1068"/>
      <c r="E172" s="1068"/>
      <c r="F172" s="772"/>
      <c r="G172" s="773"/>
      <c r="H172" s="773"/>
      <c r="I172" s="774"/>
      <c r="J172" s="626"/>
      <c r="K172" s="626"/>
      <c r="L172" s="626"/>
      <c r="M172" s="626"/>
      <c r="N172" s="626"/>
      <c r="O172" s="626"/>
      <c r="P172" s="626"/>
      <c r="Q172" s="626"/>
      <c r="R172" s="626"/>
      <c r="S172" s="626"/>
      <c r="T172" s="626"/>
      <c r="U172" s="626"/>
      <c r="V172" s="626"/>
      <c r="W172" s="626"/>
      <c r="X172" s="626"/>
      <c r="Y172" s="626"/>
    </row>
    <row r="173" spans="1:25" s="623" customFormat="1" ht="72" customHeight="1">
      <c r="A173" s="737">
        <v>6</v>
      </c>
      <c r="B173" s="1092" t="s">
        <v>1011</v>
      </c>
      <c r="C173" s="1092"/>
      <c r="D173" s="1092"/>
      <c r="E173" s="1092"/>
      <c r="F173" s="1092"/>
      <c r="G173" s="1092"/>
      <c r="H173" s="1092"/>
      <c r="I173" s="720"/>
      <c r="J173" s="626"/>
      <c r="K173" s="626"/>
      <c r="L173" s="626"/>
      <c r="M173" s="626"/>
      <c r="N173" s="626"/>
      <c r="O173" s="626"/>
      <c r="P173" s="626"/>
      <c r="Q173" s="626"/>
      <c r="R173" s="626"/>
      <c r="S173" s="626"/>
      <c r="T173" s="626"/>
      <c r="U173" s="626"/>
      <c r="V173" s="626"/>
      <c r="W173" s="626"/>
      <c r="X173" s="626"/>
      <c r="Y173" s="626"/>
    </row>
    <row r="174" spans="1:25" s="623" customFormat="1" ht="10.5" customHeight="1">
      <c r="A174" s="771"/>
      <c r="B174" s="1067"/>
      <c r="C174" s="1068"/>
      <c r="D174" s="1068"/>
      <c r="E174" s="1068"/>
      <c r="F174" s="772"/>
      <c r="G174" s="773"/>
      <c r="H174" s="773"/>
      <c r="I174" s="774"/>
      <c r="J174" s="626"/>
      <c r="K174" s="626"/>
      <c r="L174" s="626"/>
      <c r="M174" s="626"/>
      <c r="N174" s="626"/>
      <c r="O174" s="626"/>
      <c r="P174" s="626"/>
      <c r="Q174" s="626"/>
      <c r="R174" s="626"/>
      <c r="S174" s="626"/>
      <c r="T174" s="626"/>
      <c r="U174" s="626"/>
      <c r="V174" s="626"/>
      <c r="W174" s="626"/>
      <c r="X174" s="626"/>
      <c r="Y174" s="626"/>
    </row>
    <row r="175" spans="1:25" s="623" customFormat="1" ht="42" customHeight="1">
      <c r="A175" s="737">
        <v>7</v>
      </c>
      <c r="B175" s="1096" t="s">
        <v>641</v>
      </c>
      <c r="C175" s="1096"/>
      <c r="D175" s="1096"/>
      <c r="E175" s="1096"/>
      <c r="F175" s="750"/>
      <c r="G175" s="1144"/>
      <c r="H175" s="1145"/>
      <c r="I175" s="750"/>
      <c r="J175" s="626"/>
      <c r="K175" s="626"/>
      <c r="L175" s="626"/>
      <c r="M175" s="626"/>
      <c r="N175" s="626"/>
      <c r="O175" s="626"/>
      <c r="P175" s="626"/>
      <c r="Q175" s="626"/>
      <c r="R175" s="626"/>
      <c r="S175" s="626"/>
      <c r="T175" s="626"/>
      <c r="U175" s="626"/>
      <c r="V175" s="626"/>
      <c r="W175" s="626"/>
      <c r="X175" s="626"/>
      <c r="Y175" s="626"/>
    </row>
    <row r="176" spans="1:25" s="623" customFormat="1" ht="21.75" customHeight="1">
      <c r="A176" s="622"/>
      <c r="B176" s="622"/>
      <c r="C176" s="622"/>
      <c r="D176" s="622"/>
      <c r="E176" s="622"/>
      <c r="F176" s="622"/>
      <c r="G176" s="622"/>
      <c r="H176" s="622"/>
      <c r="I176" s="622"/>
      <c r="J176" s="622"/>
    </row>
    <row r="177" spans="1:24" ht="27" customHeight="1">
      <c r="A177" s="1146" t="s">
        <v>1012</v>
      </c>
      <c r="B177" s="1147"/>
      <c r="C177" s="1147"/>
      <c r="D177" s="1147"/>
      <c r="E177" s="1147"/>
      <c r="F177" s="1147"/>
      <c r="G177" s="1147"/>
      <c r="H177" s="1147"/>
      <c r="I177" s="1148"/>
      <c r="J177" s="419"/>
      <c r="K177" s="419"/>
      <c r="L177" s="419"/>
      <c r="M177" s="461"/>
      <c r="N177" s="419"/>
      <c r="O177" s="419"/>
      <c r="P177" s="419"/>
      <c r="Q177" s="419"/>
      <c r="R177" s="419"/>
      <c r="S177" s="419"/>
      <c r="T177" s="419"/>
      <c r="U177" s="419"/>
      <c r="V177" s="419"/>
      <c r="W177" s="419"/>
      <c r="X177" s="419"/>
    </row>
    <row r="178" spans="1:24" ht="52.5" customHeight="1">
      <c r="A178" s="1141" t="s">
        <v>1013</v>
      </c>
      <c r="B178" s="1142"/>
      <c r="C178" s="1142"/>
      <c r="D178" s="1142"/>
      <c r="E178" s="1142"/>
      <c r="F178" s="1142"/>
      <c r="G178" s="1142"/>
      <c r="H178" s="1142"/>
      <c r="I178" s="1142"/>
      <c r="J178" s="419"/>
      <c r="K178" s="419"/>
      <c r="L178" s="419"/>
      <c r="M178" s="461"/>
      <c r="N178" s="419"/>
      <c r="O178" s="419"/>
      <c r="P178" s="419"/>
      <c r="Q178" s="419"/>
      <c r="R178" s="419"/>
      <c r="S178" s="419"/>
      <c r="T178" s="419"/>
      <c r="U178" s="419"/>
      <c r="V178" s="419"/>
      <c r="W178" s="419"/>
      <c r="X178" s="419"/>
    </row>
    <row r="179" spans="1:24" ht="34.5" customHeight="1">
      <c r="A179" s="762" t="s">
        <v>709</v>
      </c>
      <c r="B179" s="1149" t="s">
        <v>992</v>
      </c>
      <c r="C179" s="1149"/>
      <c r="D179" s="1149"/>
      <c r="E179" s="1149"/>
      <c r="F179" s="1059"/>
      <c r="G179" s="1059"/>
      <c r="H179" s="1059"/>
      <c r="I179" s="1060"/>
      <c r="J179" s="419"/>
      <c r="K179" s="419"/>
      <c r="L179" s="419"/>
      <c r="M179" s="461"/>
      <c r="N179" s="419"/>
      <c r="O179" s="419"/>
      <c r="P179" s="419"/>
      <c r="Q179" s="419"/>
      <c r="R179" s="419"/>
      <c r="S179" s="419"/>
      <c r="T179" s="419"/>
      <c r="U179" s="419"/>
      <c r="V179" s="419"/>
      <c r="W179" s="419"/>
      <c r="X179" s="419"/>
    </row>
    <row r="180" spans="1:24" ht="87.75" customHeight="1">
      <c r="A180" s="762" t="s">
        <v>710</v>
      </c>
      <c r="B180" s="1136" t="s">
        <v>1014</v>
      </c>
      <c r="C180" s="1137"/>
      <c r="D180" s="1137"/>
      <c r="E180" s="1138"/>
      <c r="F180" s="1058"/>
      <c r="G180" s="1059"/>
      <c r="H180" s="1059"/>
      <c r="I180" s="1060"/>
      <c r="J180" s="419"/>
      <c r="K180" s="419"/>
      <c r="L180" s="419"/>
      <c r="M180" s="461"/>
      <c r="N180" s="419"/>
      <c r="O180" s="419"/>
      <c r="P180" s="419"/>
      <c r="Q180" s="419"/>
      <c r="R180" s="419"/>
      <c r="S180" s="419"/>
      <c r="T180" s="419"/>
      <c r="U180" s="419"/>
      <c r="V180" s="419"/>
      <c r="W180" s="419"/>
      <c r="X180" s="419"/>
    </row>
    <row r="181" spans="1:24" ht="51.75" customHeight="1">
      <c r="A181" s="762" t="s">
        <v>711</v>
      </c>
      <c r="B181" s="1139" t="s">
        <v>784</v>
      </c>
      <c r="C181" s="1139"/>
      <c r="D181" s="1139"/>
      <c r="E181" s="1140"/>
      <c r="F181" s="1059"/>
      <c r="G181" s="1059"/>
      <c r="H181" s="1059"/>
      <c r="I181" s="1060"/>
      <c r="J181" s="419"/>
      <c r="K181" s="419"/>
      <c r="L181" s="419"/>
      <c r="M181" s="461"/>
      <c r="N181" s="419"/>
      <c r="O181" s="419"/>
      <c r="P181" s="419"/>
      <c r="Q181" s="419"/>
      <c r="R181" s="419"/>
      <c r="S181" s="419"/>
      <c r="T181" s="419"/>
      <c r="U181" s="419"/>
      <c r="V181" s="419"/>
      <c r="W181" s="419"/>
      <c r="X181" s="419"/>
    </row>
    <row r="182" spans="1:24" ht="24.75" customHeight="1">
      <c r="A182" s="762" t="s">
        <v>1015</v>
      </c>
      <c r="B182" s="1141" t="s">
        <v>1016</v>
      </c>
      <c r="C182" s="1142"/>
      <c r="D182" s="1142"/>
      <c r="E182" s="1142"/>
      <c r="F182" s="1142"/>
      <c r="G182" s="1142"/>
      <c r="H182" s="1142"/>
      <c r="I182" s="1143"/>
      <c r="J182" s="325"/>
      <c r="K182" s="325"/>
      <c r="L182" s="325"/>
      <c r="M182" s="325"/>
      <c r="N182" s="325"/>
      <c r="O182" s="325"/>
      <c r="P182" s="325"/>
      <c r="Q182" s="325"/>
      <c r="R182" s="325"/>
      <c r="S182" s="325"/>
      <c r="T182" s="325"/>
      <c r="U182" s="325"/>
      <c r="V182" s="325"/>
      <c r="W182" s="325"/>
      <c r="X182" s="325"/>
    </row>
    <row r="183" spans="1:24" ht="36" customHeight="1">
      <c r="A183" s="762">
        <v>1</v>
      </c>
      <c r="B183" s="1074" t="s">
        <v>633</v>
      </c>
      <c r="C183" s="1074"/>
      <c r="D183" s="1074"/>
      <c r="E183" s="1075"/>
      <c r="F183" s="750"/>
      <c r="G183" s="1058"/>
      <c r="H183" s="1060"/>
      <c r="I183" s="742"/>
      <c r="J183" s="325"/>
      <c r="K183" s="325"/>
      <c r="L183" s="325"/>
      <c r="M183" s="325"/>
      <c r="N183" s="325"/>
      <c r="O183" s="325"/>
      <c r="P183" s="325"/>
      <c r="Q183" s="325"/>
      <c r="R183" s="325"/>
      <c r="S183" s="325"/>
      <c r="T183" s="325"/>
      <c r="U183" s="325"/>
      <c r="V183" s="325"/>
      <c r="W183" s="325"/>
      <c r="X183" s="325"/>
    </row>
    <row r="184" spans="1:24" ht="42" customHeight="1">
      <c r="A184" s="762">
        <v>2</v>
      </c>
      <c r="B184" s="1074" t="s">
        <v>634</v>
      </c>
      <c r="C184" s="1074"/>
      <c r="D184" s="1074"/>
      <c r="E184" s="1075"/>
      <c r="F184" s="750"/>
      <c r="G184" s="1058"/>
      <c r="H184" s="1060"/>
      <c r="I184" s="742"/>
      <c r="J184" s="325"/>
      <c r="K184" s="325"/>
      <c r="L184" s="325"/>
      <c r="M184" s="325"/>
      <c r="N184" s="325"/>
      <c r="O184" s="325"/>
      <c r="P184" s="325"/>
      <c r="Q184" s="325"/>
      <c r="R184" s="325"/>
      <c r="S184" s="325"/>
      <c r="T184" s="325"/>
      <c r="U184" s="325"/>
      <c r="V184" s="325"/>
      <c r="W184" s="325"/>
      <c r="X184" s="325"/>
    </row>
    <row r="185" spans="1:24" ht="33" customHeight="1">
      <c r="A185" s="782">
        <v>3</v>
      </c>
      <c r="B185" s="1087" t="s">
        <v>1017</v>
      </c>
      <c r="C185" s="1087"/>
      <c r="D185" s="1087"/>
      <c r="E185" s="1088"/>
      <c r="F185" s="750"/>
      <c r="G185" s="1058"/>
      <c r="H185" s="1060"/>
      <c r="I185" s="742"/>
      <c r="J185" s="325"/>
      <c r="K185" s="325"/>
      <c r="L185" s="325"/>
      <c r="M185" s="325"/>
      <c r="N185" s="325"/>
      <c r="O185" s="325"/>
      <c r="P185" s="325"/>
      <c r="Q185" s="325"/>
      <c r="R185" s="325"/>
      <c r="S185" s="325"/>
      <c r="T185" s="325"/>
      <c r="U185" s="325"/>
      <c r="V185" s="325"/>
      <c r="W185" s="325"/>
      <c r="X185" s="325"/>
    </row>
    <row r="186" spans="1:24" ht="31.5" customHeight="1">
      <c r="A186" s="783"/>
      <c r="B186" s="1090"/>
      <c r="C186" s="1090"/>
      <c r="D186" s="1090"/>
      <c r="E186" s="1091"/>
      <c r="F186" s="750"/>
      <c r="G186" s="1058"/>
      <c r="H186" s="1060"/>
      <c r="I186" s="742"/>
      <c r="J186" s="325"/>
      <c r="K186" s="325"/>
      <c r="L186" s="325"/>
      <c r="M186" s="325"/>
      <c r="N186" s="325"/>
      <c r="O186" s="325"/>
      <c r="P186" s="325"/>
      <c r="Q186" s="325"/>
      <c r="R186" s="325"/>
      <c r="S186" s="325"/>
      <c r="T186" s="325"/>
      <c r="U186" s="325"/>
      <c r="V186" s="325"/>
      <c r="W186" s="325"/>
      <c r="X186" s="325"/>
    </row>
    <row r="187" spans="1:24" ht="28.5" customHeight="1">
      <c r="A187" s="783"/>
      <c r="B187" s="1090"/>
      <c r="C187" s="1090"/>
      <c r="D187" s="1090"/>
      <c r="E187" s="1091"/>
      <c r="F187" s="750"/>
      <c r="G187" s="1058"/>
      <c r="H187" s="1060"/>
      <c r="I187" s="742"/>
      <c r="J187" s="325"/>
      <c r="K187" s="325"/>
      <c r="L187" s="325"/>
      <c r="M187" s="325"/>
      <c r="N187" s="325"/>
      <c r="O187" s="325"/>
      <c r="P187" s="325"/>
      <c r="Q187" s="325"/>
      <c r="R187" s="325"/>
      <c r="S187" s="325"/>
      <c r="T187" s="325"/>
      <c r="U187" s="325"/>
      <c r="V187" s="325"/>
      <c r="W187" s="325"/>
      <c r="X187" s="325"/>
    </row>
    <row r="188" spans="1:24" ht="32.25" customHeight="1">
      <c r="A188" s="783"/>
      <c r="B188" s="1090"/>
      <c r="C188" s="1090"/>
      <c r="D188" s="1090"/>
      <c r="E188" s="1091"/>
      <c r="F188" s="750"/>
      <c r="G188" s="1058"/>
      <c r="H188" s="1060"/>
      <c r="I188" s="742"/>
      <c r="J188" s="325"/>
      <c r="K188" s="325"/>
      <c r="L188" s="325"/>
      <c r="M188" s="325"/>
      <c r="N188" s="325"/>
      <c r="O188" s="325"/>
      <c r="P188" s="325"/>
      <c r="Q188" s="325"/>
      <c r="R188" s="325"/>
      <c r="S188" s="325"/>
      <c r="T188" s="325"/>
      <c r="U188" s="325"/>
      <c r="V188" s="325"/>
      <c r="W188" s="325"/>
      <c r="X188" s="325"/>
    </row>
    <row r="189" spans="1:24" ht="35.25" customHeight="1">
      <c r="A189" s="783"/>
      <c r="B189" s="1150" t="s">
        <v>636</v>
      </c>
      <c r="C189" s="1150"/>
      <c r="D189" s="1150"/>
      <c r="E189" s="1151"/>
      <c r="F189" s="750"/>
      <c r="G189" s="1058"/>
      <c r="H189" s="1060"/>
      <c r="I189" s="742"/>
      <c r="J189" s="325"/>
      <c r="K189" s="325"/>
      <c r="L189" s="325"/>
      <c r="M189" s="325"/>
      <c r="N189" s="325"/>
      <c r="O189" s="325"/>
      <c r="P189" s="325"/>
      <c r="Q189" s="325"/>
      <c r="R189" s="325"/>
      <c r="S189" s="325"/>
      <c r="T189" s="325"/>
      <c r="U189" s="325"/>
      <c r="V189" s="325"/>
      <c r="W189" s="325"/>
      <c r="X189" s="325"/>
    </row>
    <row r="190" spans="1:24" ht="35.25" customHeight="1">
      <c r="A190" s="783"/>
      <c r="B190" s="1150" t="s">
        <v>23</v>
      </c>
      <c r="C190" s="1150"/>
      <c r="D190" s="1150"/>
      <c r="E190" s="1151"/>
      <c r="F190" s="750"/>
      <c r="G190" s="1058"/>
      <c r="H190" s="1060"/>
      <c r="I190" s="742"/>
      <c r="J190" s="325"/>
      <c r="K190" s="325"/>
      <c r="L190" s="325"/>
      <c r="M190" s="325"/>
      <c r="N190" s="325"/>
      <c r="O190" s="325"/>
      <c r="P190" s="325"/>
      <c r="Q190" s="325"/>
      <c r="R190" s="325"/>
      <c r="S190" s="325"/>
      <c r="T190" s="325"/>
      <c r="U190" s="325"/>
      <c r="V190" s="325"/>
      <c r="W190" s="325"/>
      <c r="X190" s="325"/>
    </row>
    <row r="191" spans="1:24" ht="41.25" customHeight="1">
      <c r="A191" s="784"/>
      <c r="B191" s="1152" t="s">
        <v>637</v>
      </c>
      <c r="C191" s="1152"/>
      <c r="D191" s="1152"/>
      <c r="E191" s="1153"/>
      <c r="F191" s="750"/>
      <c r="G191" s="1058"/>
      <c r="H191" s="1060"/>
      <c r="I191" s="742"/>
      <c r="J191" s="325"/>
      <c r="K191" s="325"/>
      <c r="L191" s="325"/>
      <c r="M191" s="325"/>
      <c r="N191" s="325"/>
      <c r="O191" s="325"/>
      <c r="P191" s="325"/>
      <c r="Q191" s="325"/>
      <c r="R191" s="325"/>
      <c r="S191" s="325"/>
      <c r="T191" s="325"/>
      <c r="U191" s="325"/>
      <c r="V191" s="325"/>
      <c r="W191" s="325"/>
      <c r="X191" s="325"/>
    </row>
    <row r="192" spans="1:24" ht="21.75" customHeight="1">
      <c r="A192" s="771" t="s">
        <v>1018</v>
      </c>
      <c r="B192" s="1141" t="s">
        <v>761</v>
      </c>
      <c r="C192" s="1142"/>
      <c r="D192" s="1142"/>
      <c r="E192" s="1142"/>
      <c r="F192" s="772"/>
      <c r="G192" s="772"/>
      <c r="H192" s="772"/>
      <c r="I192" s="772"/>
      <c r="J192" s="325"/>
      <c r="K192" s="325"/>
      <c r="L192" s="325"/>
      <c r="M192" s="325"/>
      <c r="N192" s="325"/>
      <c r="O192" s="325"/>
      <c r="P192" s="325"/>
      <c r="Q192" s="325"/>
      <c r="R192" s="325"/>
      <c r="S192" s="325"/>
      <c r="T192" s="325"/>
      <c r="U192" s="325"/>
      <c r="V192" s="325"/>
      <c r="W192" s="325"/>
      <c r="X192" s="325"/>
    </row>
    <row r="193" spans="1:24" ht="44.25" customHeight="1">
      <c r="A193" s="762" t="s">
        <v>762</v>
      </c>
      <c r="B193" s="1074" t="s">
        <v>1019</v>
      </c>
      <c r="C193" s="1074"/>
      <c r="D193" s="1074"/>
      <c r="E193" s="1099"/>
      <c r="F193" s="742"/>
      <c r="G193" s="1058"/>
      <c r="H193" s="1060"/>
      <c r="I193" s="742"/>
      <c r="J193" s="325"/>
      <c r="K193" s="325"/>
      <c r="L193" s="325"/>
      <c r="M193" s="325"/>
      <c r="N193" s="325"/>
      <c r="O193" s="325"/>
      <c r="P193" s="325"/>
      <c r="Q193" s="325"/>
      <c r="R193" s="325"/>
      <c r="S193" s="325"/>
      <c r="T193" s="325"/>
      <c r="U193" s="325"/>
      <c r="V193" s="325"/>
      <c r="W193" s="325"/>
      <c r="X193" s="325"/>
    </row>
    <row r="194" spans="1:24" ht="41.25" customHeight="1">
      <c r="A194" s="762" t="s">
        <v>763</v>
      </c>
      <c r="B194" s="1134" t="s">
        <v>1020</v>
      </c>
      <c r="C194" s="1134"/>
      <c r="D194" s="1134"/>
      <c r="E194" s="1135"/>
      <c r="F194" s="742"/>
      <c r="G194" s="1058"/>
      <c r="H194" s="1060"/>
      <c r="I194" s="742"/>
      <c r="J194" s="325"/>
      <c r="K194" s="325"/>
      <c r="L194" s="325"/>
      <c r="M194" s="325"/>
      <c r="N194" s="325"/>
      <c r="O194" s="325"/>
      <c r="P194" s="325"/>
      <c r="Q194" s="325"/>
      <c r="R194" s="325"/>
      <c r="S194" s="325"/>
      <c r="T194" s="325"/>
      <c r="U194" s="325"/>
      <c r="V194" s="325"/>
      <c r="W194" s="325"/>
      <c r="X194" s="325"/>
    </row>
    <row r="195" spans="1:24" ht="37.5" customHeight="1">
      <c r="A195" s="762" t="s">
        <v>765</v>
      </c>
      <c r="B195" s="1074" t="s">
        <v>1021</v>
      </c>
      <c r="C195" s="1074"/>
      <c r="D195" s="1074"/>
      <c r="E195" s="1099"/>
      <c r="F195" s="742"/>
      <c r="G195" s="1058"/>
      <c r="H195" s="1060"/>
      <c r="I195" s="742"/>
      <c r="J195" s="325"/>
      <c r="K195" s="325"/>
      <c r="L195" s="325"/>
      <c r="M195" s="325"/>
      <c r="N195" s="325"/>
      <c r="O195" s="325"/>
      <c r="P195" s="325"/>
      <c r="Q195" s="325"/>
      <c r="R195" s="325"/>
      <c r="S195" s="325"/>
      <c r="T195" s="325"/>
      <c r="U195" s="325"/>
      <c r="V195" s="325"/>
      <c r="W195" s="325"/>
      <c r="X195" s="325"/>
    </row>
    <row r="196" spans="1:24" ht="32.25" customHeight="1">
      <c r="A196" s="762" t="s">
        <v>767</v>
      </c>
      <c r="B196" s="1074" t="s">
        <v>638</v>
      </c>
      <c r="C196" s="1074"/>
      <c r="D196" s="1074"/>
      <c r="E196" s="1099"/>
      <c r="F196" s="742"/>
      <c r="G196" s="1058"/>
      <c r="H196" s="1060"/>
      <c r="I196" s="742"/>
      <c r="J196" s="325"/>
      <c r="K196" s="325"/>
      <c r="L196" s="325"/>
      <c r="M196" s="325"/>
      <c r="N196" s="325"/>
      <c r="O196" s="325"/>
      <c r="P196" s="325"/>
      <c r="Q196" s="325"/>
      <c r="R196" s="325"/>
      <c r="S196" s="325"/>
      <c r="T196" s="325"/>
      <c r="U196" s="325"/>
      <c r="V196" s="325"/>
      <c r="W196" s="325"/>
      <c r="X196" s="325"/>
    </row>
    <row r="197" spans="1:24" ht="37.5" customHeight="1">
      <c r="A197" s="762" t="s">
        <v>768</v>
      </c>
      <c r="B197" s="1074" t="s">
        <v>1022</v>
      </c>
      <c r="C197" s="1074"/>
      <c r="D197" s="1074"/>
      <c r="E197" s="1099"/>
      <c r="F197" s="742"/>
      <c r="G197" s="1058"/>
      <c r="H197" s="1060"/>
      <c r="I197" s="742"/>
      <c r="J197" s="325"/>
      <c r="K197" s="325"/>
      <c r="L197" s="325"/>
      <c r="M197" s="325"/>
      <c r="N197" s="325"/>
      <c r="O197" s="325"/>
      <c r="P197" s="325"/>
      <c r="Q197" s="325"/>
      <c r="R197" s="325"/>
      <c r="S197" s="325"/>
      <c r="T197" s="325"/>
      <c r="U197" s="325"/>
      <c r="V197" s="325"/>
      <c r="W197" s="325"/>
      <c r="X197" s="325"/>
    </row>
    <row r="198" spans="1:24" ht="63.75" customHeight="1">
      <c r="A198" s="1083" t="s">
        <v>758</v>
      </c>
      <c r="B198" s="1093" t="s">
        <v>971</v>
      </c>
      <c r="C198" s="1094"/>
      <c r="D198" s="1094"/>
      <c r="E198" s="1154"/>
      <c r="F198" s="785"/>
      <c r="G198" s="745"/>
      <c r="H198" s="746"/>
      <c r="I198" s="744"/>
      <c r="J198" s="325"/>
      <c r="K198" s="325"/>
      <c r="L198" s="325"/>
      <c r="M198" s="325"/>
      <c r="N198" s="325"/>
      <c r="O198" s="325"/>
      <c r="P198" s="325"/>
      <c r="Q198" s="325"/>
      <c r="R198" s="325"/>
      <c r="S198" s="325"/>
      <c r="T198" s="325"/>
      <c r="U198" s="325"/>
      <c r="V198" s="325"/>
      <c r="W198" s="325"/>
      <c r="X198" s="325"/>
    </row>
    <row r="199" spans="1:24" ht="49.5" customHeight="1">
      <c r="A199" s="1085"/>
      <c r="B199" s="1095" t="s">
        <v>640</v>
      </c>
      <c r="C199" s="1096"/>
      <c r="D199" s="1096"/>
      <c r="E199" s="1097"/>
      <c r="F199" s="786" t="s">
        <v>1002</v>
      </c>
      <c r="G199" s="787" t="s">
        <v>1002</v>
      </c>
      <c r="H199" s="763"/>
      <c r="I199" s="786" t="s">
        <v>1002</v>
      </c>
      <c r="J199" s="325"/>
      <c r="K199" s="325"/>
      <c r="L199" s="325"/>
      <c r="M199" s="325"/>
      <c r="N199" s="325"/>
      <c r="O199" s="325"/>
      <c r="P199" s="325"/>
      <c r="Q199" s="325"/>
      <c r="R199" s="325"/>
      <c r="S199" s="325"/>
      <c r="T199" s="325"/>
      <c r="U199" s="325"/>
      <c r="V199" s="325"/>
      <c r="W199" s="325"/>
      <c r="X199" s="325"/>
    </row>
    <row r="200" spans="1:24" ht="19.5" customHeight="1">
      <c r="A200" s="762"/>
      <c r="B200" s="1155" t="s">
        <v>747</v>
      </c>
      <c r="C200" s="1155"/>
      <c r="D200" s="1155"/>
      <c r="E200" s="1155"/>
      <c r="F200" s="1155"/>
      <c r="G200" s="1155"/>
      <c r="H200" s="1155"/>
      <c r="I200" s="1156"/>
      <c r="J200" s="325"/>
      <c r="K200" s="325"/>
      <c r="L200" s="325"/>
      <c r="M200" s="325"/>
      <c r="N200" s="325"/>
      <c r="O200" s="325"/>
      <c r="P200" s="325"/>
      <c r="Q200" s="325"/>
      <c r="R200" s="325"/>
      <c r="S200" s="325"/>
      <c r="T200" s="325"/>
      <c r="U200" s="325"/>
      <c r="V200" s="325"/>
      <c r="W200" s="325"/>
      <c r="X200" s="325"/>
    </row>
    <row r="201" spans="1:24" ht="24.75" customHeight="1">
      <c r="A201" s="760" t="s">
        <v>1023</v>
      </c>
      <c r="B201" s="1141" t="s">
        <v>786</v>
      </c>
      <c r="C201" s="1142"/>
      <c r="D201" s="1142"/>
      <c r="E201" s="1142"/>
      <c r="F201" s="772"/>
      <c r="G201" s="788"/>
      <c r="H201" s="788"/>
      <c r="I201" s="789"/>
      <c r="J201" s="325"/>
      <c r="K201" s="325"/>
      <c r="L201" s="325"/>
      <c r="M201" s="325"/>
      <c r="N201" s="325"/>
      <c r="O201" s="325"/>
      <c r="P201" s="325"/>
      <c r="Q201" s="325"/>
      <c r="R201" s="325"/>
      <c r="S201" s="325"/>
      <c r="T201" s="325"/>
      <c r="U201" s="325"/>
      <c r="V201" s="325"/>
      <c r="W201" s="325"/>
      <c r="X201" s="325"/>
    </row>
    <row r="202" spans="1:24" ht="40.5" customHeight="1">
      <c r="A202" s="762" t="s">
        <v>762</v>
      </c>
      <c r="B202" s="1074" t="s">
        <v>1024</v>
      </c>
      <c r="C202" s="1074"/>
      <c r="D202" s="1074"/>
      <c r="E202" s="1099"/>
      <c r="F202" s="743"/>
      <c r="G202" s="1058"/>
      <c r="H202" s="1060"/>
      <c r="I202" s="743"/>
      <c r="J202" s="325"/>
      <c r="K202" s="325"/>
      <c r="L202" s="325"/>
      <c r="M202" s="325"/>
      <c r="N202" s="325"/>
      <c r="O202" s="325"/>
      <c r="P202" s="325"/>
      <c r="Q202" s="325"/>
      <c r="R202" s="325"/>
      <c r="S202" s="325"/>
      <c r="T202" s="325"/>
      <c r="U202" s="325"/>
      <c r="V202" s="325"/>
      <c r="W202" s="325"/>
      <c r="X202" s="325"/>
    </row>
    <row r="203" spans="1:24" ht="30" customHeight="1">
      <c r="A203" s="762" t="s">
        <v>763</v>
      </c>
      <c r="B203" s="1074" t="s">
        <v>754</v>
      </c>
      <c r="C203" s="1074"/>
      <c r="D203" s="1074"/>
      <c r="E203" s="1099"/>
      <c r="F203" s="746"/>
      <c r="G203" s="636"/>
      <c r="H203" s="728"/>
      <c r="I203" s="775"/>
      <c r="J203" s="325"/>
      <c r="K203" s="325"/>
      <c r="L203" s="325"/>
      <c r="M203" s="325"/>
      <c r="N203" s="325"/>
      <c r="O203" s="325"/>
      <c r="P203" s="325"/>
      <c r="Q203" s="325"/>
      <c r="R203" s="325"/>
      <c r="S203" s="325"/>
      <c r="T203" s="325"/>
      <c r="U203" s="325"/>
      <c r="V203" s="325"/>
      <c r="W203" s="325"/>
      <c r="X203" s="325"/>
    </row>
    <row r="204" spans="1:24" ht="35.25" customHeight="1">
      <c r="A204" s="762" t="s">
        <v>765</v>
      </c>
      <c r="B204" s="1134" t="s">
        <v>1025</v>
      </c>
      <c r="C204" s="1134"/>
      <c r="D204" s="1134"/>
      <c r="E204" s="1135"/>
      <c r="F204" s="742"/>
      <c r="G204" s="1058"/>
      <c r="H204" s="1060"/>
      <c r="I204" s="742"/>
      <c r="J204" s="325"/>
      <c r="K204" s="325"/>
      <c r="L204" s="325"/>
      <c r="M204" s="325"/>
      <c r="N204" s="325"/>
      <c r="O204" s="325"/>
      <c r="P204" s="325"/>
      <c r="Q204" s="325"/>
      <c r="R204" s="325"/>
      <c r="S204" s="325"/>
      <c r="T204" s="325"/>
      <c r="U204" s="325"/>
      <c r="V204" s="325"/>
      <c r="W204" s="325"/>
      <c r="X204" s="325"/>
    </row>
    <row r="205" spans="1:24" ht="31.5" customHeight="1">
      <c r="A205" s="762" t="s">
        <v>767</v>
      </c>
      <c r="B205" s="1074" t="s">
        <v>638</v>
      </c>
      <c r="C205" s="1074"/>
      <c r="D205" s="1074"/>
      <c r="E205" s="1099"/>
      <c r="F205" s="742"/>
      <c r="G205" s="1058"/>
      <c r="H205" s="1060"/>
      <c r="I205" s="742"/>
      <c r="J205" s="325"/>
      <c r="K205" s="325"/>
      <c r="L205" s="325"/>
      <c r="M205" s="325"/>
      <c r="N205" s="325"/>
      <c r="O205" s="325"/>
      <c r="P205" s="325"/>
      <c r="Q205" s="325"/>
      <c r="R205" s="325"/>
      <c r="S205" s="325"/>
      <c r="T205" s="325"/>
      <c r="U205" s="325"/>
      <c r="V205" s="325"/>
      <c r="W205" s="325"/>
      <c r="X205" s="325"/>
    </row>
    <row r="206" spans="1:24" ht="33" customHeight="1">
      <c r="A206" s="762" t="s">
        <v>768</v>
      </c>
      <c r="B206" s="1074" t="s">
        <v>1026</v>
      </c>
      <c r="C206" s="1074"/>
      <c r="D206" s="1074"/>
      <c r="E206" s="1099"/>
      <c r="F206" s="742"/>
      <c r="G206" s="1058"/>
      <c r="H206" s="1060"/>
      <c r="I206" s="742"/>
      <c r="J206" s="325"/>
      <c r="K206" s="325"/>
      <c r="L206" s="325"/>
      <c r="M206" s="325"/>
      <c r="N206" s="325"/>
      <c r="O206" s="325"/>
      <c r="P206" s="325"/>
      <c r="Q206" s="325"/>
      <c r="R206" s="325"/>
      <c r="S206" s="325"/>
      <c r="T206" s="325"/>
      <c r="U206" s="325"/>
      <c r="V206" s="325"/>
      <c r="W206" s="325"/>
      <c r="X206" s="325"/>
    </row>
    <row r="207" spans="1:24" ht="48" customHeight="1">
      <c r="A207" s="1083" t="s">
        <v>795</v>
      </c>
      <c r="B207" s="1093" t="s">
        <v>639</v>
      </c>
      <c r="C207" s="1094"/>
      <c r="D207" s="1094"/>
      <c r="E207" s="1154"/>
      <c r="F207" s="744"/>
      <c r="G207" s="745"/>
      <c r="H207" s="746"/>
      <c r="I207" s="744"/>
    </row>
    <row r="208" spans="1:24" ht="48" customHeight="1">
      <c r="A208" s="1085"/>
      <c r="B208" s="1095" t="s">
        <v>640</v>
      </c>
      <c r="C208" s="1096"/>
      <c r="D208" s="1096"/>
      <c r="E208" s="1097"/>
      <c r="F208" s="776" t="s">
        <v>1008</v>
      </c>
      <c r="G208" s="776" t="s">
        <v>1008</v>
      </c>
      <c r="H208" s="777"/>
      <c r="I208" s="776" t="s">
        <v>1008</v>
      </c>
    </row>
    <row r="209" spans="1:24" ht="16.5" customHeight="1">
      <c r="A209" s="663"/>
      <c r="B209" s="719"/>
      <c r="C209" s="719"/>
      <c r="D209" s="719"/>
      <c r="E209" s="719"/>
      <c r="F209" s="719"/>
      <c r="G209" s="719"/>
      <c r="H209" s="719"/>
      <c r="I209" s="719"/>
    </row>
    <row r="210" spans="1:24" ht="53.25" customHeight="1">
      <c r="A210" s="762">
        <v>5</v>
      </c>
      <c r="B210" s="1092" t="s">
        <v>1027</v>
      </c>
      <c r="C210" s="1092"/>
      <c r="D210" s="1092"/>
      <c r="E210" s="1092"/>
      <c r="F210" s="1092"/>
      <c r="G210" s="1092"/>
      <c r="H210" s="1092"/>
      <c r="I210" s="790"/>
    </row>
    <row r="211" spans="1:24" ht="9" customHeight="1">
      <c r="A211" s="624"/>
      <c r="B211" s="1157"/>
      <c r="C211" s="1157"/>
      <c r="D211" s="1157"/>
      <c r="E211" s="1157"/>
      <c r="F211" s="1157"/>
      <c r="G211" s="1157"/>
      <c r="H211" s="1157"/>
      <c r="I211" s="1157"/>
    </row>
    <row r="212" spans="1:24" ht="61.5" customHeight="1">
      <c r="A212" s="762">
        <v>6</v>
      </c>
      <c r="B212" s="1092" t="s">
        <v>1028</v>
      </c>
      <c r="C212" s="1092"/>
      <c r="D212" s="1092"/>
      <c r="E212" s="1092"/>
      <c r="F212" s="1092"/>
      <c r="G212" s="1092"/>
      <c r="H212" s="1092"/>
      <c r="I212" s="790"/>
    </row>
    <row r="213" spans="1:24" ht="15.75" customHeight="1">
      <c r="A213" s="1158"/>
      <c r="B213" s="1159"/>
      <c r="C213" s="1159"/>
      <c r="D213" s="1159"/>
      <c r="E213" s="1159"/>
      <c r="F213" s="1159"/>
      <c r="G213" s="1159"/>
      <c r="H213" s="1159"/>
      <c r="I213" s="1160"/>
    </row>
    <row r="214" spans="1:24" ht="72" customHeight="1">
      <c r="A214" s="762">
        <v>7</v>
      </c>
      <c r="B214" s="1092" t="s">
        <v>1029</v>
      </c>
      <c r="C214" s="1092"/>
      <c r="D214" s="1092"/>
      <c r="E214" s="1092"/>
      <c r="F214" s="1092"/>
      <c r="G214" s="1092"/>
      <c r="H214" s="1092"/>
      <c r="I214" s="790"/>
    </row>
    <row r="215" spans="1:24" ht="45.75" customHeight="1">
      <c r="A215" s="791">
        <v>8</v>
      </c>
      <c r="B215" s="1096" t="s">
        <v>641</v>
      </c>
      <c r="C215" s="1096"/>
      <c r="D215" s="1096"/>
      <c r="E215" s="1097"/>
      <c r="F215" s="750"/>
      <c r="G215" s="1144"/>
      <c r="H215" s="1145"/>
      <c r="I215" s="750"/>
    </row>
    <row r="216" spans="1:24" ht="10.5" customHeight="1">
      <c r="A216" s="342"/>
      <c r="B216" s="304"/>
      <c r="C216" s="304"/>
      <c r="D216" s="304"/>
      <c r="E216" s="460"/>
      <c r="F216" s="460"/>
      <c r="G216" s="460"/>
      <c r="H216" s="633"/>
      <c r="I216" s="419"/>
      <c r="J216" s="419"/>
      <c r="K216" s="419"/>
      <c r="L216" s="419"/>
      <c r="M216" s="461"/>
      <c r="N216" s="419"/>
      <c r="O216" s="419"/>
      <c r="P216" s="419"/>
      <c r="Q216" s="419"/>
      <c r="R216" s="419"/>
      <c r="S216" s="419"/>
      <c r="T216" s="419"/>
      <c r="U216" s="419"/>
      <c r="V216" s="419"/>
      <c r="W216" s="419"/>
      <c r="X216" s="419"/>
    </row>
    <row r="217" spans="1:24" ht="16.5" customHeight="1">
      <c r="A217" s="792" t="s">
        <v>1030</v>
      </c>
      <c r="B217" s="854" t="s">
        <v>810</v>
      </c>
      <c r="C217" s="854"/>
      <c r="D217" s="854"/>
      <c r="E217" s="854"/>
      <c r="F217" s="854"/>
      <c r="G217" s="854"/>
      <c r="H217" s="854"/>
      <c r="I217" s="342"/>
    </row>
    <row r="218" spans="1:24" ht="9" customHeight="1">
      <c r="A218" s="342"/>
      <c r="B218" s="419"/>
      <c r="C218" s="419"/>
      <c r="D218" s="419"/>
      <c r="E218" s="419"/>
      <c r="F218" s="419"/>
      <c r="G218" s="419"/>
      <c r="H218" s="342"/>
      <c r="I218" s="342"/>
    </row>
    <row r="219" spans="1:24" ht="42.75" customHeight="1">
      <c r="A219" s="793"/>
      <c r="B219" s="977" t="s">
        <v>1031</v>
      </c>
      <c r="C219" s="977"/>
      <c r="D219" s="977"/>
      <c r="E219" s="977"/>
      <c r="F219" s="977"/>
      <c r="G219" s="977"/>
      <c r="H219" s="977"/>
    </row>
    <row r="220" spans="1:24" ht="30" customHeight="1">
      <c r="A220" s="463" t="s">
        <v>418</v>
      </c>
      <c r="B220" s="1165" t="s">
        <v>797</v>
      </c>
      <c r="C220" s="1165"/>
      <c r="D220" s="1165"/>
      <c r="E220" s="1165"/>
      <c r="F220" s="1165"/>
      <c r="G220" s="1165"/>
      <c r="H220" s="1165"/>
      <c r="I220" s="1165"/>
    </row>
    <row r="221" spans="1:24" ht="99" customHeight="1">
      <c r="A221" s="463" t="s">
        <v>420</v>
      </c>
      <c r="B221" s="1166" t="s">
        <v>1056</v>
      </c>
      <c r="C221" s="1166"/>
      <c r="D221" s="1166"/>
      <c r="E221" s="1166"/>
      <c r="F221" s="1166"/>
      <c r="G221" s="1166"/>
      <c r="H221" s="1166"/>
      <c r="I221" s="1166"/>
    </row>
    <row r="222" spans="1:24" ht="54.75" customHeight="1">
      <c r="A222" s="463" t="s">
        <v>421</v>
      </c>
      <c r="B222" s="1166" t="s">
        <v>1057</v>
      </c>
      <c r="C222" s="1166"/>
      <c r="D222" s="1166"/>
      <c r="E222" s="1166"/>
      <c r="F222" s="1166"/>
      <c r="G222" s="1166"/>
      <c r="H222" s="1166"/>
      <c r="I222" s="1166"/>
    </row>
    <row r="223" spans="1:24" ht="409.5" customHeight="1">
      <c r="A223" s="462"/>
      <c r="B223" s="1167" t="s">
        <v>1058</v>
      </c>
      <c r="C223" s="1167"/>
      <c r="D223" s="1167"/>
      <c r="E223" s="1167"/>
      <c r="F223" s="1167"/>
      <c r="G223" s="1167"/>
      <c r="H223" s="1167"/>
      <c r="I223" s="1167"/>
    </row>
    <row r="224" spans="1:24" ht="30" customHeight="1">
      <c r="A224" s="463"/>
      <c r="B224" s="1161"/>
      <c r="C224" s="1161"/>
      <c r="D224" s="1161"/>
      <c r="E224" s="1161"/>
      <c r="F224" s="1161"/>
      <c r="G224" s="1161"/>
      <c r="H224" s="1161"/>
      <c r="I224" s="1161"/>
    </row>
    <row r="225" spans="1:13" ht="19.5" customHeight="1">
      <c r="A225" s="792" t="s">
        <v>846</v>
      </c>
      <c r="B225" s="1161" t="s">
        <v>679</v>
      </c>
      <c r="C225" s="1161"/>
      <c r="D225" s="1161"/>
      <c r="E225" s="1161"/>
      <c r="F225" s="1161"/>
      <c r="G225" s="1161"/>
      <c r="H225" s="1161"/>
      <c r="I225" s="1161"/>
    </row>
    <row r="226" spans="1:13" ht="21.75" customHeight="1">
      <c r="A226" s="342"/>
      <c r="B226" s="634"/>
      <c r="C226" s="634"/>
      <c r="D226" s="634"/>
      <c r="E226" s="634"/>
      <c r="F226" s="634"/>
      <c r="G226" s="634"/>
      <c r="H226" s="634"/>
      <c r="I226" s="342"/>
    </row>
    <row r="227" spans="1:13" ht="75" customHeight="1">
      <c r="A227" s="463"/>
      <c r="B227" s="851" t="s">
        <v>811</v>
      </c>
      <c r="C227" s="851"/>
      <c r="D227" s="851"/>
      <c r="E227" s="851"/>
      <c r="F227" s="851"/>
      <c r="G227" s="851"/>
      <c r="H227" s="851"/>
      <c r="I227" s="342"/>
    </row>
    <row r="228" spans="1:13" ht="20.25" customHeight="1">
      <c r="A228" s="635">
        <v>4</v>
      </c>
      <c r="B228" s="1162" t="s">
        <v>1032</v>
      </c>
      <c r="C228" s="1162"/>
      <c r="D228" s="1162"/>
      <c r="E228" s="1162"/>
      <c r="F228" s="1162"/>
      <c r="G228" s="1162"/>
      <c r="H228" s="1162"/>
      <c r="I228" s="342"/>
      <c r="M228" s="339" t="str">
        <f>M21</f>
        <v>2 or more</v>
      </c>
    </row>
    <row r="229" spans="1:13" ht="29.25" customHeight="1">
      <c r="A229" s="433"/>
      <c r="B229" s="913" t="s">
        <v>612</v>
      </c>
      <c r="C229" s="914"/>
      <c r="D229" s="1163"/>
      <c r="E229" s="1164"/>
      <c r="F229" s="1059"/>
      <c r="G229" s="1059"/>
      <c r="H229" s="1060"/>
      <c r="I229" s="342"/>
    </row>
    <row r="230" spans="1:13" ht="90" customHeight="1">
      <c r="A230" s="468"/>
      <c r="B230" s="924" t="s">
        <v>1033</v>
      </c>
      <c r="C230" s="925"/>
      <c r="D230" s="869"/>
      <c r="E230" s="470"/>
      <c r="F230" s="875"/>
      <c r="G230" s="876"/>
      <c r="H230" s="877"/>
      <c r="I230" s="342"/>
    </row>
    <row r="231" spans="1:13" ht="25.5" customHeight="1">
      <c r="A231" s="433" t="s">
        <v>644</v>
      </c>
      <c r="B231" s="913" t="s">
        <v>645</v>
      </c>
      <c r="C231" s="914"/>
      <c r="D231" s="914"/>
      <c r="E231" s="914"/>
      <c r="F231" s="914"/>
      <c r="G231" s="914"/>
      <c r="H231" s="914"/>
      <c r="I231" s="342"/>
    </row>
    <row r="232" spans="1:13" ht="34.5" customHeight="1">
      <c r="A232" s="468"/>
      <c r="B232" s="874" t="s">
        <v>651</v>
      </c>
      <c r="C232" s="874"/>
      <c r="D232" s="431" t="s">
        <v>699</v>
      </c>
      <c r="E232" s="465"/>
      <c r="F232" s="862" t="s">
        <v>648</v>
      </c>
      <c r="G232" s="937"/>
      <c r="H232" s="863"/>
      <c r="I232" s="342"/>
    </row>
    <row r="233" spans="1:13" ht="15.75" customHeight="1">
      <c r="A233" s="468">
        <v>1</v>
      </c>
      <c r="B233" s="969"/>
      <c r="C233" s="970"/>
      <c r="D233" s="474"/>
      <c r="E233" s="465"/>
      <c r="F233" s="875"/>
      <c r="G233" s="876"/>
      <c r="H233" s="877"/>
    </row>
    <row r="234" spans="1:13" ht="15.75" customHeight="1">
      <c r="A234" s="468">
        <v>2</v>
      </c>
      <c r="B234" s="969"/>
      <c r="C234" s="970"/>
      <c r="D234" s="474"/>
      <c r="E234" s="465"/>
      <c r="F234" s="875"/>
      <c r="G234" s="876"/>
      <c r="H234" s="877"/>
      <c r="I234" s="342"/>
    </row>
    <row r="235" spans="1:13" ht="16.5" customHeight="1">
      <c r="A235" s="468">
        <v>3</v>
      </c>
      <c r="B235" s="969"/>
      <c r="C235" s="970"/>
      <c r="D235" s="474"/>
      <c r="E235" s="465"/>
      <c r="F235" s="875"/>
      <c r="G235" s="876"/>
      <c r="H235" s="877"/>
      <c r="I235" s="342"/>
    </row>
    <row r="236" spans="1:13" ht="15" customHeight="1">
      <c r="A236" s="433"/>
      <c r="B236" s="464"/>
      <c r="C236" s="465"/>
      <c r="D236" s="465"/>
      <c r="E236" s="465"/>
      <c r="F236" s="465"/>
      <c r="G236" s="465"/>
      <c r="H236" s="465"/>
      <c r="I236" s="342"/>
    </row>
    <row r="237" spans="1:13" ht="20.25" customHeight="1">
      <c r="A237" s="466" t="s">
        <v>602</v>
      </c>
      <c r="B237" s="913" t="s">
        <v>659</v>
      </c>
      <c r="C237" s="914"/>
      <c r="D237" s="914"/>
      <c r="E237" s="914"/>
      <c r="F237" s="914"/>
      <c r="G237" s="914"/>
      <c r="H237" s="914"/>
      <c r="I237" s="342"/>
    </row>
    <row r="238" spans="1:13" ht="59.25" customHeight="1">
      <c r="A238" s="794" t="s">
        <v>650</v>
      </c>
      <c r="B238" s="1168" t="s">
        <v>651</v>
      </c>
      <c r="C238" s="1169"/>
      <c r="D238" s="534" t="s">
        <v>700</v>
      </c>
      <c r="E238" s="464"/>
      <c r="F238" s="913" t="s">
        <v>648</v>
      </c>
      <c r="G238" s="914"/>
      <c r="H238" s="930"/>
      <c r="I238" s="342"/>
    </row>
    <row r="239" spans="1:13" ht="15.75" customHeight="1">
      <c r="A239" s="468">
        <v>1</v>
      </c>
      <c r="B239" s="969"/>
      <c r="C239" s="970"/>
      <c r="D239" s="474"/>
      <c r="E239" s="465"/>
      <c r="F239" s="875"/>
      <c r="G239" s="876"/>
      <c r="H239" s="877"/>
      <c r="I239" s="342"/>
    </row>
    <row r="240" spans="1:13" ht="15.75" customHeight="1">
      <c r="A240" s="468">
        <v>2</v>
      </c>
      <c r="B240" s="969"/>
      <c r="C240" s="970"/>
      <c r="D240" s="474"/>
      <c r="E240" s="465"/>
      <c r="F240" s="875"/>
      <c r="G240" s="876"/>
      <c r="H240" s="877"/>
    </row>
    <row r="241" spans="1:13" ht="15.75" customHeight="1">
      <c r="A241" s="468">
        <v>3</v>
      </c>
      <c r="B241" s="969"/>
      <c r="C241" s="970"/>
      <c r="D241" s="474"/>
      <c r="E241" s="465"/>
      <c r="F241" s="875"/>
      <c r="G241" s="876"/>
      <c r="H241" s="877"/>
      <c r="I241" s="342"/>
    </row>
    <row r="242" spans="1:13" ht="16.5" customHeight="1">
      <c r="A242" s="468">
        <v>4</v>
      </c>
      <c r="B242" s="969"/>
      <c r="C242" s="970"/>
      <c r="D242" s="474"/>
      <c r="E242" s="465"/>
      <c r="F242" s="875"/>
      <c r="G242" s="876"/>
      <c r="H242" s="877"/>
      <c r="I242" s="342"/>
    </row>
    <row r="243" spans="1:13" ht="16.5" customHeight="1">
      <c r="A243" s="468">
        <v>5</v>
      </c>
      <c r="B243" s="969"/>
      <c r="C243" s="970"/>
      <c r="D243" s="474"/>
      <c r="E243" s="465"/>
      <c r="F243" s="875"/>
      <c r="G243" s="876"/>
      <c r="H243" s="877"/>
      <c r="I243" s="342"/>
    </row>
    <row r="244" spans="1:13" ht="51" customHeight="1">
      <c r="A244" s="468"/>
      <c r="B244" s="1053" t="s">
        <v>661</v>
      </c>
      <c r="C244" s="974"/>
      <c r="D244" s="474"/>
      <c r="E244" s="534"/>
      <c r="F244" s="465"/>
      <c r="G244" s="465"/>
      <c r="H244" s="522"/>
      <c r="I244" s="342"/>
    </row>
    <row r="245" spans="1:13" ht="16.5" customHeight="1">
      <c r="A245" s="463"/>
      <c r="B245" s="340"/>
      <c r="C245" s="340"/>
      <c r="D245" s="460"/>
      <c r="E245" s="460"/>
      <c r="F245" s="460"/>
      <c r="G245" s="460"/>
      <c r="H245" s="460"/>
      <c r="I245" s="342"/>
    </row>
    <row r="246" spans="1:13" ht="16.5" customHeight="1">
      <c r="A246" s="466" t="s">
        <v>662</v>
      </c>
      <c r="B246" s="930" t="s">
        <v>663</v>
      </c>
      <c r="C246" s="960"/>
      <c r="D246" s="484"/>
      <c r="E246" s="961"/>
      <c r="F246" s="962"/>
      <c r="G246" s="963"/>
      <c r="H246" s="964"/>
      <c r="I246" s="342"/>
    </row>
    <row r="247" spans="1:13" ht="34.5" customHeight="1">
      <c r="A247" s="466"/>
      <c r="B247" s="914"/>
      <c r="C247" s="930"/>
      <c r="D247" s="485" t="s">
        <v>701</v>
      </c>
      <c r="E247" s="965" t="s">
        <v>648</v>
      </c>
      <c r="F247" s="1052"/>
      <c r="G247" s="1052"/>
      <c r="H247" s="966"/>
      <c r="I247" s="342"/>
    </row>
    <row r="248" spans="1:13" ht="56.25" customHeight="1">
      <c r="A248" s="468"/>
      <c r="B248" s="931" t="s">
        <v>665</v>
      </c>
      <c r="C248" s="932"/>
      <c r="D248" s="474"/>
      <c r="E248" s="875"/>
      <c r="F248" s="876"/>
      <c r="G248" s="876"/>
      <c r="H248" s="877"/>
    </row>
    <row r="249" spans="1:13" ht="15.75" customHeight="1">
      <c r="A249" s="468"/>
      <c r="B249" s="871" t="s">
        <v>666</v>
      </c>
      <c r="C249" s="929"/>
      <c r="D249" s="483"/>
      <c r="E249" s="924"/>
      <c r="F249" s="933"/>
      <c r="G249" s="934"/>
      <c r="H249" s="935"/>
      <c r="I249" s="342"/>
    </row>
    <row r="250" spans="1:13" ht="79.5" customHeight="1">
      <c r="A250" s="535"/>
      <c r="B250" s="931" t="s">
        <v>667</v>
      </c>
      <c r="C250" s="932"/>
      <c r="D250" s="474"/>
      <c r="E250" s="875"/>
      <c r="F250" s="876"/>
      <c r="G250" s="876"/>
      <c r="H250" s="877"/>
      <c r="I250" s="342"/>
    </row>
    <row r="251" spans="1:13" ht="14.25" customHeight="1">
      <c r="A251" s="537"/>
      <c r="B251" s="419"/>
      <c r="C251" s="419"/>
      <c r="D251" s="419"/>
      <c r="G251" s="419"/>
    </row>
    <row r="252" spans="1:13" ht="20.25" customHeight="1">
      <c r="A252" s="635">
        <v>5</v>
      </c>
      <c r="B252" s="917" t="s">
        <v>1034</v>
      </c>
      <c r="C252" s="918"/>
      <c r="D252" s="918"/>
      <c r="E252" s="918"/>
      <c r="F252" s="918"/>
      <c r="G252" s="918"/>
      <c r="H252" s="918"/>
      <c r="I252" s="342"/>
      <c r="M252" s="339">
        <f>M47</f>
        <v>0</v>
      </c>
    </row>
    <row r="253" spans="1:13" ht="29.25" customHeight="1">
      <c r="A253" s="433"/>
      <c r="B253" s="913" t="s">
        <v>1035</v>
      </c>
      <c r="C253" s="914"/>
      <c r="D253" s="1163"/>
      <c r="E253" s="1164"/>
      <c r="F253" s="1059"/>
      <c r="G253" s="1059"/>
      <c r="H253" s="1060"/>
      <c r="I253" s="342"/>
    </row>
    <row r="254" spans="1:13" ht="90" customHeight="1">
      <c r="A254" s="468"/>
      <c r="B254" s="924" t="s">
        <v>1033</v>
      </c>
      <c r="C254" s="925"/>
      <c r="D254" s="869"/>
      <c r="E254" s="470"/>
      <c r="F254" s="875"/>
      <c r="G254" s="876"/>
      <c r="H254" s="877"/>
      <c r="I254" s="342"/>
    </row>
    <row r="255" spans="1:13" ht="25.5" customHeight="1">
      <c r="A255" s="433" t="s">
        <v>644</v>
      </c>
      <c r="B255" s="913" t="s">
        <v>645</v>
      </c>
      <c r="C255" s="914"/>
      <c r="D255" s="914"/>
      <c r="E255" s="914"/>
      <c r="F255" s="914"/>
      <c r="G255" s="914"/>
      <c r="H255" s="914"/>
      <c r="I255" s="342"/>
    </row>
    <row r="256" spans="1:13" ht="34.5" customHeight="1">
      <c r="A256" s="468"/>
      <c r="B256" s="874" t="s">
        <v>651</v>
      </c>
      <c r="C256" s="874"/>
      <c r="D256" s="431" t="s">
        <v>699</v>
      </c>
      <c r="E256" s="465"/>
      <c r="F256" s="862" t="s">
        <v>648</v>
      </c>
      <c r="G256" s="937"/>
      <c r="H256" s="863"/>
      <c r="I256" s="342"/>
    </row>
    <row r="257" spans="1:9" ht="15.75" customHeight="1">
      <c r="A257" s="468">
        <v>1</v>
      </c>
      <c r="B257" s="969"/>
      <c r="C257" s="970"/>
      <c r="D257" s="474"/>
      <c r="E257" s="465"/>
      <c r="F257" s="875"/>
      <c r="G257" s="876"/>
      <c r="H257" s="877"/>
    </row>
    <row r="258" spans="1:9" ht="15.75" customHeight="1">
      <c r="A258" s="468">
        <v>2</v>
      </c>
      <c r="B258" s="969"/>
      <c r="C258" s="970"/>
      <c r="D258" s="474"/>
      <c r="E258" s="465"/>
      <c r="F258" s="875"/>
      <c r="G258" s="876"/>
      <c r="H258" s="877"/>
      <c r="I258" s="342"/>
    </row>
    <row r="259" spans="1:9" ht="16.5" customHeight="1">
      <c r="A259" s="468">
        <v>3</v>
      </c>
      <c r="B259" s="969"/>
      <c r="C259" s="970"/>
      <c r="D259" s="474"/>
      <c r="E259" s="465"/>
      <c r="F259" s="875"/>
      <c r="G259" s="876"/>
      <c r="H259" s="877"/>
      <c r="I259" s="342"/>
    </row>
    <row r="260" spans="1:9" ht="15" customHeight="1">
      <c r="A260" s="433"/>
      <c r="B260" s="464"/>
      <c r="C260" s="465"/>
      <c r="D260" s="465"/>
      <c r="E260" s="465"/>
      <c r="F260" s="465"/>
      <c r="G260" s="465"/>
      <c r="H260" s="465"/>
      <c r="I260" s="342"/>
    </row>
    <row r="261" spans="1:9" ht="20.25" customHeight="1">
      <c r="A261" s="466" t="s">
        <v>602</v>
      </c>
      <c r="B261" s="913" t="s">
        <v>659</v>
      </c>
      <c r="C261" s="914"/>
      <c r="D261" s="914"/>
      <c r="E261" s="914"/>
      <c r="F261" s="914"/>
      <c r="G261" s="914"/>
      <c r="H261" s="914"/>
      <c r="I261" s="342"/>
    </row>
    <row r="262" spans="1:9" ht="59.25" customHeight="1">
      <c r="A262" s="794" t="s">
        <v>650</v>
      </c>
      <c r="B262" s="1168" t="s">
        <v>651</v>
      </c>
      <c r="C262" s="1169"/>
      <c r="D262" s="534" t="s">
        <v>700</v>
      </c>
      <c r="E262" s="464"/>
      <c r="F262" s="913" t="s">
        <v>648</v>
      </c>
      <c r="G262" s="914"/>
      <c r="H262" s="930"/>
      <c r="I262" s="342"/>
    </row>
    <row r="263" spans="1:9" ht="15.75" customHeight="1">
      <c r="A263" s="468">
        <v>1</v>
      </c>
      <c r="B263" s="969"/>
      <c r="C263" s="970"/>
      <c r="D263" s="474"/>
      <c r="E263" s="465"/>
      <c r="F263" s="875"/>
      <c r="G263" s="876"/>
      <c r="H263" s="877"/>
      <c r="I263" s="342"/>
    </row>
    <row r="264" spans="1:9" ht="15.75" customHeight="1">
      <c r="A264" s="468">
        <v>2</v>
      </c>
      <c r="B264" s="969"/>
      <c r="C264" s="970"/>
      <c r="D264" s="474"/>
      <c r="E264" s="465"/>
      <c r="F264" s="875"/>
      <c r="G264" s="876"/>
      <c r="H264" s="877"/>
    </row>
    <row r="265" spans="1:9" ht="15.75" customHeight="1">
      <c r="A265" s="468">
        <v>3</v>
      </c>
      <c r="B265" s="969"/>
      <c r="C265" s="970"/>
      <c r="D265" s="474"/>
      <c r="E265" s="465"/>
      <c r="F265" s="875"/>
      <c r="G265" s="876"/>
      <c r="H265" s="877"/>
      <c r="I265" s="342"/>
    </row>
    <row r="266" spans="1:9" ht="16.5" customHeight="1">
      <c r="A266" s="468">
        <v>4</v>
      </c>
      <c r="B266" s="969"/>
      <c r="C266" s="970"/>
      <c r="D266" s="474"/>
      <c r="E266" s="465"/>
      <c r="F266" s="875"/>
      <c r="G266" s="876"/>
      <c r="H266" s="877"/>
      <c r="I266" s="342"/>
    </row>
    <row r="267" spans="1:9" ht="16.5" customHeight="1">
      <c r="A267" s="468">
        <v>5</v>
      </c>
      <c r="B267" s="969"/>
      <c r="C267" s="970"/>
      <c r="D267" s="474"/>
      <c r="E267" s="465"/>
      <c r="F267" s="875"/>
      <c r="G267" s="876"/>
      <c r="H267" s="877"/>
      <c r="I267" s="342"/>
    </row>
    <row r="268" spans="1:9" ht="51" customHeight="1">
      <c r="A268" s="468"/>
      <c r="B268" s="1053" t="s">
        <v>661</v>
      </c>
      <c r="C268" s="974"/>
      <c r="D268" s="474"/>
      <c r="E268" s="534"/>
      <c r="F268" s="465"/>
      <c r="G268" s="465"/>
      <c r="H268" s="522"/>
      <c r="I268" s="342"/>
    </row>
    <row r="269" spans="1:9" ht="16.5" customHeight="1">
      <c r="A269" s="463"/>
      <c r="B269" s="340"/>
      <c r="C269" s="340"/>
      <c r="D269" s="460"/>
      <c r="E269" s="460"/>
      <c r="F269" s="460"/>
      <c r="G269" s="460"/>
      <c r="H269" s="460"/>
      <c r="I269" s="342"/>
    </row>
    <row r="270" spans="1:9" ht="16.5" customHeight="1">
      <c r="A270" s="466" t="s">
        <v>662</v>
      </c>
      <c r="B270" s="930" t="s">
        <v>663</v>
      </c>
      <c r="C270" s="960"/>
      <c r="D270" s="484"/>
      <c r="E270" s="961"/>
      <c r="F270" s="962"/>
      <c r="G270" s="963"/>
      <c r="H270" s="964"/>
      <c r="I270" s="342"/>
    </row>
    <row r="271" spans="1:9" ht="34.5" customHeight="1">
      <c r="A271" s="466"/>
      <c r="B271" s="914"/>
      <c r="C271" s="930"/>
      <c r="D271" s="485" t="s">
        <v>701</v>
      </c>
      <c r="E271" s="965" t="s">
        <v>648</v>
      </c>
      <c r="F271" s="1052"/>
      <c r="G271" s="1052"/>
      <c r="H271" s="966"/>
      <c r="I271" s="342"/>
    </row>
    <row r="272" spans="1:9" ht="56.25" customHeight="1">
      <c r="A272" s="468"/>
      <c r="B272" s="931" t="s">
        <v>665</v>
      </c>
      <c r="C272" s="932"/>
      <c r="D272" s="474"/>
      <c r="E272" s="875"/>
      <c r="F272" s="876"/>
      <c r="G272" s="876"/>
      <c r="H272" s="877"/>
    </row>
    <row r="273" spans="1:12" ht="15.75" customHeight="1">
      <c r="A273" s="468"/>
      <c r="B273" s="871" t="s">
        <v>666</v>
      </c>
      <c r="C273" s="929"/>
      <c r="D273" s="483"/>
      <c r="E273" s="924"/>
      <c r="F273" s="933"/>
      <c r="G273" s="934"/>
      <c r="H273" s="935"/>
      <c r="I273" s="342"/>
    </row>
    <row r="274" spans="1:12" ht="79.5" customHeight="1">
      <c r="A274" s="535"/>
      <c r="B274" s="931" t="s">
        <v>667</v>
      </c>
      <c r="C274" s="932"/>
      <c r="D274" s="474"/>
      <c r="E274" s="875"/>
      <c r="F274" s="876"/>
      <c r="G274" s="876"/>
      <c r="H274" s="877"/>
      <c r="I274" s="342"/>
    </row>
    <row r="275" spans="1:12" ht="27.75" customHeight="1">
      <c r="A275" s="503" t="s">
        <v>1036</v>
      </c>
      <c r="B275" s="849" t="s">
        <v>685</v>
      </c>
      <c r="C275" s="849"/>
      <c r="D275" s="849"/>
      <c r="E275" s="849"/>
      <c r="F275" s="849"/>
      <c r="G275" s="849"/>
      <c r="H275" s="849"/>
      <c r="I275" s="342"/>
    </row>
    <row r="276" spans="1:12" ht="42" customHeight="1">
      <c r="A276" s="504">
        <v>6.1</v>
      </c>
      <c r="B276" s="851" t="s">
        <v>686</v>
      </c>
      <c r="C276" s="851"/>
      <c r="D276" s="851"/>
      <c r="E276" s="851"/>
      <c r="F276" s="851"/>
      <c r="G276" s="851"/>
      <c r="H276" s="851"/>
    </row>
    <row r="277" spans="1:12" ht="120" customHeight="1">
      <c r="A277" s="700" t="s">
        <v>1037</v>
      </c>
      <c r="B277" s="463" t="s">
        <v>687</v>
      </c>
      <c r="C277" s="851" t="s">
        <v>688</v>
      </c>
      <c r="D277" s="851"/>
      <c r="E277" s="851"/>
      <c r="F277" s="851"/>
      <c r="G277" s="851"/>
      <c r="H277" s="851"/>
      <c r="I277" s="509"/>
    </row>
    <row r="278" spans="1:12" ht="81.75" customHeight="1">
      <c r="A278" s="342"/>
      <c r="B278" s="463" t="s">
        <v>476</v>
      </c>
      <c r="C278" s="851" t="s">
        <v>689</v>
      </c>
      <c r="D278" s="851"/>
      <c r="E278" s="851"/>
      <c r="F278" s="851"/>
      <c r="G278" s="851"/>
      <c r="H278" s="851"/>
      <c r="I278" s="342"/>
    </row>
    <row r="279" spans="1:12" ht="21" customHeight="1">
      <c r="A279" s="342"/>
      <c r="B279" s="342"/>
      <c r="C279" s="342"/>
      <c r="D279" s="342"/>
      <c r="E279" s="342"/>
      <c r="F279" s="342"/>
      <c r="G279" s="342"/>
      <c r="H279" s="342"/>
      <c r="I279" s="342"/>
    </row>
    <row r="280" spans="1:12" ht="36.75" customHeight="1">
      <c r="A280" s="504">
        <v>6.2</v>
      </c>
      <c r="B280" s="851" t="s">
        <v>170</v>
      </c>
      <c r="C280" s="851"/>
      <c r="D280" s="851"/>
      <c r="E280" s="851"/>
      <c r="F280" s="851"/>
      <c r="G280" s="851"/>
      <c r="H280" s="851"/>
    </row>
    <row r="281" spans="1:12" ht="10.5" customHeight="1">
      <c r="A281" s="342"/>
      <c r="B281" s="342"/>
      <c r="C281" s="342"/>
      <c r="D281" s="342"/>
      <c r="E281" s="342"/>
      <c r="F281" s="342"/>
      <c r="G281" s="342"/>
      <c r="H281" s="342"/>
      <c r="I281" s="342"/>
    </row>
    <row r="282" spans="1:12" ht="24" customHeight="1">
      <c r="A282" s="291"/>
      <c r="B282" s="851" t="s">
        <v>690</v>
      </c>
      <c r="C282" s="851"/>
      <c r="D282" s="851"/>
      <c r="E282" s="851"/>
      <c r="F282" s="851"/>
      <c r="G282" s="851"/>
      <c r="H282" s="851"/>
      <c r="I282" s="342"/>
    </row>
    <row r="283" spans="1:12" ht="32.25" customHeight="1">
      <c r="A283" s="510"/>
      <c r="B283" s="985"/>
      <c r="C283" s="986"/>
      <c r="D283" s="511" t="s">
        <v>691</v>
      </c>
      <c r="E283" s="987"/>
      <c r="F283" s="988"/>
      <c r="G283" s="988"/>
      <c r="H283" s="988"/>
      <c r="I283" s="342"/>
    </row>
    <row r="284" spans="1:12" ht="50.25" customHeight="1">
      <c r="A284" s="512" t="s">
        <v>597</v>
      </c>
      <c r="B284" s="928" t="s">
        <v>692</v>
      </c>
      <c r="C284" s="928"/>
      <c r="D284" s="319" t="s">
        <v>693</v>
      </c>
      <c r="E284" s="342"/>
      <c r="F284" s="342"/>
      <c r="G284" s="342"/>
      <c r="H284" s="342"/>
      <c r="I284" s="342"/>
    </row>
    <row r="285" spans="1:12" ht="21" customHeight="1">
      <c r="A285" s="513"/>
      <c r="B285" s="989" t="s">
        <v>694</v>
      </c>
      <c r="C285" s="990"/>
      <c r="D285" s="514"/>
      <c r="E285" s="342"/>
      <c r="F285" s="342"/>
      <c r="G285" s="342"/>
      <c r="H285" s="342"/>
      <c r="I285" s="325"/>
      <c r="J285" s="515"/>
      <c r="K285" s="516"/>
    </row>
    <row r="286" spans="1:12" ht="23.25" customHeight="1">
      <c r="A286" s="513"/>
      <c r="B286" s="989" t="s">
        <v>695</v>
      </c>
      <c r="C286" s="990"/>
      <c r="D286" s="514"/>
      <c r="E286" s="342"/>
      <c r="F286" s="342"/>
      <c r="G286" s="342"/>
      <c r="H286" s="342"/>
      <c r="J286" s="517"/>
      <c r="K286" s="518"/>
    </row>
    <row r="287" spans="1:12" ht="21.75" customHeight="1">
      <c r="A287" s="513"/>
      <c r="B287" s="989" t="s">
        <v>696</v>
      </c>
      <c r="C287" s="990"/>
      <c r="D287" s="514"/>
      <c r="E287" s="342"/>
      <c r="F287" s="342"/>
      <c r="G287" s="342"/>
      <c r="H287" s="342"/>
      <c r="I287" s="325"/>
      <c r="J287" s="515"/>
      <c r="K287" s="516"/>
      <c r="L287" s="325"/>
    </row>
    <row r="288" spans="1:12" ht="20.25" customHeight="1">
      <c r="A288" s="513"/>
      <c r="B288" s="989" t="s">
        <v>697</v>
      </c>
      <c r="C288" s="990"/>
      <c r="D288" s="514"/>
      <c r="E288" s="342"/>
      <c r="F288" s="342"/>
      <c r="G288" s="342"/>
      <c r="H288" s="342"/>
      <c r="I288" s="325"/>
      <c r="J288" s="515"/>
      <c r="K288" s="516"/>
      <c r="L288" s="325"/>
    </row>
    <row r="289" spans="1:12" ht="21.75" customHeight="1">
      <c r="A289" s="513"/>
      <c r="B289" s="880" t="s">
        <v>698</v>
      </c>
      <c r="C289" s="882"/>
      <c r="D289" s="514"/>
      <c r="E289" s="342"/>
      <c r="F289" s="342"/>
      <c r="G289" s="342"/>
      <c r="H289" s="342"/>
      <c r="I289" s="325"/>
      <c r="J289" s="515"/>
      <c r="K289" s="516"/>
      <c r="L289" s="325"/>
    </row>
    <row r="290" spans="1:12" ht="16.5" customHeight="1">
      <c r="A290" s="342"/>
      <c r="B290" s="342"/>
      <c r="C290" s="342"/>
      <c r="D290" s="342"/>
      <c r="E290" s="342"/>
      <c r="F290" s="342"/>
      <c r="G290" s="342"/>
      <c r="H290" s="342"/>
      <c r="I290" s="342"/>
    </row>
    <row r="291" spans="1:12" ht="16.5" customHeight="1">
      <c r="A291" s="342" t="s">
        <v>1059</v>
      </c>
      <c r="B291" s="342"/>
      <c r="C291" s="342"/>
      <c r="D291" s="342"/>
      <c r="E291" s="342"/>
      <c r="F291" s="1058" t="s">
        <v>479</v>
      </c>
      <c r="G291" s="1059"/>
      <c r="H291" s="1059"/>
      <c r="I291" s="1060"/>
    </row>
    <row r="292" spans="1:12" ht="16.5" customHeight="1">
      <c r="A292" s="1061" t="s">
        <v>1060</v>
      </c>
      <c r="B292" s="1062"/>
      <c r="C292" s="1062"/>
      <c r="D292" s="1062"/>
      <c r="E292" s="342"/>
      <c r="F292" s="342"/>
      <c r="G292" s="342"/>
      <c r="H292" s="342"/>
      <c r="I292" s="342"/>
    </row>
    <row r="293" spans="1:12">
      <c r="A293" s="342"/>
      <c r="B293" s="342"/>
      <c r="C293" s="342"/>
      <c r="D293" s="342"/>
      <c r="E293" s="342"/>
      <c r="F293" s="342"/>
      <c r="G293" s="342"/>
      <c r="H293" s="342"/>
      <c r="I293" s="342"/>
    </row>
    <row r="295" spans="1:12">
      <c r="B295" s="323" t="s">
        <v>7</v>
      </c>
      <c r="C295" s="519" t="str">
        <f>'Attach 9'!B47</f>
        <v>--</v>
      </c>
      <c r="F295" s="322" t="s">
        <v>5</v>
      </c>
      <c r="G295" s="323" cm="1">
        <f t="array" ref="G295:J295">'Names of Bidder'!D33:G33</f>
        <v>0</v>
      </c>
      <c r="H295" s="323">
        <v>0</v>
      </c>
      <c r="I295" s="323">
        <v>0</v>
      </c>
      <c r="J295" s="294">
        <v>0</v>
      </c>
    </row>
    <row r="296" spans="1:12">
      <c r="B296" s="323" t="s">
        <v>8</v>
      </c>
      <c r="C296" s="323">
        <f>'Names of Bidder'!D37</f>
        <v>0</v>
      </c>
      <c r="F296" s="322" t="s">
        <v>6</v>
      </c>
      <c r="G296" s="323" cm="1">
        <f t="array" ref="G296:J296">'Names of Bidder'!D34:G34</f>
        <v>0</v>
      </c>
      <c r="H296" s="323">
        <v>0</v>
      </c>
      <c r="I296" s="323">
        <v>0</v>
      </c>
      <c r="J296" s="294">
        <v>0</v>
      </c>
    </row>
  </sheetData>
  <sheetProtection algorithmName="SHA-512" hashValue="fgmTMPACbbO8W0E9kS4KSdZLraqlGo7SJl6mrBkrO59xJO2nkzHF131z6M+jqLKtQC4XfiYIZxCRqIlkGeA8qA==" saltValue="Ds0f5hIgKavAfpZqM3j3tg==" spinCount="100000" sheet="1" formatColumns="0" formatRows="0" selectLockedCells="1"/>
  <customSheetViews>
    <customSheetView guid="{BC3C0F45-1B04-484E-941E-D23C8045455D}" scale="90" showPageBreaks="1" showGridLines="0" zeroValues="0" fitToPage="1" printArea="1" hiddenRows="1" hiddenColumns="1" view="pageBreakPreview" topLeftCell="A129">
      <selection activeCell="F137" sqref="F137:I137"/>
      <rowBreaks count="4" manualBreakCount="4">
        <brk id="73" max="8" man="1"/>
        <brk id="134" max="8" man="1"/>
        <brk id="216" max="8" man="1"/>
        <brk id="274" max="8" man="1"/>
      </rowBreaks>
      <pageMargins left="0.42" right="0.28999999999999998" top="0.4" bottom="0.56000000000000005" header="0.32" footer="0.24"/>
      <printOptions horizontalCentered="1"/>
      <pageSetup paperSize="9" scale="54" fitToHeight="7" orientation="portrait" r:id="rId1"/>
      <headerFooter alignWithMargins="0"/>
    </customSheetView>
    <customSheetView guid="{7EA7248B-219A-4033-A934-89513226BF9E}" scale="60" showPageBreaks="1" showGridLines="0" zeroValues="0" fitToPage="1" printArea="1" hiddenRows="1" hiddenColumns="1" view="pageBreakPreview">
      <selection activeCell="A4" sqref="A4"/>
      <rowBreaks count="4" manualBreakCount="4">
        <brk id="73" max="8" man="1"/>
        <brk id="134" max="8" man="1"/>
        <brk id="216" max="8" man="1"/>
        <brk id="274" max="8" man="1"/>
      </rowBreaks>
      <pageMargins left="0.42" right="0.28999999999999998" top="0.4" bottom="0.56000000000000005" header="0.32" footer="0.24"/>
      <printOptions horizontalCentered="1"/>
      <pageSetup paperSize="9" scale="54" fitToHeight="7" orientation="portrait" r:id="rId2"/>
      <headerFooter alignWithMargins="0"/>
    </customSheetView>
    <customSheetView guid="{E9D42694-117B-4E0A-B08A-A5A33F5DE995}" scale="90" showPageBreaks="1" showGridLines="0" zeroValues="0" fitToPage="1" printArea="1" hiddenRows="1" hiddenColumns="1" view="pageBreakPreview" topLeftCell="A129">
      <selection activeCell="F137" sqref="F137:I137"/>
      <rowBreaks count="4" manualBreakCount="4">
        <brk id="73" max="8" man="1"/>
        <brk id="134" max="8" man="1"/>
        <brk id="216" max="8" man="1"/>
        <brk id="274" max="8" man="1"/>
      </rowBreaks>
      <pageMargins left="0.42" right="0.28999999999999998" top="0.4" bottom="0.56000000000000005" header="0.32" footer="0.24"/>
      <printOptions horizontalCentered="1"/>
      <pageSetup paperSize="9" scale="56" fitToHeight="7" orientation="portrait" r:id="rId3"/>
      <headerFooter alignWithMargins="0"/>
    </customSheetView>
    <customSheetView guid="{C49319FA-440E-40ED-8D3D-F15B233A2A32}" scale="90" showPageBreaks="1" showGridLines="0" zeroValues="0" fitToPage="1" printArea="1" hiddenRows="1" hiddenColumns="1" view="pageBreakPreview" topLeftCell="A277">
      <selection activeCell="D286" sqref="D286"/>
      <rowBreaks count="4" manualBreakCount="4">
        <brk id="73" max="8" man="1"/>
        <brk id="134" max="8" man="1"/>
        <brk id="216" max="8" man="1"/>
        <brk id="274" max="8" man="1"/>
      </rowBreaks>
      <pageMargins left="0.42" right="0.28999999999999998" top="0.4" bottom="0.56000000000000005" header="0.32" footer="0.24"/>
      <printOptions horizontalCentered="1"/>
      <pageSetup paperSize="9" scale="55" fitToHeight="7" orientation="portrait" r:id="rId4"/>
      <headerFooter alignWithMargins="0"/>
    </customSheetView>
  </customSheetViews>
  <mergeCells count="363">
    <mergeCell ref="B285:C285"/>
    <mergeCell ref="B286:C286"/>
    <mergeCell ref="B287:C287"/>
    <mergeCell ref="B288:C288"/>
    <mergeCell ref="B289:C289"/>
    <mergeCell ref="B280:H280"/>
    <mergeCell ref="B282:H282"/>
    <mergeCell ref="B283:C283"/>
    <mergeCell ref="E283:F283"/>
    <mergeCell ref="G283:H283"/>
    <mergeCell ref="B284:C284"/>
    <mergeCell ref="B274:C274"/>
    <mergeCell ref="E274:H274"/>
    <mergeCell ref="B275:H275"/>
    <mergeCell ref="B276:H276"/>
    <mergeCell ref="C277:H277"/>
    <mergeCell ref="C278:H278"/>
    <mergeCell ref="B271:C271"/>
    <mergeCell ref="E271:H271"/>
    <mergeCell ref="B272:C272"/>
    <mergeCell ref="E272:H272"/>
    <mergeCell ref="B273:C273"/>
    <mergeCell ref="E273:F273"/>
    <mergeCell ref="G273:H273"/>
    <mergeCell ref="B267:C267"/>
    <mergeCell ref="F267:H267"/>
    <mergeCell ref="B268:C268"/>
    <mergeCell ref="B270:C270"/>
    <mergeCell ref="E270:F270"/>
    <mergeCell ref="G270:H270"/>
    <mergeCell ref="B264:C264"/>
    <mergeCell ref="F264:H264"/>
    <mergeCell ref="B265:C265"/>
    <mergeCell ref="F265:H265"/>
    <mergeCell ref="B266:C266"/>
    <mergeCell ref="F266:H266"/>
    <mergeCell ref="B259:C259"/>
    <mergeCell ref="F259:H259"/>
    <mergeCell ref="B261:H261"/>
    <mergeCell ref="B262:C262"/>
    <mergeCell ref="F262:H262"/>
    <mergeCell ref="B263:C263"/>
    <mergeCell ref="F263:H263"/>
    <mergeCell ref="B255:H255"/>
    <mergeCell ref="B256:C256"/>
    <mergeCell ref="F256:H256"/>
    <mergeCell ref="B257:C257"/>
    <mergeCell ref="F257:H257"/>
    <mergeCell ref="B258:C258"/>
    <mergeCell ref="F258:H258"/>
    <mergeCell ref="B250:C250"/>
    <mergeCell ref="E250:H250"/>
    <mergeCell ref="B252:H252"/>
    <mergeCell ref="B253:D253"/>
    <mergeCell ref="E253:H253"/>
    <mergeCell ref="B254:D254"/>
    <mergeCell ref="F254:H254"/>
    <mergeCell ref="B247:C247"/>
    <mergeCell ref="E247:H247"/>
    <mergeCell ref="B248:C248"/>
    <mergeCell ref="E248:H248"/>
    <mergeCell ref="B249:C249"/>
    <mergeCell ref="E249:F249"/>
    <mergeCell ref="G249:H249"/>
    <mergeCell ref="B242:C242"/>
    <mergeCell ref="F242:H242"/>
    <mergeCell ref="B243:C243"/>
    <mergeCell ref="F243:H243"/>
    <mergeCell ref="B244:C244"/>
    <mergeCell ref="B246:C246"/>
    <mergeCell ref="E246:F246"/>
    <mergeCell ref="G246:H246"/>
    <mergeCell ref="B239:C239"/>
    <mergeCell ref="F239:H239"/>
    <mergeCell ref="B240:C240"/>
    <mergeCell ref="F240:H240"/>
    <mergeCell ref="B241:C241"/>
    <mergeCell ref="F241:H241"/>
    <mergeCell ref="B234:C234"/>
    <mergeCell ref="F234:H234"/>
    <mergeCell ref="B235:C235"/>
    <mergeCell ref="F235:H235"/>
    <mergeCell ref="B237:H237"/>
    <mergeCell ref="B238:C238"/>
    <mergeCell ref="F238:H238"/>
    <mergeCell ref="B230:D230"/>
    <mergeCell ref="F230:H230"/>
    <mergeCell ref="B231:H231"/>
    <mergeCell ref="B232:C232"/>
    <mergeCell ref="F232:H232"/>
    <mergeCell ref="B233:C233"/>
    <mergeCell ref="F233:H233"/>
    <mergeCell ref="B224:I224"/>
    <mergeCell ref="B225:I225"/>
    <mergeCell ref="B227:H227"/>
    <mergeCell ref="B228:H228"/>
    <mergeCell ref="B229:D229"/>
    <mergeCell ref="E229:H229"/>
    <mergeCell ref="B217:H217"/>
    <mergeCell ref="B219:H219"/>
    <mergeCell ref="B220:I220"/>
    <mergeCell ref="B221:I221"/>
    <mergeCell ref="B222:I222"/>
    <mergeCell ref="B223:I223"/>
    <mergeCell ref="B210:H210"/>
    <mergeCell ref="B211:I211"/>
    <mergeCell ref="B212:H212"/>
    <mergeCell ref="A213:I213"/>
    <mergeCell ref="B214:H214"/>
    <mergeCell ref="B215:E215"/>
    <mergeCell ref="G215:H215"/>
    <mergeCell ref="B205:E205"/>
    <mergeCell ref="G205:H205"/>
    <mergeCell ref="B206:E206"/>
    <mergeCell ref="G206:H206"/>
    <mergeCell ref="A207:A208"/>
    <mergeCell ref="B207:E207"/>
    <mergeCell ref="B208:E208"/>
    <mergeCell ref="B200:I200"/>
    <mergeCell ref="B201:E201"/>
    <mergeCell ref="B202:E202"/>
    <mergeCell ref="G202:H202"/>
    <mergeCell ref="B203:E203"/>
    <mergeCell ref="B204:E204"/>
    <mergeCell ref="G204:H204"/>
    <mergeCell ref="B196:E196"/>
    <mergeCell ref="G196:H196"/>
    <mergeCell ref="B197:E197"/>
    <mergeCell ref="G197:H197"/>
    <mergeCell ref="A198:A199"/>
    <mergeCell ref="B198:E198"/>
    <mergeCell ref="B199:E199"/>
    <mergeCell ref="B192:E192"/>
    <mergeCell ref="B193:E193"/>
    <mergeCell ref="G193:H193"/>
    <mergeCell ref="B194:E194"/>
    <mergeCell ref="G194:H194"/>
    <mergeCell ref="B195:E195"/>
    <mergeCell ref="G195:H195"/>
    <mergeCell ref="B189:E189"/>
    <mergeCell ref="G189:H189"/>
    <mergeCell ref="B190:E190"/>
    <mergeCell ref="G190:H190"/>
    <mergeCell ref="B191:E191"/>
    <mergeCell ref="G191:H191"/>
    <mergeCell ref="B184:E184"/>
    <mergeCell ref="G184:H184"/>
    <mergeCell ref="B185:E188"/>
    <mergeCell ref="G185:H185"/>
    <mergeCell ref="G186:H186"/>
    <mergeCell ref="G187:H187"/>
    <mergeCell ref="G188:H188"/>
    <mergeCell ref="B180:E180"/>
    <mergeCell ref="F180:I180"/>
    <mergeCell ref="B181:E181"/>
    <mergeCell ref="F181:I181"/>
    <mergeCell ref="B182:I182"/>
    <mergeCell ref="B183:E183"/>
    <mergeCell ref="G183:H183"/>
    <mergeCell ref="B175:E175"/>
    <mergeCell ref="G175:H175"/>
    <mergeCell ref="A177:I177"/>
    <mergeCell ref="A178:I178"/>
    <mergeCell ref="B179:E179"/>
    <mergeCell ref="F179:I179"/>
    <mergeCell ref="B169:H169"/>
    <mergeCell ref="B170:E170"/>
    <mergeCell ref="B171:H171"/>
    <mergeCell ref="B172:E172"/>
    <mergeCell ref="B173:H173"/>
    <mergeCell ref="B174:E174"/>
    <mergeCell ref="B164:E164"/>
    <mergeCell ref="G164:H164"/>
    <mergeCell ref="B165:E165"/>
    <mergeCell ref="G165:H165"/>
    <mergeCell ref="A166:A167"/>
    <mergeCell ref="B166:E166"/>
    <mergeCell ref="B167:E167"/>
    <mergeCell ref="B160:E160"/>
    <mergeCell ref="B161:E161"/>
    <mergeCell ref="G161:H161"/>
    <mergeCell ref="B162:E162"/>
    <mergeCell ref="B163:E163"/>
    <mergeCell ref="G163:H163"/>
    <mergeCell ref="B154:E154"/>
    <mergeCell ref="B155:E155"/>
    <mergeCell ref="A156:A158"/>
    <mergeCell ref="B156:E156"/>
    <mergeCell ref="B157:E158"/>
    <mergeCell ref="B159:I159"/>
    <mergeCell ref="B150:E150"/>
    <mergeCell ref="B151:E151"/>
    <mergeCell ref="B152:E152"/>
    <mergeCell ref="B153:E153"/>
    <mergeCell ref="F153:G153"/>
    <mergeCell ref="H153:I153"/>
    <mergeCell ref="B140:I140"/>
    <mergeCell ref="B141:E141"/>
    <mergeCell ref="B142:E142"/>
    <mergeCell ref="A143:A147"/>
    <mergeCell ref="B143:E144"/>
    <mergeCell ref="B149:E149"/>
    <mergeCell ref="B137:E137"/>
    <mergeCell ref="F137:I137"/>
    <mergeCell ref="B138:E138"/>
    <mergeCell ref="F138:I138"/>
    <mergeCell ref="B139:E139"/>
    <mergeCell ref="F139:I139"/>
    <mergeCell ref="B133:E133"/>
    <mergeCell ref="F133:G133"/>
    <mergeCell ref="H133:I133"/>
    <mergeCell ref="B134:I134"/>
    <mergeCell ref="A135:I135"/>
    <mergeCell ref="A136:I136"/>
    <mergeCell ref="B129:E129"/>
    <mergeCell ref="F129:G129"/>
    <mergeCell ref="H129:I129"/>
    <mergeCell ref="B131:E131"/>
    <mergeCell ref="F131:G131"/>
    <mergeCell ref="H131:I131"/>
    <mergeCell ref="B123:E123"/>
    <mergeCell ref="B124:E124"/>
    <mergeCell ref="F125:G125"/>
    <mergeCell ref="H125:I125"/>
    <mergeCell ref="F127:G127"/>
    <mergeCell ref="H127:I127"/>
    <mergeCell ref="B120:E120"/>
    <mergeCell ref="F120:G120"/>
    <mergeCell ref="H120:I120"/>
    <mergeCell ref="B122:E122"/>
    <mergeCell ref="F122:G122"/>
    <mergeCell ref="H122:I122"/>
    <mergeCell ref="B115:E115"/>
    <mergeCell ref="B116:E116"/>
    <mergeCell ref="F116:G116"/>
    <mergeCell ref="H116:I116"/>
    <mergeCell ref="B118:E118"/>
    <mergeCell ref="F118:G118"/>
    <mergeCell ref="H118:I118"/>
    <mergeCell ref="B112:E112"/>
    <mergeCell ref="F112:G112"/>
    <mergeCell ref="H112:I112"/>
    <mergeCell ref="B114:E114"/>
    <mergeCell ref="F114:G114"/>
    <mergeCell ref="H114:I114"/>
    <mergeCell ref="B106:E106"/>
    <mergeCell ref="B107:E107"/>
    <mergeCell ref="F108:G108"/>
    <mergeCell ref="H108:I108"/>
    <mergeCell ref="F110:G110"/>
    <mergeCell ref="H110:I110"/>
    <mergeCell ref="B103:E103"/>
    <mergeCell ref="F103:G103"/>
    <mergeCell ref="H103:I103"/>
    <mergeCell ref="B105:E105"/>
    <mergeCell ref="F105:G105"/>
    <mergeCell ref="H105:I105"/>
    <mergeCell ref="B99:E99"/>
    <mergeCell ref="F99:G99"/>
    <mergeCell ref="H99:I99"/>
    <mergeCell ref="B101:E101"/>
    <mergeCell ref="F101:G101"/>
    <mergeCell ref="H101:I101"/>
    <mergeCell ref="B95:E95"/>
    <mergeCell ref="B96:I96"/>
    <mergeCell ref="B97:E97"/>
    <mergeCell ref="F97:G97"/>
    <mergeCell ref="H97:I97"/>
    <mergeCell ref="B98:E98"/>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D39:F41"/>
    <mergeCell ref="B42:C42"/>
    <mergeCell ref="D42:F42"/>
    <mergeCell ref="B29:H29"/>
    <mergeCell ref="B30:H30"/>
    <mergeCell ref="B32:H32"/>
    <mergeCell ref="B33:H33"/>
    <mergeCell ref="B34:H34"/>
    <mergeCell ref="B36:H36"/>
    <mergeCell ref="F291:I291"/>
    <mergeCell ref="A292:D29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s>
  <conditionalFormatting sqref="A19">
    <cfRule type="expression" dxfId="52" priority="27" stopIfTrue="1">
      <formula>$M$18="Sole Bidder"</formula>
    </cfRule>
    <cfRule type="expression" dxfId="51" priority="28" stopIfTrue="1">
      <formula>$M$18=1</formula>
    </cfRule>
  </conditionalFormatting>
  <conditionalFormatting sqref="A263">
    <cfRule type="expression" dxfId="50" priority="12" stopIfTrue="1">
      <formula>$E$230="No"</formula>
    </cfRule>
  </conditionalFormatting>
  <conditionalFormatting sqref="A275">
    <cfRule type="expression" dxfId="49" priority="25" stopIfTrue="1">
      <formula>$M$18="Sole Bidder"</formula>
    </cfRule>
  </conditionalFormatting>
  <conditionalFormatting sqref="A20:H21">
    <cfRule type="expression" dxfId="48" priority="34" stopIfTrue="1">
      <formula>$M$20=2</formula>
    </cfRule>
  </conditionalFormatting>
  <conditionalFormatting sqref="A22:H22">
    <cfRule type="expression" dxfId="47" priority="33" stopIfTrue="1">
      <formula>AND($M$20=2,$M$21="2 or more")</formula>
    </cfRule>
  </conditionalFormatting>
  <conditionalFormatting sqref="A25:H25 A32:H33 D232 E245:H245 E248 E249:H249 E250 D283">
    <cfRule type="expression" dxfId="46" priority="24" stopIfTrue="1">
      <formula>$M$18="Sole Bidder"</formula>
    </cfRule>
  </conditionalFormatting>
  <conditionalFormatting sqref="A34:H34">
    <cfRule type="expression" dxfId="45" priority="35" stopIfTrue="1">
      <formula>$M$20&lt;2</formula>
    </cfRule>
  </conditionalFormatting>
  <conditionalFormatting sqref="B18:F18 B19:H19">
    <cfRule type="expression" dxfId="44" priority="32" stopIfTrue="1">
      <formula>$M$20&lt;2</formula>
    </cfRule>
  </conditionalFormatting>
  <conditionalFormatting sqref="D256 E269:H269 E272 E273:H273 E274">
    <cfRule type="expression" dxfId="43" priority="11" stopIfTrue="1">
      <formula>$M$18="Sole Bidder"</formula>
    </cfRule>
  </conditionalFormatting>
  <conditionalFormatting sqref="D285:D289">
    <cfRule type="expression" dxfId="42" priority="23" stopIfTrue="1">
      <formula>#REF!&lt;2</formula>
    </cfRule>
  </conditionalFormatting>
  <conditionalFormatting sqref="D238:F238">
    <cfRule type="expression" dxfId="41" priority="14" stopIfTrue="1">
      <formula>$M$18="Sole Bidder"</formula>
    </cfRule>
  </conditionalFormatting>
  <conditionalFormatting sqref="D262:F262">
    <cfRule type="expression" dxfId="40" priority="2" stopIfTrue="1">
      <formula>$M$18="Sole Bidder"</formula>
    </cfRule>
  </conditionalFormatting>
  <conditionalFormatting sqref="E283:F283">
    <cfRule type="expression" dxfId="39" priority="29" stopIfTrue="1">
      <formula>#REF!&lt;2</formula>
    </cfRule>
  </conditionalFormatting>
  <conditionalFormatting sqref="F230">
    <cfRule type="expression" dxfId="38" priority="21" stopIfTrue="1">
      <formula>$M$18="Sole Bidder"</formula>
    </cfRule>
    <cfRule type="expression" dxfId="37" priority="22" stopIfTrue="1">
      <formula>$E$230="No"</formula>
    </cfRule>
  </conditionalFormatting>
  <conditionalFormatting sqref="F232">
    <cfRule type="expression" dxfId="36" priority="13" stopIfTrue="1">
      <formula>$M$18="Sole Bidder"</formula>
    </cfRule>
  </conditionalFormatting>
  <conditionalFormatting sqref="F239 F263 A239 D239 D263">
    <cfRule type="expression" dxfId="35" priority="26" stopIfTrue="1">
      <formula>$E$230="No"</formula>
    </cfRule>
  </conditionalFormatting>
  <conditionalFormatting sqref="F239:F243">
    <cfRule type="expression" dxfId="34" priority="15" stopIfTrue="1">
      <formula>$M$18="Sole Bidder"</formula>
    </cfRule>
  </conditionalFormatting>
  <conditionalFormatting sqref="F241:F243">
    <cfRule type="expression" dxfId="33" priority="16" stopIfTrue="1">
      <formula>$E$230="No"</formula>
    </cfRule>
  </conditionalFormatting>
  <conditionalFormatting sqref="F254">
    <cfRule type="expression" dxfId="32" priority="9" stopIfTrue="1">
      <formula>$M$18="Sole Bidder"</formula>
    </cfRule>
    <cfRule type="expression" dxfId="31" priority="10" stopIfTrue="1">
      <formula>$E$230="No"</formula>
    </cfRule>
  </conditionalFormatting>
  <conditionalFormatting sqref="F256">
    <cfRule type="expression" dxfId="30" priority="1" stopIfTrue="1">
      <formula>$M$18="Sole Bidder"</formula>
    </cfRule>
  </conditionalFormatting>
  <conditionalFormatting sqref="F263:F267">
    <cfRule type="expression" dxfId="29" priority="3" stopIfTrue="1">
      <formula>$M$18="Sole Bidder"</formula>
    </cfRule>
  </conditionalFormatting>
  <conditionalFormatting sqref="F265:F267">
    <cfRule type="expression" dxfId="28" priority="4" stopIfTrue="1">
      <formula>$E$230="No"</formula>
    </cfRule>
  </conditionalFormatting>
  <conditionalFormatting sqref="G283:H283">
    <cfRule type="expression" dxfId="27" priority="30" stopIfTrue="1">
      <formula>#REF!&lt;2</formula>
    </cfRule>
    <cfRule type="expression" dxfId="26" priority="31" stopIfTrue="1">
      <formula>$M$228=1</formula>
    </cfRule>
  </conditionalFormatting>
  <dataValidations count="3">
    <dataValidation type="list" allowBlank="1" showInputMessage="1" showErrorMessage="1" sqref="I169" xr:uid="{00000000-0002-0000-0600-000000000000}">
      <formula1>$S$166:$S$166</formula1>
    </dataValidation>
    <dataValidation type="list" allowBlank="1" showInputMessage="1" showErrorMessage="1" sqref="I212 I210 I214" xr:uid="{00000000-0002-0000-0600-000001000000}">
      <formula1>"YES,NO"</formula1>
    </dataValidation>
    <dataValidation type="list" allowBlank="1" showInputMessage="1" showErrorMessage="1" sqref="G285:G289 I173 G57:G58 D285:E289 F138:I138 F180:I180 E230 E232 E254 E256 F291:I291" xr:uid="{00000000-0002-0000-0600-000002000000}">
      <formula1>"Yes,No"</formula1>
    </dataValidation>
  </dataValidations>
  <printOptions horizontalCentered="1"/>
  <pageMargins left="0.42" right="0.28999999999999998" top="0.4" bottom="0.56000000000000005" header="0.32" footer="0.24"/>
  <pageSetup paperSize="9" scale="55" fitToHeight="7" orientation="portrait" r:id="rId5"/>
  <headerFooter alignWithMargins="0"/>
  <rowBreaks count="4" manualBreakCount="4">
    <brk id="73" max="8" man="1"/>
    <brk id="134" max="8" man="1"/>
    <brk id="216" max="8" man="1"/>
    <brk id="274" max="8" man="1"/>
  </rowBreaks>
  <drawing r:id="rId6"/>
  <legacyDrawing r:id="rId7"/>
  <mc:AlternateContent xmlns:mc="http://schemas.openxmlformats.org/markup-compatibility/2006">
    <mc:Choice Requires="x14">
      <controls>
        <mc:AlternateContent xmlns:mc="http://schemas.openxmlformats.org/markup-compatibility/2006">
          <mc:Choice Requires="x14">
            <control shapeId="166913" r:id="rId8" name="Check Box 1">
              <controlPr defaultSize="0" autoFill="0" autoLine="0" autoPict="0">
                <anchor moveWithCells="1" sizeWithCells="1">
                  <from>
                    <xdr:col>6</xdr:col>
                    <xdr:colOff>891540</xdr:colOff>
                    <xdr:row>86</xdr:row>
                    <xdr:rowOff>0</xdr:rowOff>
                  </from>
                  <to>
                    <xdr:col>6</xdr:col>
                    <xdr:colOff>891540</xdr:colOff>
                    <xdr:row>86</xdr:row>
                    <xdr:rowOff>0</xdr:rowOff>
                  </to>
                </anchor>
              </controlPr>
            </control>
          </mc:Choice>
        </mc:AlternateContent>
        <mc:AlternateContent xmlns:mc="http://schemas.openxmlformats.org/markup-compatibility/2006">
          <mc:Choice Requires="x14">
            <control shapeId="166914" r:id="rId9" name="Check Box 2">
              <controlPr defaultSize="0" autoFill="0" autoLine="0" autoPict="0">
                <anchor moveWithCells="1" sizeWithCells="1">
                  <from>
                    <xdr:col>6</xdr:col>
                    <xdr:colOff>891540</xdr:colOff>
                    <xdr:row>86</xdr:row>
                    <xdr:rowOff>0</xdr:rowOff>
                  </from>
                  <to>
                    <xdr:col>6</xdr:col>
                    <xdr:colOff>891540</xdr:colOff>
                    <xdr:row>86</xdr:row>
                    <xdr:rowOff>0</xdr:rowOff>
                  </to>
                </anchor>
              </controlPr>
            </control>
          </mc:Choice>
        </mc:AlternateContent>
        <mc:AlternateContent xmlns:mc="http://schemas.openxmlformats.org/markup-compatibility/2006">
          <mc:Choice Requires="x14">
            <control shapeId="166915" r:id="rId10" name="Check Box 3">
              <controlPr defaultSize="0" autoFill="0" autoLine="0" autoPict="0">
                <anchor moveWithCells="1" sizeWithCells="1">
                  <from>
                    <xdr:col>6</xdr:col>
                    <xdr:colOff>891540</xdr:colOff>
                    <xdr:row>86</xdr:row>
                    <xdr:rowOff>0</xdr:rowOff>
                  </from>
                  <to>
                    <xdr:col>6</xdr:col>
                    <xdr:colOff>891540</xdr:colOff>
                    <xdr:row>86</xdr:row>
                    <xdr:rowOff>0</xdr:rowOff>
                  </to>
                </anchor>
              </controlPr>
            </control>
          </mc:Choice>
        </mc:AlternateContent>
        <mc:AlternateContent xmlns:mc="http://schemas.openxmlformats.org/markup-compatibility/2006">
          <mc:Choice Requires="x14">
            <control shapeId="166916" r:id="rId11" name="Check Box 4">
              <controlPr defaultSize="0" autoFill="0" autoLine="0" autoPict="0">
                <anchor moveWithCells="1" sizeWithCells="1">
                  <from>
                    <xdr:col>6</xdr:col>
                    <xdr:colOff>891540</xdr:colOff>
                    <xdr:row>86</xdr:row>
                    <xdr:rowOff>0</xdr:rowOff>
                  </from>
                  <to>
                    <xdr:col>6</xdr:col>
                    <xdr:colOff>891540</xdr:colOff>
                    <xdr:row>86</xdr:row>
                    <xdr:rowOff>0</xdr:rowOff>
                  </to>
                </anchor>
              </controlPr>
            </control>
          </mc:Choice>
        </mc:AlternateContent>
        <mc:AlternateContent xmlns:mc="http://schemas.openxmlformats.org/markup-compatibility/2006">
          <mc:Choice Requires="x14">
            <control shapeId="166917" r:id="rId12" name="Check Box 5">
              <controlPr defaultSize="0" autoFill="0" autoLine="0" autoPict="0">
                <anchor moveWithCells="1" sizeWithCells="1">
                  <from>
                    <xdr:col>6</xdr:col>
                    <xdr:colOff>891540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66918" r:id="rId13" name="Check Box 6">
              <controlPr defaultSize="0" autoFill="0" autoLine="0" autoPict="0">
                <anchor moveWithCells="1" sizeWithCells="1">
                  <from>
                    <xdr:col>5</xdr:col>
                    <xdr:colOff>45720</xdr:colOff>
                    <xdr:row>86</xdr:row>
                    <xdr:rowOff>0</xdr:rowOff>
                  </from>
                  <to>
                    <xdr:col>5</xdr:col>
                    <xdr:colOff>45720</xdr:colOff>
                    <xdr:row>86</xdr:row>
                    <xdr:rowOff>0</xdr:rowOff>
                  </to>
                </anchor>
              </controlPr>
            </control>
          </mc:Choice>
        </mc:AlternateContent>
        <mc:AlternateContent xmlns:mc="http://schemas.openxmlformats.org/markup-compatibility/2006">
          <mc:Choice Requires="x14">
            <control shapeId="166919" r:id="rId14" name="Check Box 7">
              <controlPr defaultSize="0" autoFill="0" autoLine="0" autoPict="0">
                <anchor moveWithCells="1" sizeWithCells="1">
                  <from>
                    <xdr:col>8</xdr:col>
                    <xdr:colOff>1844040</xdr:colOff>
                    <xdr:row>86</xdr:row>
                    <xdr:rowOff>0</xdr:rowOff>
                  </from>
                  <to>
                    <xdr:col>8</xdr:col>
                    <xdr:colOff>1844040</xdr:colOff>
                    <xdr:row>86</xdr:row>
                    <xdr:rowOff>0</xdr:rowOff>
                  </to>
                </anchor>
              </controlPr>
            </control>
          </mc:Choice>
        </mc:AlternateContent>
        <mc:AlternateContent xmlns:mc="http://schemas.openxmlformats.org/markup-compatibility/2006">
          <mc:Choice Requires="x14">
            <control shapeId="166920" r:id="rId15" name="Check Box 8">
              <controlPr defaultSize="0" autoFill="0" autoLine="0" autoPict="0">
                <anchor moveWithCells="1" sizeWithCells="1">
                  <from>
                    <xdr:col>8</xdr:col>
                    <xdr:colOff>1844040</xdr:colOff>
                    <xdr:row>86</xdr:row>
                    <xdr:rowOff>0</xdr:rowOff>
                  </from>
                  <to>
                    <xdr:col>8</xdr:col>
                    <xdr:colOff>1844040</xdr:colOff>
                    <xdr:row>86</xdr:row>
                    <xdr:rowOff>0</xdr:rowOff>
                  </to>
                </anchor>
              </controlPr>
            </control>
          </mc:Choice>
        </mc:AlternateContent>
        <mc:AlternateContent xmlns:mc="http://schemas.openxmlformats.org/markup-compatibility/2006">
          <mc:Choice Requires="x14">
            <control shapeId="166921" r:id="rId16" name="Check Box 9">
              <controlPr defaultSize="0" autoFill="0" autoLine="0" autoPict="0">
                <anchor moveWithCells="1" sizeWithCells="1">
                  <from>
                    <xdr:col>8</xdr:col>
                    <xdr:colOff>1844040</xdr:colOff>
                    <xdr:row>86</xdr:row>
                    <xdr:rowOff>0</xdr:rowOff>
                  </from>
                  <to>
                    <xdr:col>8</xdr:col>
                    <xdr:colOff>1844040</xdr:colOff>
                    <xdr:row>86</xdr:row>
                    <xdr:rowOff>0</xdr:rowOff>
                  </to>
                </anchor>
              </controlPr>
            </control>
          </mc:Choice>
        </mc:AlternateContent>
        <mc:AlternateContent xmlns:mc="http://schemas.openxmlformats.org/markup-compatibility/2006">
          <mc:Choice Requires="x14">
            <control shapeId="166922" r:id="rId17" name="Check Box 10">
              <controlPr defaultSize="0" autoFill="0" autoLine="0" autoPict="0">
                <anchor moveWithCells="1" sizeWithCells="1">
                  <from>
                    <xdr:col>8</xdr:col>
                    <xdr:colOff>1844040</xdr:colOff>
                    <xdr:row>86</xdr:row>
                    <xdr:rowOff>0</xdr:rowOff>
                  </from>
                  <to>
                    <xdr:col>8</xdr:col>
                    <xdr:colOff>1844040</xdr:colOff>
                    <xdr:row>86</xdr:row>
                    <xdr:rowOff>0</xdr:rowOff>
                  </to>
                </anchor>
              </controlPr>
            </control>
          </mc:Choice>
        </mc:AlternateContent>
        <mc:AlternateContent xmlns:mc="http://schemas.openxmlformats.org/markup-compatibility/2006">
          <mc:Choice Requires="x14">
            <control shapeId="166923" r:id="rId18" name="Check Box 11">
              <controlPr defaultSize="0" autoFill="0" autoLine="0" autoPict="0">
                <anchor moveWithCells="1" sizeWithCells="1">
                  <from>
                    <xdr:col>8</xdr:col>
                    <xdr:colOff>1844040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66924" r:id="rId19" name="Check Box 12">
              <controlPr defaultSize="0" autoFill="0" autoLine="0" autoPict="0">
                <anchor moveWithCells="1" sizeWithCells="1">
                  <from>
                    <xdr:col>7</xdr:col>
                    <xdr:colOff>45720</xdr:colOff>
                    <xdr:row>86</xdr:row>
                    <xdr:rowOff>0</xdr:rowOff>
                  </from>
                  <to>
                    <xdr:col>7</xdr:col>
                    <xdr:colOff>45720</xdr:colOff>
                    <xdr:row>86</xdr:row>
                    <xdr:rowOff>0</xdr:rowOff>
                  </to>
                </anchor>
              </controlPr>
            </control>
          </mc:Choice>
        </mc:AlternateContent>
        <mc:AlternateContent xmlns:mc="http://schemas.openxmlformats.org/markup-compatibility/2006">
          <mc:Choice Requires="x14">
            <control shapeId="166925" r:id="rId20" name="Check Box 13">
              <controlPr defaultSize="0" autoFill="0" autoLine="0" autoPict="0">
                <anchor moveWithCells="1" sizeWithCells="1">
                  <from>
                    <xdr:col>5</xdr:col>
                    <xdr:colOff>68580</xdr:colOff>
                    <xdr:row>92</xdr:row>
                    <xdr:rowOff>38100</xdr:rowOff>
                  </from>
                  <to>
                    <xdr:col>5</xdr:col>
                    <xdr:colOff>518160</xdr:colOff>
                    <xdr:row>93</xdr:row>
                    <xdr:rowOff>175260</xdr:rowOff>
                  </to>
                </anchor>
              </controlPr>
            </control>
          </mc:Choice>
        </mc:AlternateContent>
        <mc:AlternateContent xmlns:mc="http://schemas.openxmlformats.org/markup-compatibility/2006">
          <mc:Choice Requires="x14">
            <control shapeId="166926" r:id="rId21" name="Check Box 14">
              <controlPr defaultSize="0" autoFill="0" autoLine="0" autoPict="0">
                <anchor moveWithCells="1" sizeWithCells="1">
                  <from>
                    <xdr:col>5</xdr:col>
                    <xdr:colOff>685800</xdr:colOff>
                    <xdr:row>92</xdr:row>
                    <xdr:rowOff>38100</xdr:rowOff>
                  </from>
                  <to>
                    <xdr:col>5</xdr:col>
                    <xdr:colOff>1318260</xdr:colOff>
                    <xdr:row>93</xdr:row>
                    <xdr:rowOff>175260</xdr:rowOff>
                  </to>
                </anchor>
              </controlPr>
            </control>
          </mc:Choice>
        </mc:AlternateContent>
        <mc:AlternateContent xmlns:mc="http://schemas.openxmlformats.org/markup-compatibility/2006">
          <mc:Choice Requires="x14">
            <control shapeId="166927" r:id="rId22" name="Check Box 15">
              <controlPr defaultSize="0" autoFill="0" autoLine="0" autoPict="0">
                <anchor moveWithCells="1" sizeWithCells="1">
                  <from>
                    <xdr:col>5</xdr:col>
                    <xdr:colOff>60960</xdr:colOff>
                    <xdr:row>93</xdr:row>
                    <xdr:rowOff>190500</xdr:rowOff>
                  </from>
                  <to>
                    <xdr:col>5</xdr:col>
                    <xdr:colOff>632460</xdr:colOff>
                    <xdr:row>93</xdr:row>
                    <xdr:rowOff>655320</xdr:rowOff>
                  </to>
                </anchor>
              </controlPr>
            </control>
          </mc:Choice>
        </mc:AlternateContent>
        <mc:AlternateContent xmlns:mc="http://schemas.openxmlformats.org/markup-compatibility/2006">
          <mc:Choice Requires="x14">
            <control shapeId="166928" r:id="rId23" name="Check Box 16">
              <controlPr defaultSize="0" autoFill="0" autoLine="0" autoPict="0">
                <anchor moveWithCells="1" sizeWithCells="1">
                  <from>
                    <xdr:col>5</xdr:col>
                    <xdr:colOff>693420</xdr:colOff>
                    <xdr:row>93</xdr:row>
                    <xdr:rowOff>198120</xdr:rowOff>
                  </from>
                  <to>
                    <xdr:col>5</xdr:col>
                    <xdr:colOff>1676400</xdr:colOff>
                    <xdr:row>93</xdr:row>
                    <xdr:rowOff>670560</xdr:rowOff>
                  </to>
                </anchor>
              </controlPr>
            </control>
          </mc:Choice>
        </mc:AlternateContent>
        <mc:AlternateContent xmlns:mc="http://schemas.openxmlformats.org/markup-compatibility/2006">
          <mc:Choice Requires="x14">
            <control shapeId="166929" r:id="rId24" name="Check Box 17">
              <controlPr defaultSize="0" autoFill="0" autoLine="0" autoPict="0">
                <anchor moveWithCells="1" sizeWithCells="1">
                  <from>
                    <xdr:col>6</xdr:col>
                    <xdr:colOff>129540</xdr:colOff>
                    <xdr:row>92</xdr:row>
                    <xdr:rowOff>15240</xdr:rowOff>
                  </from>
                  <to>
                    <xdr:col>6</xdr:col>
                    <xdr:colOff>563880</xdr:colOff>
                    <xdr:row>93</xdr:row>
                    <xdr:rowOff>190500</xdr:rowOff>
                  </to>
                </anchor>
              </controlPr>
            </control>
          </mc:Choice>
        </mc:AlternateContent>
        <mc:AlternateContent xmlns:mc="http://schemas.openxmlformats.org/markup-compatibility/2006">
          <mc:Choice Requires="x14">
            <control shapeId="166930" r:id="rId25" name="Check Box 18">
              <controlPr defaultSize="0" autoFill="0" autoLine="0" autoPict="0">
                <anchor moveWithCells="1" sizeWithCells="1">
                  <from>
                    <xdr:col>6</xdr:col>
                    <xdr:colOff>723900</xdr:colOff>
                    <xdr:row>92</xdr:row>
                    <xdr:rowOff>15240</xdr:rowOff>
                  </from>
                  <to>
                    <xdr:col>7</xdr:col>
                    <xdr:colOff>198120</xdr:colOff>
                    <xdr:row>93</xdr:row>
                    <xdr:rowOff>190500</xdr:rowOff>
                  </to>
                </anchor>
              </controlPr>
            </control>
          </mc:Choice>
        </mc:AlternateContent>
        <mc:AlternateContent xmlns:mc="http://schemas.openxmlformats.org/markup-compatibility/2006">
          <mc:Choice Requires="x14">
            <control shapeId="166931" r:id="rId26" name="Check Box 19">
              <controlPr defaultSize="0" autoFill="0" autoLine="0" autoPict="0">
                <anchor moveWithCells="1" sizeWithCells="1">
                  <from>
                    <xdr:col>6</xdr:col>
                    <xdr:colOff>121920</xdr:colOff>
                    <xdr:row>93</xdr:row>
                    <xdr:rowOff>213360</xdr:rowOff>
                  </from>
                  <to>
                    <xdr:col>6</xdr:col>
                    <xdr:colOff>662940</xdr:colOff>
                    <xdr:row>93</xdr:row>
                    <xdr:rowOff>708660</xdr:rowOff>
                  </to>
                </anchor>
              </controlPr>
            </control>
          </mc:Choice>
        </mc:AlternateContent>
        <mc:AlternateContent xmlns:mc="http://schemas.openxmlformats.org/markup-compatibility/2006">
          <mc:Choice Requires="x14">
            <control shapeId="166932" r:id="rId27" name="Check Box 20">
              <controlPr defaultSize="0" autoFill="0" autoLine="0" autoPict="0">
                <anchor moveWithCells="1" sizeWithCells="1">
                  <from>
                    <xdr:col>6</xdr:col>
                    <xdr:colOff>731520</xdr:colOff>
                    <xdr:row>93</xdr:row>
                    <xdr:rowOff>220980</xdr:rowOff>
                  </from>
                  <to>
                    <xdr:col>7</xdr:col>
                    <xdr:colOff>548640</xdr:colOff>
                    <xdr:row>93</xdr:row>
                    <xdr:rowOff>723900</xdr:rowOff>
                  </to>
                </anchor>
              </controlPr>
            </control>
          </mc:Choice>
        </mc:AlternateContent>
        <mc:AlternateContent xmlns:mc="http://schemas.openxmlformats.org/markup-compatibility/2006">
          <mc:Choice Requires="x14">
            <control shapeId="166933" r:id="rId28" name="Check Box 21">
              <controlPr defaultSize="0" autoFill="0" autoLine="0" autoPict="0">
                <anchor moveWithCells="1" sizeWithCells="1">
                  <from>
                    <xdr:col>8</xdr:col>
                    <xdr:colOff>68580</xdr:colOff>
                    <xdr:row>92</xdr:row>
                    <xdr:rowOff>7620</xdr:rowOff>
                  </from>
                  <to>
                    <xdr:col>8</xdr:col>
                    <xdr:colOff>495300</xdr:colOff>
                    <xdr:row>93</xdr:row>
                    <xdr:rowOff>137160</xdr:rowOff>
                  </to>
                </anchor>
              </controlPr>
            </control>
          </mc:Choice>
        </mc:AlternateContent>
        <mc:AlternateContent xmlns:mc="http://schemas.openxmlformats.org/markup-compatibility/2006">
          <mc:Choice Requires="x14">
            <control shapeId="166934" r:id="rId29" name="Check Box 22">
              <controlPr defaultSize="0" autoFill="0" autoLine="0" autoPict="0">
                <anchor moveWithCells="1" sizeWithCells="1">
                  <from>
                    <xdr:col>8</xdr:col>
                    <xdr:colOff>655320</xdr:colOff>
                    <xdr:row>92</xdr:row>
                    <xdr:rowOff>7620</xdr:rowOff>
                  </from>
                  <to>
                    <xdr:col>8</xdr:col>
                    <xdr:colOff>1242060</xdr:colOff>
                    <xdr:row>93</xdr:row>
                    <xdr:rowOff>137160</xdr:rowOff>
                  </to>
                </anchor>
              </controlPr>
            </control>
          </mc:Choice>
        </mc:AlternateContent>
        <mc:AlternateContent xmlns:mc="http://schemas.openxmlformats.org/markup-compatibility/2006">
          <mc:Choice Requires="x14">
            <control shapeId="166935" r:id="rId30" name="Check Box 23">
              <controlPr defaultSize="0" autoFill="0" autoLine="0" autoPict="0">
                <anchor moveWithCells="1" sizeWithCells="1">
                  <from>
                    <xdr:col>8</xdr:col>
                    <xdr:colOff>60960</xdr:colOff>
                    <xdr:row>93</xdr:row>
                    <xdr:rowOff>160020</xdr:rowOff>
                  </from>
                  <to>
                    <xdr:col>8</xdr:col>
                    <xdr:colOff>594360</xdr:colOff>
                    <xdr:row>93</xdr:row>
                    <xdr:rowOff>601980</xdr:rowOff>
                  </to>
                </anchor>
              </controlPr>
            </control>
          </mc:Choice>
        </mc:AlternateContent>
        <mc:AlternateContent xmlns:mc="http://schemas.openxmlformats.org/markup-compatibility/2006">
          <mc:Choice Requires="x14">
            <control shapeId="166936" r:id="rId31" name="Check Box 24">
              <controlPr defaultSize="0" autoFill="0" autoLine="0" autoPict="0">
                <anchor moveWithCells="1" sizeWithCells="1">
                  <from>
                    <xdr:col>8</xdr:col>
                    <xdr:colOff>655320</xdr:colOff>
                    <xdr:row>93</xdr:row>
                    <xdr:rowOff>167640</xdr:rowOff>
                  </from>
                  <to>
                    <xdr:col>8</xdr:col>
                    <xdr:colOff>1584960</xdr:colOff>
                    <xdr:row>93</xdr:row>
                    <xdr:rowOff>617220</xdr:rowOff>
                  </to>
                </anchor>
              </controlPr>
            </control>
          </mc:Choice>
        </mc:AlternateContent>
        <mc:AlternateContent xmlns:mc="http://schemas.openxmlformats.org/markup-compatibility/2006">
          <mc:Choice Requires="x14">
            <control shapeId="166937" r:id="rId32" name="Check Box 25">
              <controlPr defaultSize="0" autoFill="0" autoLine="0" autoPict="0">
                <anchor moveWithCells="1" sizeWithCells="1">
                  <from>
                    <xdr:col>5</xdr:col>
                    <xdr:colOff>15240</xdr:colOff>
                    <xdr:row>155</xdr:row>
                    <xdr:rowOff>76200</xdr:rowOff>
                  </from>
                  <to>
                    <xdr:col>5</xdr:col>
                    <xdr:colOff>632460</xdr:colOff>
                    <xdr:row>155</xdr:row>
                    <xdr:rowOff>472440</xdr:rowOff>
                  </to>
                </anchor>
              </controlPr>
            </control>
          </mc:Choice>
        </mc:AlternateContent>
        <mc:AlternateContent xmlns:mc="http://schemas.openxmlformats.org/markup-compatibility/2006">
          <mc:Choice Requires="x14">
            <control shapeId="166938" r:id="rId33" name="Check Box 26">
              <controlPr defaultSize="0" autoFill="0" autoLine="0" autoPict="0">
                <anchor moveWithCells="1" sizeWithCells="1">
                  <from>
                    <xdr:col>5</xdr:col>
                    <xdr:colOff>7620</xdr:colOff>
                    <xdr:row>155</xdr:row>
                    <xdr:rowOff>365760</xdr:rowOff>
                  </from>
                  <to>
                    <xdr:col>5</xdr:col>
                    <xdr:colOff>906780</xdr:colOff>
                    <xdr:row>155</xdr:row>
                    <xdr:rowOff>762000</xdr:rowOff>
                  </to>
                </anchor>
              </controlPr>
            </control>
          </mc:Choice>
        </mc:AlternateContent>
        <mc:AlternateContent xmlns:mc="http://schemas.openxmlformats.org/markup-compatibility/2006">
          <mc:Choice Requires="x14">
            <control shapeId="166939" r:id="rId34" name="Check Box 27">
              <controlPr defaultSize="0" autoFill="0" autoLine="0" autoPict="0">
                <anchor moveWithCells="1" sizeWithCells="1">
                  <from>
                    <xdr:col>5</xdr:col>
                    <xdr:colOff>967740</xdr:colOff>
                    <xdr:row>155</xdr:row>
                    <xdr:rowOff>373380</xdr:rowOff>
                  </from>
                  <to>
                    <xdr:col>5</xdr:col>
                    <xdr:colOff>1638300</xdr:colOff>
                    <xdr:row>155</xdr:row>
                    <xdr:rowOff>769620</xdr:rowOff>
                  </to>
                </anchor>
              </controlPr>
            </control>
          </mc:Choice>
        </mc:AlternateContent>
        <mc:AlternateContent xmlns:mc="http://schemas.openxmlformats.org/markup-compatibility/2006">
          <mc:Choice Requires="x14">
            <control shapeId="166940" r:id="rId35" name="Check Box 28">
              <controlPr defaultSize="0" autoFill="0" autoLine="0" autoPict="0">
                <anchor moveWithCells="1" sizeWithCells="1">
                  <from>
                    <xdr:col>6</xdr:col>
                    <xdr:colOff>83820</xdr:colOff>
                    <xdr:row>155</xdr:row>
                    <xdr:rowOff>175260</xdr:rowOff>
                  </from>
                  <to>
                    <xdr:col>6</xdr:col>
                    <xdr:colOff>701040</xdr:colOff>
                    <xdr:row>155</xdr:row>
                    <xdr:rowOff>556260</xdr:rowOff>
                  </to>
                </anchor>
              </controlPr>
            </control>
          </mc:Choice>
        </mc:AlternateContent>
        <mc:AlternateContent xmlns:mc="http://schemas.openxmlformats.org/markup-compatibility/2006">
          <mc:Choice Requires="x14">
            <control shapeId="166941" r:id="rId36" name="Check Box 29">
              <controlPr defaultSize="0" autoFill="0" autoLine="0" autoPict="0">
                <anchor moveWithCells="1" sizeWithCells="1">
                  <from>
                    <xdr:col>6</xdr:col>
                    <xdr:colOff>76200</xdr:colOff>
                    <xdr:row>155</xdr:row>
                    <xdr:rowOff>457200</xdr:rowOff>
                  </from>
                  <to>
                    <xdr:col>6</xdr:col>
                    <xdr:colOff>982980</xdr:colOff>
                    <xdr:row>155</xdr:row>
                    <xdr:rowOff>845820</xdr:rowOff>
                  </to>
                </anchor>
              </controlPr>
            </control>
          </mc:Choice>
        </mc:AlternateContent>
        <mc:AlternateContent xmlns:mc="http://schemas.openxmlformats.org/markup-compatibility/2006">
          <mc:Choice Requires="x14">
            <control shapeId="166942" r:id="rId37" name="Check Box 30">
              <controlPr defaultSize="0" autoFill="0" autoLine="0" autoPict="0">
                <anchor moveWithCells="1" sizeWithCells="1">
                  <from>
                    <xdr:col>6</xdr:col>
                    <xdr:colOff>1043940</xdr:colOff>
                    <xdr:row>155</xdr:row>
                    <xdr:rowOff>464820</xdr:rowOff>
                  </from>
                  <to>
                    <xdr:col>7</xdr:col>
                    <xdr:colOff>594360</xdr:colOff>
                    <xdr:row>155</xdr:row>
                    <xdr:rowOff>853440</xdr:rowOff>
                  </to>
                </anchor>
              </controlPr>
            </control>
          </mc:Choice>
        </mc:AlternateContent>
        <mc:AlternateContent xmlns:mc="http://schemas.openxmlformats.org/markup-compatibility/2006">
          <mc:Choice Requires="x14">
            <control shapeId="166943" r:id="rId38" name="Check Box 31">
              <controlPr defaultSize="0" autoFill="0" autoLine="0" autoPict="0">
                <anchor moveWithCells="1" sizeWithCells="1">
                  <from>
                    <xdr:col>8</xdr:col>
                    <xdr:colOff>99060</xdr:colOff>
                    <xdr:row>155</xdr:row>
                    <xdr:rowOff>152400</xdr:rowOff>
                  </from>
                  <to>
                    <xdr:col>8</xdr:col>
                    <xdr:colOff>708660</xdr:colOff>
                    <xdr:row>155</xdr:row>
                    <xdr:rowOff>548640</xdr:rowOff>
                  </to>
                </anchor>
              </controlPr>
            </control>
          </mc:Choice>
        </mc:AlternateContent>
        <mc:AlternateContent xmlns:mc="http://schemas.openxmlformats.org/markup-compatibility/2006">
          <mc:Choice Requires="x14">
            <control shapeId="166944" r:id="rId39" name="Check Box 32">
              <controlPr defaultSize="0" autoFill="0" autoLine="0" autoPict="0">
                <anchor moveWithCells="1" sizeWithCells="1">
                  <from>
                    <xdr:col>8</xdr:col>
                    <xdr:colOff>99060</xdr:colOff>
                    <xdr:row>155</xdr:row>
                    <xdr:rowOff>441960</xdr:rowOff>
                  </from>
                  <to>
                    <xdr:col>8</xdr:col>
                    <xdr:colOff>982980</xdr:colOff>
                    <xdr:row>155</xdr:row>
                    <xdr:rowOff>830580</xdr:rowOff>
                  </to>
                </anchor>
              </controlPr>
            </control>
          </mc:Choice>
        </mc:AlternateContent>
        <mc:AlternateContent xmlns:mc="http://schemas.openxmlformats.org/markup-compatibility/2006">
          <mc:Choice Requires="x14">
            <control shapeId="166945" r:id="rId40" name="Check Box 33">
              <controlPr defaultSize="0" autoFill="0" autoLine="0" autoPict="0">
                <anchor moveWithCells="1" sizeWithCells="1">
                  <from>
                    <xdr:col>8</xdr:col>
                    <xdr:colOff>1043940</xdr:colOff>
                    <xdr:row>155</xdr:row>
                    <xdr:rowOff>449580</xdr:rowOff>
                  </from>
                  <to>
                    <xdr:col>8</xdr:col>
                    <xdr:colOff>1706880</xdr:colOff>
                    <xdr:row>155</xdr:row>
                    <xdr:rowOff>845820</xdr:rowOff>
                  </to>
                </anchor>
              </controlPr>
            </control>
          </mc:Choice>
        </mc:AlternateContent>
        <mc:AlternateContent xmlns:mc="http://schemas.openxmlformats.org/markup-compatibility/2006">
          <mc:Choice Requires="x14">
            <control shapeId="166946" r:id="rId41" name="Check Box 34">
              <controlPr defaultSize="0" autoFill="0" autoLine="0" autoPict="0">
                <anchor moveWithCells="1" sizeWithCells="1">
                  <from>
                    <xdr:col>4</xdr:col>
                    <xdr:colOff>937260</xdr:colOff>
                    <xdr:row>165</xdr:row>
                    <xdr:rowOff>68580</xdr:rowOff>
                  </from>
                  <to>
                    <xdr:col>5</xdr:col>
                    <xdr:colOff>571500</xdr:colOff>
                    <xdr:row>165</xdr:row>
                    <xdr:rowOff>411480</xdr:rowOff>
                  </to>
                </anchor>
              </controlPr>
            </control>
          </mc:Choice>
        </mc:AlternateContent>
        <mc:AlternateContent xmlns:mc="http://schemas.openxmlformats.org/markup-compatibility/2006">
          <mc:Choice Requires="x14">
            <control shapeId="166947" r:id="rId42" name="Check Box 35">
              <controlPr defaultSize="0" autoFill="0" autoLine="0" autoPict="0">
                <anchor moveWithCells="1" sizeWithCells="1">
                  <from>
                    <xdr:col>4</xdr:col>
                    <xdr:colOff>937260</xdr:colOff>
                    <xdr:row>165</xdr:row>
                    <xdr:rowOff>320040</xdr:rowOff>
                  </from>
                  <to>
                    <xdr:col>5</xdr:col>
                    <xdr:colOff>853440</xdr:colOff>
                    <xdr:row>165</xdr:row>
                    <xdr:rowOff>662940</xdr:rowOff>
                  </to>
                </anchor>
              </controlPr>
            </control>
          </mc:Choice>
        </mc:AlternateContent>
        <mc:AlternateContent xmlns:mc="http://schemas.openxmlformats.org/markup-compatibility/2006">
          <mc:Choice Requires="x14">
            <control shapeId="166948" r:id="rId43" name="Check Box 36">
              <controlPr defaultSize="0" autoFill="0" autoLine="0" autoPict="0">
                <anchor moveWithCells="1" sizeWithCells="1">
                  <from>
                    <xdr:col>5</xdr:col>
                    <xdr:colOff>914400</xdr:colOff>
                    <xdr:row>165</xdr:row>
                    <xdr:rowOff>327660</xdr:rowOff>
                  </from>
                  <to>
                    <xdr:col>5</xdr:col>
                    <xdr:colOff>1600200</xdr:colOff>
                    <xdr:row>166</xdr:row>
                    <xdr:rowOff>7620</xdr:rowOff>
                  </to>
                </anchor>
              </controlPr>
            </control>
          </mc:Choice>
        </mc:AlternateContent>
        <mc:AlternateContent xmlns:mc="http://schemas.openxmlformats.org/markup-compatibility/2006">
          <mc:Choice Requires="x14">
            <control shapeId="166949" r:id="rId44" name="Check Box 37">
              <controlPr defaultSize="0" autoFill="0" autoLine="0" autoPict="0">
                <anchor moveWithCells="1" sizeWithCells="1">
                  <from>
                    <xdr:col>6</xdr:col>
                    <xdr:colOff>129540</xdr:colOff>
                    <xdr:row>165</xdr:row>
                    <xdr:rowOff>30480</xdr:rowOff>
                  </from>
                  <to>
                    <xdr:col>6</xdr:col>
                    <xdr:colOff>754380</xdr:colOff>
                    <xdr:row>165</xdr:row>
                    <xdr:rowOff>396240</xdr:rowOff>
                  </to>
                </anchor>
              </controlPr>
            </control>
          </mc:Choice>
        </mc:AlternateContent>
        <mc:AlternateContent xmlns:mc="http://schemas.openxmlformats.org/markup-compatibility/2006">
          <mc:Choice Requires="x14">
            <control shapeId="166950" r:id="rId45" name="Check Box 38">
              <controlPr defaultSize="0" autoFill="0" autoLine="0" autoPict="0">
                <anchor moveWithCells="1" sizeWithCells="1">
                  <from>
                    <xdr:col>6</xdr:col>
                    <xdr:colOff>121920</xdr:colOff>
                    <xdr:row>165</xdr:row>
                    <xdr:rowOff>297180</xdr:rowOff>
                  </from>
                  <to>
                    <xdr:col>6</xdr:col>
                    <xdr:colOff>1036320</xdr:colOff>
                    <xdr:row>165</xdr:row>
                    <xdr:rowOff>662940</xdr:rowOff>
                  </to>
                </anchor>
              </controlPr>
            </control>
          </mc:Choice>
        </mc:AlternateContent>
        <mc:AlternateContent xmlns:mc="http://schemas.openxmlformats.org/markup-compatibility/2006">
          <mc:Choice Requires="x14">
            <control shapeId="166951" r:id="rId46" name="Check Box 39">
              <controlPr defaultSize="0" autoFill="0" autoLine="0" autoPict="0">
                <anchor moveWithCells="1" sizeWithCells="1">
                  <from>
                    <xdr:col>6</xdr:col>
                    <xdr:colOff>1097280</xdr:colOff>
                    <xdr:row>165</xdr:row>
                    <xdr:rowOff>304800</xdr:rowOff>
                  </from>
                  <to>
                    <xdr:col>7</xdr:col>
                    <xdr:colOff>655320</xdr:colOff>
                    <xdr:row>166</xdr:row>
                    <xdr:rowOff>7620</xdr:rowOff>
                  </to>
                </anchor>
              </controlPr>
            </control>
          </mc:Choice>
        </mc:AlternateContent>
        <mc:AlternateContent xmlns:mc="http://schemas.openxmlformats.org/markup-compatibility/2006">
          <mc:Choice Requires="x14">
            <control shapeId="166952" r:id="rId47" name="Check Box 40">
              <controlPr defaultSize="0" autoFill="0" autoLine="0" autoPict="0">
                <anchor moveWithCells="1" sizeWithCells="1">
                  <from>
                    <xdr:col>8</xdr:col>
                    <xdr:colOff>121920</xdr:colOff>
                    <xdr:row>165</xdr:row>
                    <xdr:rowOff>30480</xdr:rowOff>
                  </from>
                  <to>
                    <xdr:col>8</xdr:col>
                    <xdr:colOff>731520</xdr:colOff>
                    <xdr:row>165</xdr:row>
                    <xdr:rowOff>396240</xdr:rowOff>
                  </to>
                </anchor>
              </controlPr>
            </control>
          </mc:Choice>
        </mc:AlternateContent>
        <mc:AlternateContent xmlns:mc="http://schemas.openxmlformats.org/markup-compatibility/2006">
          <mc:Choice Requires="x14">
            <control shapeId="166953" r:id="rId48" name="Check Box 41">
              <controlPr defaultSize="0" autoFill="0" autoLine="0" autoPict="0">
                <anchor moveWithCells="1" sizeWithCells="1">
                  <from>
                    <xdr:col>8</xdr:col>
                    <xdr:colOff>114300</xdr:colOff>
                    <xdr:row>165</xdr:row>
                    <xdr:rowOff>297180</xdr:rowOff>
                  </from>
                  <to>
                    <xdr:col>8</xdr:col>
                    <xdr:colOff>1013460</xdr:colOff>
                    <xdr:row>165</xdr:row>
                    <xdr:rowOff>662940</xdr:rowOff>
                  </to>
                </anchor>
              </controlPr>
            </control>
          </mc:Choice>
        </mc:AlternateContent>
        <mc:AlternateContent xmlns:mc="http://schemas.openxmlformats.org/markup-compatibility/2006">
          <mc:Choice Requires="x14">
            <control shapeId="166954" r:id="rId49" name="Check Box 42">
              <controlPr defaultSize="0" autoFill="0" autoLine="0" autoPict="0">
                <anchor moveWithCells="1" sizeWithCells="1">
                  <from>
                    <xdr:col>8</xdr:col>
                    <xdr:colOff>1074420</xdr:colOff>
                    <xdr:row>165</xdr:row>
                    <xdr:rowOff>304800</xdr:rowOff>
                  </from>
                  <to>
                    <xdr:col>8</xdr:col>
                    <xdr:colOff>1744980</xdr:colOff>
                    <xdr:row>166</xdr:row>
                    <xdr:rowOff>7620</xdr:rowOff>
                  </to>
                </anchor>
              </controlPr>
            </control>
          </mc:Choice>
        </mc:AlternateContent>
        <mc:AlternateContent xmlns:mc="http://schemas.openxmlformats.org/markup-compatibility/2006">
          <mc:Choice Requires="x14">
            <control shapeId="166955" r:id="rId50" name="Check Box 43">
              <controlPr defaultSize="0" autoFill="0" autoLine="0" autoPict="0">
                <anchor moveWithCells="1" sizeWithCells="1">
                  <from>
                    <xdr:col>5</xdr:col>
                    <xdr:colOff>7620</xdr:colOff>
                    <xdr:row>197</xdr:row>
                    <xdr:rowOff>106680</xdr:rowOff>
                  </from>
                  <to>
                    <xdr:col>5</xdr:col>
                    <xdr:colOff>617220</xdr:colOff>
                    <xdr:row>197</xdr:row>
                    <xdr:rowOff>548640</xdr:rowOff>
                  </to>
                </anchor>
              </controlPr>
            </control>
          </mc:Choice>
        </mc:AlternateContent>
        <mc:AlternateContent xmlns:mc="http://schemas.openxmlformats.org/markup-compatibility/2006">
          <mc:Choice Requires="x14">
            <control shapeId="166956" r:id="rId51" name="Check Box 44">
              <controlPr defaultSize="0" autoFill="0" autoLine="0" autoPict="0">
                <anchor moveWithCells="1" sizeWithCells="1">
                  <from>
                    <xdr:col>5</xdr:col>
                    <xdr:colOff>0</xdr:colOff>
                    <xdr:row>197</xdr:row>
                    <xdr:rowOff>426720</xdr:rowOff>
                  </from>
                  <to>
                    <xdr:col>5</xdr:col>
                    <xdr:colOff>899160</xdr:colOff>
                    <xdr:row>198</xdr:row>
                    <xdr:rowOff>68580</xdr:rowOff>
                  </to>
                </anchor>
              </controlPr>
            </control>
          </mc:Choice>
        </mc:AlternateContent>
        <mc:AlternateContent xmlns:mc="http://schemas.openxmlformats.org/markup-compatibility/2006">
          <mc:Choice Requires="x14">
            <control shapeId="166957" r:id="rId52" name="Check Box 45">
              <controlPr defaultSize="0" autoFill="0" autoLine="0" autoPict="0">
                <anchor moveWithCells="1" sizeWithCells="1">
                  <from>
                    <xdr:col>5</xdr:col>
                    <xdr:colOff>960120</xdr:colOff>
                    <xdr:row>197</xdr:row>
                    <xdr:rowOff>434340</xdr:rowOff>
                  </from>
                  <to>
                    <xdr:col>5</xdr:col>
                    <xdr:colOff>1630680</xdr:colOff>
                    <xdr:row>198</xdr:row>
                    <xdr:rowOff>83820</xdr:rowOff>
                  </to>
                </anchor>
              </controlPr>
            </control>
          </mc:Choice>
        </mc:AlternateContent>
        <mc:AlternateContent xmlns:mc="http://schemas.openxmlformats.org/markup-compatibility/2006">
          <mc:Choice Requires="x14">
            <control shapeId="166958" r:id="rId53" name="Check Box 46">
              <controlPr defaultSize="0" autoFill="0" autoLine="0" autoPict="0">
                <anchor moveWithCells="1" sizeWithCells="1">
                  <from>
                    <xdr:col>6</xdr:col>
                    <xdr:colOff>99060</xdr:colOff>
                    <xdr:row>197</xdr:row>
                    <xdr:rowOff>60960</xdr:rowOff>
                  </from>
                  <to>
                    <xdr:col>6</xdr:col>
                    <xdr:colOff>723900</xdr:colOff>
                    <xdr:row>197</xdr:row>
                    <xdr:rowOff>502920</xdr:rowOff>
                  </to>
                </anchor>
              </controlPr>
            </control>
          </mc:Choice>
        </mc:AlternateContent>
        <mc:AlternateContent xmlns:mc="http://schemas.openxmlformats.org/markup-compatibility/2006">
          <mc:Choice Requires="x14">
            <control shapeId="166959" r:id="rId54" name="Check Box 47">
              <controlPr defaultSize="0" autoFill="0" autoLine="0" autoPict="0">
                <anchor moveWithCells="1" sizeWithCells="1">
                  <from>
                    <xdr:col>6</xdr:col>
                    <xdr:colOff>99060</xdr:colOff>
                    <xdr:row>197</xdr:row>
                    <xdr:rowOff>381000</xdr:rowOff>
                  </from>
                  <to>
                    <xdr:col>6</xdr:col>
                    <xdr:colOff>1005840</xdr:colOff>
                    <xdr:row>198</xdr:row>
                    <xdr:rowOff>22860</xdr:rowOff>
                  </to>
                </anchor>
              </controlPr>
            </control>
          </mc:Choice>
        </mc:AlternateContent>
        <mc:AlternateContent xmlns:mc="http://schemas.openxmlformats.org/markup-compatibility/2006">
          <mc:Choice Requires="x14">
            <control shapeId="166960" r:id="rId55" name="Check Box 48">
              <controlPr defaultSize="0" autoFill="0" autoLine="0" autoPict="0">
                <anchor moveWithCells="1" sizeWithCells="1">
                  <from>
                    <xdr:col>6</xdr:col>
                    <xdr:colOff>1066800</xdr:colOff>
                    <xdr:row>197</xdr:row>
                    <xdr:rowOff>388620</xdr:rowOff>
                  </from>
                  <to>
                    <xdr:col>7</xdr:col>
                    <xdr:colOff>632460</xdr:colOff>
                    <xdr:row>198</xdr:row>
                    <xdr:rowOff>38100</xdr:rowOff>
                  </to>
                </anchor>
              </controlPr>
            </control>
          </mc:Choice>
        </mc:AlternateContent>
        <mc:AlternateContent xmlns:mc="http://schemas.openxmlformats.org/markup-compatibility/2006">
          <mc:Choice Requires="x14">
            <control shapeId="166961" r:id="rId56" name="Check Box 49">
              <controlPr defaultSize="0" autoFill="0" autoLine="0" autoPict="0">
                <anchor moveWithCells="1" sizeWithCells="1">
                  <from>
                    <xdr:col>8</xdr:col>
                    <xdr:colOff>121920</xdr:colOff>
                    <xdr:row>197</xdr:row>
                    <xdr:rowOff>106680</xdr:rowOff>
                  </from>
                  <to>
                    <xdr:col>8</xdr:col>
                    <xdr:colOff>731520</xdr:colOff>
                    <xdr:row>197</xdr:row>
                    <xdr:rowOff>548640</xdr:rowOff>
                  </to>
                </anchor>
              </controlPr>
            </control>
          </mc:Choice>
        </mc:AlternateContent>
        <mc:AlternateContent xmlns:mc="http://schemas.openxmlformats.org/markup-compatibility/2006">
          <mc:Choice Requires="x14">
            <control shapeId="166962" r:id="rId57" name="Check Box 50">
              <controlPr defaultSize="0" autoFill="0" autoLine="0" autoPict="0">
                <anchor moveWithCells="1" sizeWithCells="1">
                  <from>
                    <xdr:col>8</xdr:col>
                    <xdr:colOff>114300</xdr:colOff>
                    <xdr:row>197</xdr:row>
                    <xdr:rowOff>426720</xdr:rowOff>
                  </from>
                  <to>
                    <xdr:col>8</xdr:col>
                    <xdr:colOff>1013460</xdr:colOff>
                    <xdr:row>198</xdr:row>
                    <xdr:rowOff>68580</xdr:rowOff>
                  </to>
                </anchor>
              </controlPr>
            </control>
          </mc:Choice>
        </mc:AlternateContent>
        <mc:AlternateContent xmlns:mc="http://schemas.openxmlformats.org/markup-compatibility/2006">
          <mc:Choice Requires="x14">
            <control shapeId="166963" r:id="rId58" name="Check Box 51">
              <controlPr defaultSize="0" autoFill="0" autoLine="0" autoPict="0">
                <anchor moveWithCells="1" sizeWithCells="1">
                  <from>
                    <xdr:col>8</xdr:col>
                    <xdr:colOff>1074420</xdr:colOff>
                    <xdr:row>197</xdr:row>
                    <xdr:rowOff>434340</xdr:rowOff>
                  </from>
                  <to>
                    <xdr:col>8</xdr:col>
                    <xdr:colOff>1744980</xdr:colOff>
                    <xdr:row>198</xdr:row>
                    <xdr:rowOff>83820</xdr:rowOff>
                  </to>
                </anchor>
              </controlPr>
            </control>
          </mc:Choice>
        </mc:AlternateContent>
        <mc:AlternateContent xmlns:mc="http://schemas.openxmlformats.org/markup-compatibility/2006">
          <mc:Choice Requires="x14">
            <control shapeId="166964" r:id="rId59" name="Check Box 52">
              <controlPr defaultSize="0" autoFill="0" autoLine="0" autoPict="0">
                <anchor moveWithCells="1" sizeWithCells="1">
                  <from>
                    <xdr:col>4</xdr:col>
                    <xdr:colOff>952500</xdr:colOff>
                    <xdr:row>206</xdr:row>
                    <xdr:rowOff>114300</xdr:rowOff>
                  </from>
                  <to>
                    <xdr:col>5</xdr:col>
                    <xdr:colOff>586740</xdr:colOff>
                    <xdr:row>206</xdr:row>
                    <xdr:rowOff>457200</xdr:rowOff>
                  </to>
                </anchor>
              </controlPr>
            </control>
          </mc:Choice>
        </mc:AlternateContent>
        <mc:AlternateContent xmlns:mc="http://schemas.openxmlformats.org/markup-compatibility/2006">
          <mc:Choice Requires="x14">
            <control shapeId="166965" r:id="rId60" name="Check Box 53">
              <controlPr defaultSize="0" autoFill="0" autoLine="0" autoPict="0">
                <anchor moveWithCells="1" sizeWithCells="1">
                  <from>
                    <xdr:col>4</xdr:col>
                    <xdr:colOff>944880</xdr:colOff>
                    <xdr:row>206</xdr:row>
                    <xdr:rowOff>365760</xdr:rowOff>
                  </from>
                  <to>
                    <xdr:col>5</xdr:col>
                    <xdr:colOff>868680</xdr:colOff>
                    <xdr:row>207</xdr:row>
                    <xdr:rowOff>99060</xdr:rowOff>
                  </to>
                </anchor>
              </controlPr>
            </control>
          </mc:Choice>
        </mc:AlternateContent>
        <mc:AlternateContent xmlns:mc="http://schemas.openxmlformats.org/markup-compatibility/2006">
          <mc:Choice Requires="x14">
            <control shapeId="166966" r:id="rId61" name="Check Box 54">
              <controlPr defaultSize="0" autoFill="0" autoLine="0" autoPict="0">
                <anchor moveWithCells="1" sizeWithCells="1">
                  <from>
                    <xdr:col>5</xdr:col>
                    <xdr:colOff>929640</xdr:colOff>
                    <xdr:row>206</xdr:row>
                    <xdr:rowOff>373380</xdr:rowOff>
                  </from>
                  <to>
                    <xdr:col>5</xdr:col>
                    <xdr:colOff>1607820</xdr:colOff>
                    <xdr:row>207</xdr:row>
                    <xdr:rowOff>114300</xdr:rowOff>
                  </to>
                </anchor>
              </controlPr>
            </control>
          </mc:Choice>
        </mc:AlternateContent>
        <mc:AlternateContent xmlns:mc="http://schemas.openxmlformats.org/markup-compatibility/2006">
          <mc:Choice Requires="x14">
            <control shapeId="166967" r:id="rId62" name="Check Box 55">
              <controlPr defaultSize="0" autoFill="0" autoLine="0" autoPict="0">
                <anchor moveWithCells="1" sizeWithCells="1">
                  <from>
                    <xdr:col>6</xdr:col>
                    <xdr:colOff>175260</xdr:colOff>
                    <xdr:row>206</xdr:row>
                    <xdr:rowOff>144780</xdr:rowOff>
                  </from>
                  <to>
                    <xdr:col>6</xdr:col>
                    <xdr:colOff>800100</xdr:colOff>
                    <xdr:row>206</xdr:row>
                    <xdr:rowOff>487680</xdr:rowOff>
                  </to>
                </anchor>
              </controlPr>
            </control>
          </mc:Choice>
        </mc:AlternateContent>
        <mc:AlternateContent xmlns:mc="http://schemas.openxmlformats.org/markup-compatibility/2006">
          <mc:Choice Requires="x14">
            <control shapeId="166968" r:id="rId63" name="Check Box 56">
              <controlPr defaultSize="0" autoFill="0" autoLine="0" autoPict="0">
                <anchor moveWithCells="1" sizeWithCells="1">
                  <from>
                    <xdr:col>6</xdr:col>
                    <xdr:colOff>175260</xdr:colOff>
                    <xdr:row>206</xdr:row>
                    <xdr:rowOff>396240</xdr:rowOff>
                  </from>
                  <to>
                    <xdr:col>6</xdr:col>
                    <xdr:colOff>1082040</xdr:colOff>
                    <xdr:row>207</xdr:row>
                    <xdr:rowOff>129540</xdr:rowOff>
                  </to>
                </anchor>
              </controlPr>
            </control>
          </mc:Choice>
        </mc:AlternateContent>
        <mc:AlternateContent xmlns:mc="http://schemas.openxmlformats.org/markup-compatibility/2006">
          <mc:Choice Requires="x14">
            <control shapeId="166969" r:id="rId64" name="Check Box 57">
              <controlPr defaultSize="0" autoFill="0" autoLine="0" autoPict="0">
                <anchor moveWithCells="1" sizeWithCells="1">
                  <from>
                    <xdr:col>7</xdr:col>
                    <xdr:colOff>22860</xdr:colOff>
                    <xdr:row>206</xdr:row>
                    <xdr:rowOff>403860</xdr:rowOff>
                  </from>
                  <to>
                    <xdr:col>7</xdr:col>
                    <xdr:colOff>708660</xdr:colOff>
                    <xdr:row>207</xdr:row>
                    <xdr:rowOff>137160</xdr:rowOff>
                  </to>
                </anchor>
              </controlPr>
            </control>
          </mc:Choice>
        </mc:AlternateContent>
        <mc:AlternateContent xmlns:mc="http://schemas.openxmlformats.org/markup-compatibility/2006">
          <mc:Choice Requires="x14">
            <control shapeId="166970" r:id="rId65" name="Check Box 58">
              <controlPr defaultSize="0" autoFill="0" autoLine="0" autoPict="0">
                <anchor moveWithCells="1" sizeWithCells="1">
                  <from>
                    <xdr:col>8</xdr:col>
                    <xdr:colOff>160020</xdr:colOff>
                    <xdr:row>206</xdr:row>
                    <xdr:rowOff>121920</xdr:rowOff>
                  </from>
                  <to>
                    <xdr:col>8</xdr:col>
                    <xdr:colOff>769620</xdr:colOff>
                    <xdr:row>206</xdr:row>
                    <xdr:rowOff>464820</xdr:rowOff>
                  </to>
                </anchor>
              </controlPr>
            </control>
          </mc:Choice>
        </mc:AlternateContent>
        <mc:AlternateContent xmlns:mc="http://schemas.openxmlformats.org/markup-compatibility/2006">
          <mc:Choice Requires="x14">
            <control shapeId="166971" r:id="rId66" name="Check Box 59">
              <controlPr defaultSize="0" autoFill="0" autoLine="0" autoPict="0">
                <anchor moveWithCells="1" sizeWithCells="1">
                  <from>
                    <xdr:col>8</xdr:col>
                    <xdr:colOff>152400</xdr:colOff>
                    <xdr:row>206</xdr:row>
                    <xdr:rowOff>373380</xdr:rowOff>
                  </from>
                  <to>
                    <xdr:col>8</xdr:col>
                    <xdr:colOff>1051560</xdr:colOff>
                    <xdr:row>207</xdr:row>
                    <xdr:rowOff>106680</xdr:rowOff>
                  </to>
                </anchor>
              </controlPr>
            </control>
          </mc:Choice>
        </mc:AlternateContent>
        <mc:AlternateContent xmlns:mc="http://schemas.openxmlformats.org/markup-compatibility/2006">
          <mc:Choice Requires="x14">
            <control shapeId="166972" r:id="rId67" name="Check Box 60">
              <controlPr defaultSize="0" autoFill="0" autoLine="0" autoPict="0">
                <anchor moveWithCells="1" sizeWithCells="1">
                  <from>
                    <xdr:col>8</xdr:col>
                    <xdr:colOff>1112520</xdr:colOff>
                    <xdr:row>206</xdr:row>
                    <xdr:rowOff>381000</xdr:rowOff>
                  </from>
                  <to>
                    <xdr:col>8</xdr:col>
                    <xdr:colOff>1783080</xdr:colOff>
                    <xdr:row>207</xdr:row>
                    <xdr:rowOff>121920</xdr:rowOff>
                  </to>
                </anchor>
              </controlPr>
            </control>
          </mc:Choice>
        </mc:AlternateContent>
        <mc:AlternateContent xmlns:mc="http://schemas.openxmlformats.org/markup-compatibility/2006">
          <mc:Choice Requires="x14">
            <control shapeId="166973" r:id="rId68" name="Check Box 61">
              <controlPr defaultSize="0" autoFill="0" autoLine="0" autoPict="0">
                <anchor moveWithCells="1" sizeWithCells="1">
                  <from>
                    <xdr:col>5</xdr:col>
                    <xdr:colOff>45720</xdr:colOff>
                    <xdr:row>105</xdr:row>
                    <xdr:rowOff>38100</xdr:rowOff>
                  </from>
                  <to>
                    <xdr:col>5</xdr:col>
                    <xdr:colOff>899160</xdr:colOff>
                    <xdr:row>105</xdr:row>
                    <xdr:rowOff>320040</xdr:rowOff>
                  </to>
                </anchor>
              </controlPr>
            </control>
          </mc:Choice>
        </mc:AlternateContent>
        <mc:AlternateContent xmlns:mc="http://schemas.openxmlformats.org/markup-compatibility/2006">
          <mc:Choice Requires="x14">
            <control shapeId="166974" r:id="rId69" name="Check Box 62">
              <controlPr defaultSize="0" autoFill="0" autoLine="0" autoPict="0">
                <anchor moveWithCells="1" sizeWithCells="1">
                  <from>
                    <xdr:col>5</xdr:col>
                    <xdr:colOff>1097280</xdr:colOff>
                    <xdr:row>105</xdr:row>
                    <xdr:rowOff>38100</xdr:rowOff>
                  </from>
                  <to>
                    <xdr:col>6</xdr:col>
                    <xdr:colOff>548640</xdr:colOff>
                    <xdr:row>105</xdr:row>
                    <xdr:rowOff>320040</xdr:rowOff>
                  </to>
                </anchor>
              </controlPr>
            </control>
          </mc:Choice>
        </mc:AlternateContent>
        <mc:AlternateContent xmlns:mc="http://schemas.openxmlformats.org/markup-compatibility/2006">
          <mc:Choice Requires="x14">
            <control shapeId="166975" r:id="rId70" name="Check Box 63">
              <controlPr defaultSize="0" autoFill="0" autoLine="0" autoPict="0">
                <anchor moveWithCells="1" sizeWithCells="1">
                  <from>
                    <xdr:col>5</xdr:col>
                    <xdr:colOff>60960</xdr:colOff>
                    <xdr:row>105</xdr:row>
                    <xdr:rowOff>251460</xdr:rowOff>
                  </from>
                  <to>
                    <xdr:col>5</xdr:col>
                    <xdr:colOff>1135380</xdr:colOff>
                    <xdr:row>106</xdr:row>
                    <xdr:rowOff>106680</xdr:rowOff>
                  </to>
                </anchor>
              </controlPr>
            </control>
          </mc:Choice>
        </mc:AlternateContent>
        <mc:AlternateContent xmlns:mc="http://schemas.openxmlformats.org/markup-compatibility/2006">
          <mc:Choice Requires="x14">
            <control shapeId="166976" r:id="rId71" name="Check Box 64">
              <controlPr defaultSize="0" autoFill="0" autoLine="0" autoPict="0">
                <anchor moveWithCells="1" sizeWithCells="1">
                  <from>
                    <xdr:col>5</xdr:col>
                    <xdr:colOff>1097280</xdr:colOff>
                    <xdr:row>105</xdr:row>
                    <xdr:rowOff>251460</xdr:rowOff>
                  </from>
                  <to>
                    <xdr:col>6</xdr:col>
                    <xdr:colOff>624840</xdr:colOff>
                    <xdr:row>106</xdr:row>
                    <xdr:rowOff>106680</xdr:rowOff>
                  </to>
                </anchor>
              </controlPr>
            </control>
          </mc:Choice>
        </mc:AlternateContent>
        <mc:AlternateContent xmlns:mc="http://schemas.openxmlformats.org/markup-compatibility/2006">
          <mc:Choice Requires="x14">
            <control shapeId="166977" r:id="rId72" name="Check Box 65">
              <controlPr defaultSize="0" autoFill="0" autoLine="0" autoPict="0">
                <anchor moveWithCells="1" sizeWithCells="1">
                  <from>
                    <xdr:col>5</xdr:col>
                    <xdr:colOff>83820</xdr:colOff>
                    <xdr:row>108</xdr:row>
                    <xdr:rowOff>22860</xdr:rowOff>
                  </from>
                  <to>
                    <xdr:col>6</xdr:col>
                    <xdr:colOff>899160</xdr:colOff>
                    <xdr:row>109</xdr:row>
                    <xdr:rowOff>0</xdr:rowOff>
                  </to>
                </anchor>
              </controlPr>
            </control>
          </mc:Choice>
        </mc:AlternateContent>
        <mc:AlternateContent xmlns:mc="http://schemas.openxmlformats.org/markup-compatibility/2006">
          <mc:Choice Requires="x14">
            <control shapeId="166978" r:id="rId73" name="Check Box 66">
              <controlPr defaultSize="0" autoFill="0" autoLine="0" autoPict="0">
                <anchor moveWithCells="1" sizeWithCells="1">
                  <from>
                    <xdr:col>5</xdr:col>
                    <xdr:colOff>60960</xdr:colOff>
                    <xdr:row>106</xdr:row>
                    <xdr:rowOff>38100</xdr:rowOff>
                  </from>
                  <to>
                    <xdr:col>6</xdr:col>
                    <xdr:colOff>419100</xdr:colOff>
                    <xdr:row>106</xdr:row>
                    <xdr:rowOff>297180</xdr:rowOff>
                  </to>
                </anchor>
              </controlPr>
            </control>
          </mc:Choice>
        </mc:AlternateContent>
        <mc:AlternateContent xmlns:mc="http://schemas.openxmlformats.org/markup-compatibility/2006">
          <mc:Choice Requires="x14">
            <control shapeId="166979" r:id="rId74" name="Check Box 67">
              <controlPr defaultSize="0" autoFill="0" autoLine="0" autoPict="0">
                <anchor moveWithCells="1" sizeWithCells="1">
                  <from>
                    <xdr:col>7</xdr:col>
                    <xdr:colOff>45720</xdr:colOff>
                    <xdr:row>105</xdr:row>
                    <xdr:rowOff>38100</xdr:rowOff>
                  </from>
                  <to>
                    <xdr:col>7</xdr:col>
                    <xdr:colOff>662940</xdr:colOff>
                    <xdr:row>105</xdr:row>
                    <xdr:rowOff>320040</xdr:rowOff>
                  </to>
                </anchor>
              </controlPr>
            </control>
          </mc:Choice>
        </mc:AlternateContent>
        <mc:AlternateContent xmlns:mc="http://schemas.openxmlformats.org/markup-compatibility/2006">
          <mc:Choice Requires="x14">
            <control shapeId="166980" r:id="rId75" name="Check Box 68">
              <controlPr defaultSize="0" autoFill="0" autoLine="0" autoPict="0">
                <anchor moveWithCells="1" sizeWithCells="1">
                  <from>
                    <xdr:col>7</xdr:col>
                    <xdr:colOff>800100</xdr:colOff>
                    <xdr:row>105</xdr:row>
                    <xdr:rowOff>38100</xdr:rowOff>
                  </from>
                  <to>
                    <xdr:col>8</xdr:col>
                    <xdr:colOff>739140</xdr:colOff>
                    <xdr:row>105</xdr:row>
                    <xdr:rowOff>320040</xdr:rowOff>
                  </to>
                </anchor>
              </controlPr>
            </control>
          </mc:Choice>
        </mc:AlternateContent>
        <mc:AlternateContent xmlns:mc="http://schemas.openxmlformats.org/markup-compatibility/2006">
          <mc:Choice Requires="x14">
            <control shapeId="166981" r:id="rId76" name="Check Box 69">
              <controlPr defaultSize="0" autoFill="0" autoLine="0" autoPict="0">
                <anchor moveWithCells="1" sizeWithCells="1">
                  <from>
                    <xdr:col>7</xdr:col>
                    <xdr:colOff>53340</xdr:colOff>
                    <xdr:row>105</xdr:row>
                    <xdr:rowOff>251460</xdr:rowOff>
                  </from>
                  <to>
                    <xdr:col>7</xdr:col>
                    <xdr:colOff>830580</xdr:colOff>
                    <xdr:row>106</xdr:row>
                    <xdr:rowOff>106680</xdr:rowOff>
                  </to>
                </anchor>
              </controlPr>
            </control>
          </mc:Choice>
        </mc:AlternateContent>
        <mc:AlternateContent xmlns:mc="http://schemas.openxmlformats.org/markup-compatibility/2006">
          <mc:Choice Requires="x14">
            <control shapeId="166982" r:id="rId77" name="Check Box 70">
              <controlPr defaultSize="0" autoFill="0" autoLine="0" autoPict="0">
                <anchor moveWithCells="1" sizeWithCells="1">
                  <from>
                    <xdr:col>7</xdr:col>
                    <xdr:colOff>800100</xdr:colOff>
                    <xdr:row>105</xdr:row>
                    <xdr:rowOff>251460</xdr:rowOff>
                  </from>
                  <to>
                    <xdr:col>8</xdr:col>
                    <xdr:colOff>792480</xdr:colOff>
                    <xdr:row>106</xdr:row>
                    <xdr:rowOff>106680</xdr:rowOff>
                  </to>
                </anchor>
              </controlPr>
            </control>
          </mc:Choice>
        </mc:AlternateContent>
        <mc:AlternateContent xmlns:mc="http://schemas.openxmlformats.org/markup-compatibility/2006">
          <mc:Choice Requires="x14">
            <control shapeId="166983" r:id="rId78" name="Check Box 71">
              <controlPr defaultSize="0" autoFill="0" autoLine="0" autoPict="0">
                <anchor moveWithCells="1" sizeWithCells="1">
                  <from>
                    <xdr:col>7</xdr:col>
                    <xdr:colOff>76200</xdr:colOff>
                    <xdr:row>108</xdr:row>
                    <xdr:rowOff>22860</xdr:rowOff>
                  </from>
                  <to>
                    <xdr:col>8</xdr:col>
                    <xdr:colOff>990600</xdr:colOff>
                    <xdr:row>109</xdr:row>
                    <xdr:rowOff>0</xdr:rowOff>
                  </to>
                </anchor>
              </controlPr>
            </control>
          </mc:Choice>
        </mc:AlternateContent>
        <mc:AlternateContent xmlns:mc="http://schemas.openxmlformats.org/markup-compatibility/2006">
          <mc:Choice Requires="x14">
            <control shapeId="166984" r:id="rId79" name="Check Box 72">
              <controlPr defaultSize="0" autoFill="0" autoLine="0" autoPict="0">
                <anchor moveWithCells="1" sizeWithCells="1">
                  <from>
                    <xdr:col>7</xdr:col>
                    <xdr:colOff>53340</xdr:colOff>
                    <xdr:row>106</xdr:row>
                    <xdr:rowOff>38100</xdr:rowOff>
                  </from>
                  <to>
                    <xdr:col>8</xdr:col>
                    <xdr:colOff>647700</xdr:colOff>
                    <xdr:row>106</xdr:row>
                    <xdr:rowOff>297180</xdr:rowOff>
                  </to>
                </anchor>
              </controlPr>
            </control>
          </mc:Choice>
        </mc:AlternateContent>
        <mc:AlternateContent xmlns:mc="http://schemas.openxmlformats.org/markup-compatibility/2006">
          <mc:Choice Requires="x14">
            <control shapeId="166985" r:id="rId80" name="Check Box 73">
              <controlPr defaultSize="0" autoFill="0" autoLine="0" autoPict="0">
                <anchor moveWithCells="1" sizeWithCells="1">
                  <from>
                    <xdr:col>5</xdr:col>
                    <xdr:colOff>45720</xdr:colOff>
                    <xdr:row>122</xdr:row>
                    <xdr:rowOff>38100</xdr:rowOff>
                  </from>
                  <to>
                    <xdr:col>5</xdr:col>
                    <xdr:colOff>899160</xdr:colOff>
                    <xdr:row>122</xdr:row>
                    <xdr:rowOff>320040</xdr:rowOff>
                  </to>
                </anchor>
              </controlPr>
            </control>
          </mc:Choice>
        </mc:AlternateContent>
        <mc:AlternateContent xmlns:mc="http://schemas.openxmlformats.org/markup-compatibility/2006">
          <mc:Choice Requires="x14">
            <control shapeId="166986" r:id="rId81" name="Check Box 74">
              <controlPr defaultSize="0" autoFill="0" autoLine="0" autoPict="0">
                <anchor moveWithCells="1" sizeWithCells="1">
                  <from>
                    <xdr:col>5</xdr:col>
                    <xdr:colOff>1097280</xdr:colOff>
                    <xdr:row>122</xdr:row>
                    <xdr:rowOff>38100</xdr:rowOff>
                  </from>
                  <to>
                    <xdr:col>6</xdr:col>
                    <xdr:colOff>548640</xdr:colOff>
                    <xdr:row>122</xdr:row>
                    <xdr:rowOff>320040</xdr:rowOff>
                  </to>
                </anchor>
              </controlPr>
            </control>
          </mc:Choice>
        </mc:AlternateContent>
        <mc:AlternateContent xmlns:mc="http://schemas.openxmlformats.org/markup-compatibility/2006">
          <mc:Choice Requires="x14">
            <control shapeId="166987" r:id="rId82" name="Check Box 75">
              <controlPr defaultSize="0" autoFill="0" autoLine="0" autoPict="0">
                <anchor moveWithCells="1" sizeWithCells="1">
                  <from>
                    <xdr:col>5</xdr:col>
                    <xdr:colOff>60960</xdr:colOff>
                    <xdr:row>122</xdr:row>
                    <xdr:rowOff>251460</xdr:rowOff>
                  </from>
                  <to>
                    <xdr:col>5</xdr:col>
                    <xdr:colOff>1135380</xdr:colOff>
                    <xdr:row>123</xdr:row>
                    <xdr:rowOff>106680</xdr:rowOff>
                  </to>
                </anchor>
              </controlPr>
            </control>
          </mc:Choice>
        </mc:AlternateContent>
        <mc:AlternateContent xmlns:mc="http://schemas.openxmlformats.org/markup-compatibility/2006">
          <mc:Choice Requires="x14">
            <control shapeId="166988" r:id="rId83" name="Check Box 76">
              <controlPr defaultSize="0" autoFill="0" autoLine="0" autoPict="0">
                <anchor moveWithCells="1" sizeWithCells="1">
                  <from>
                    <xdr:col>5</xdr:col>
                    <xdr:colOff>1097280</xdr:colOff>
                    <xdr:row>122</xdr:row>
                    <xdr:rowOff>251460</xdr:rowOff>
                  </from>
                  <to>
                    <xdr:col>6</xdr:col>
                    <xdr:colOff>624840</xdr:colOff>
                    <xdr:row>123</xdr:row>
                    <xdr:rowOff>106680</xdr:rowOff>
                  </to>
                </anchor>
              </controlPr>
            </control>
          </mc:Choice>
        </mc:AlternateContent>
        <mc:AlternateContent xmlns:mc="http://schemas.openxmlformats.org/markup-compatibility/2006">
          <mc:Choice Requires="x14">
            <control shapeId="166989" r:id="rId84" name="Check Box 77">
              <controlPr defaultSize="0" autoFill="0" autoLine="0" autoPict="0">
                <anchor moveWithCells="1" sizeWithCells="1">
                  <from>
                    <xdr:col>5</xdr:col>
                    <xdr:colOff>83820</xdr:colOff>
                    <xdr:row>125</xdr:row>
                    <xdr:rowOff>22860</xdr:rowOff>
                  </from>
                  <to>
                    <xdr:col>6</xdr:col>
                    <xdr:colOff>899160</xdr:colOff>
                    <xdr:row>126</xdr:row>
                    <xdr:rowOff>0</xdr:rowOff>
                  </to>
                </anchor>
              </controlPr>
            </control>
          </mc:Choice>
        </mc:AlternateContent>
        <mc:AlternateContent xmlns:mc="http://schemas.openxmlformats.org/markup-compatibility/2006">
          <mc:Choice Requires="x14">
            <control shapeId="166990" r:id="rId85" name="Check Box 78">
              <controlPr defaultSize="0" autoFill="0" autoLine="0" autoPict="0">
                <anchor moveWithCells="1" sizeWithCells="1">
                  <from>
                    <xdr:col>5</xdr:col>
                    <xdr:colOff>60960</xdr:colOff>
                    <xdr:row>123</xdr:row>
                    <xdr:rowOff>38100</xdr:rowOff>
                  </from>
                  <to>
                    <xdr:col>6</xdr:col>
                    <xdr:colOff>419100</xdr:colOff>
                    <xdr:row>123</xdr:row>
                    <xdr:rowOff>304800</xdr:rowOff>
                  </to>
                </anchor>
              </controlPr>
            </control>
          </mc:Choice>
        </mc:AlternateContent>
        <mc:AlternateContent xmlns:mc="http://schemas.openxmlformats.org/markup-compatibility/2006">
          <mc:Choice Requires="x14">
            <control shapeId="166991" r:id="rId86" name="Check Box 79">
              <controlPr defaultSize="0" autoFill="0" autoLine="0" autoPict="0">
                <anchor moveWithCells="1" sizeWithCells="1">
                  <from>
                    <xdr:col>7</xdr:col>
                    <xdr:colOff>45720</xdr:colOff>
                    <xdr:row>122</xdr:row>
                    <xdr:rowOff>38100</xdr:rowOff>
                  </from>
                  <to>
                    <xdr:col>7</xdr:col>
                    <xdr:colOff>662940</xdr:colOff>
                    <xdr:row>122</xdr:row>
                    <xdr:rowOff>320040</xdr:rowOff>
                  </to>
                </anchor>
              </controlPr>
            </control>
          </mc:Choice>
        </mc:AlternateContent>
        <mc:AlternateContent xmlns:mc="http://schemas.openxmlformats.org/markup-compatibility/2006">
          <mc:Choice Requires="x14">
            <control shapeId="166992" r:id="rId87" name="Check Box 80">
              <controlPr defaultSize="0" autoFill="0" autoLine="0" autoPict="0">
                <anchor moveWithCells="1" sizeWithCells="1">
                  <from>
                    <xdr:col>7</xdr:col>
                    <xdr:colOff>800100</xdr:colOff>
                    <xdr:row>122</xdr:row>
                    <xdr:rowOff>38100</xdr:rowOff>
                  </from>
                  <to>
                    <xdr:col>8</xdr:col>
                    <xdr:colOff>739140</xdr:colOff>
                    <xdr:row>122</xdr:row>
                    <xdr:rowOff>320040</xdr:rowOff>
                  </to>
                </anchor>
              </controlPr>
            </control>
          </mc:Choice>
        </mc:AlternateContent>
        <mc:AlternateContent xmlns:mc="http://schemas.openxmlformats.org/markup-compatibility/2006">
          <mc:Choice Requires="x14">
            <control shapeId="166993" r:id="rId88" name="Check Box 81">
              <controlPr defaultSize="0" autoFill="0" autoLine="0" autoPict="0">
                <anchor moveWithCells="1" sizeWithCells="1">
                  <from>
                    <xdr:col>7</xdr:col>
                    <xdr:colOff>53340</xdr:colOff>
                    <xdr:row>122</xdr:row>
                    <xdr:rowOff>251460</xdr:rowOff>
                  </from>
                  <to>
                    <xdr:col>7</xdr:col>
                    <xdr:colOff>830580</xdr:colOff>
                    <xdr:row>123</xdr:row>
                    <xdr:rowOff>106680</xdr:rowOff>
                  </to>
                </anchor>
              </controlPr>
            </control>
          </mc:Choice>
        </mc:AlternateContent>
        <mc:AlternateContent xmlns:mc="http://schemas.openxmlformats.org/markup-compatibility/2006">
          <mc:Choice Requires="x14">
            <control shapeId="166994" r:id="rId89" name="Check Box 82">
              <controlPr defaultSize="0" autoFill="0" autoLine="0" autoPict="0">
                <anchor moveWithCells="1" sizeWithCells="1">
                  <from>
                    <xdr:col>7</xdr:col>
                    <xdr:colOff>800100</xdr:colOff>
                    <xdr:row>122</xdr:row>
                    <xdr:rowOff>251460</xdr:rowOff>
                  </from>
                  <to>
                    <xdr:col>8</xdr:col>
                    <xdr:colOff>792480</xdr:colOff>
                    <xdr:row>123</xdr:row>
                    <xdr:rowOff>106680</xdr:rowOff>
                  </to>
                </anchor>
              </controlPr>
            </control>
          </mc:Choice>
        </mc:AlternateContent>
        <mc:AlternateContent xmlns:mc="http://schemas.openxmlformats.org/markup-compatibility/2006">
          <mc:Choice Requires="x14">
            <control shapeId="166995" r:id="rId90" name="Check Box 83">
              <controlPr defaultSize="0" autoFill="0" autoLine="0" autoPict="0">
                <anchor moveWithCells="1" sizeWithCells="1">
                  <from>
                    <xdr:col>7</xdr:col>
                    <xdr:colOff>76200</xdr:colOff>
                    <xdr:row>125</xdr:row>
                    <xdr:rowOff>22860</xdr:rowOff>
                  </from>
                  <to>
                    <xdr:col>8</xdr:col>
                    <xdr:colOff>990600</xdr:colOff>
                    <xdr:row>126</xdr:row>
                    <xdr:rowOff>0</xdr:rowOff>
                  </to>
                </anchor>
              </controlPr>
            </control>
          </mc:Choice>
        </mc:AlternateContent>
        <mc:AlternateContent xmlns:mc="http://schemas.openxmlformats.org/markup-compatibility/2006">
          <mc:Choice Requires="x14">
            <control shapeId="166996" r:id="rId91" name="Check Box 84">
              <controlPr defaultSize="0" autoFill="0" autoLine="0" autoPict="0">
                <anchor moveWithCells="1" sizeWithCells="1">
                  <from>
                    <xdr:col>7</xdr:col>
                    <xdr:colOff>53340</xdr:colOff>
                    <xdr:row>123</xdr:row>
                    <xdr:rowOff>38100</xdr:rowOff>
                  </from>
                  <to>
                    <xdr:col>8</xdr:col>
                    <xdr:colOff>647700</xdr:colOff>
                    <xdr:row>123</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17" zoomScaleSheetLayoutView="100" workbookViewId="0">
      <selection activeCell="F19" sqref="F19"/>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41.44140625" style="29" customWidth="1"/>
    <col min="6" max="7" width="24.33203125" style="122" customWidth="1"/>
    <col min="8" max="9" width="0" style="116" hidden="1" customWidth="1"/>
    <col min="10" max="15" width="0" style="25" hidden="1" customWidth="1"/>
    <col min="16" max="16384" width="9.109375" style="25"/>
  </cols>
  <sheetData>
    <row r="1" spans="1:9" s="78" customFormat="1" ht="22.5" customHeight="1">
      <c r="A1" s="1170" t="str">
        <f>'Attach 3(JV)'!A1</f>
        <v>Specification No. :CC/NT/W-RT/DOM/A10/23/01655</v>
      </c>
      <c r="B1" s="1170"/>
      <c r="C1" s="1170"/>
      <c r="D1" s="1170"/>
      <c r="E1" s="558"/>
      <c r="F1" s="559"/>
      <c r="G1" s="538" t="str">
        <f>"Attachment-4 " &amp; 'Attach 3(JV)'!AV1</f>
        <v xml:space="preserve">Attachment-4 </v>
      </c>
      <c r="H1" s="116"/>
      <c r="I1" s="116"/>
    </row>
    <row r="3" spans="1:9" ht="92.25" customHeight="1">
      <c r="A3" s="811" t="str">
        <f>'Attach 3(JV)'!A3</f>
        <v xml:space="preserve">765kV Reactor Package RT20 for 7X110MVAR, 765kV, 1-Phase Reactors at Fatehgarh-III PS associated with ”Transmission system for evacuation of power from REZ in Rajasthan (20GW) under Phase-III Part E1”.
</v>
      </c>
      <c r="B3" s="812"/>
      <c r="C3" s="812"/>
      <c r="D3" s="812"/>
      <c r="E3" s="812"/>
      <c r="F3" s="812"/>
      <c r="G3" s="812"/>
    </row>
    <row r="4" spans="1:9" ht="20.100000000000001" customHeight="1">
      <c r="A4" s="28"/>
      <c r="H4" s="125"/>
    </row>
    <row r="5" spans="1:9" ht="20.100000000000001" customHeight="1">
      <c r="A5" s="837" t="s">
        <v>353</v>
      </c>
      <c r="B5" s="837"/>
      <c r="C5" s="837"/>
      <c r="D5" s="837"/>
      <c r="E5" s="837"/>
      <c r="F5" s="837"/>
      <c r="G5" s="837"/>
      <c r="H5" s="125"/>
    </row>
    <row r="6" spans="1:9" ht="20.100000000000001" customHeight="1">
      <c r="A6" s="32"/>
      <c r="H6" s="125"/>
    </row>
    <row r="7" spans="1:9" ht="20.100000000000001" customHeight="1">
      <c r="A7" s="33" t="str">
        <f>'Attach 3(JV)'!A7</f>
        <v>Bidder’s Name and Address  :</v>
      </c>
      <c r="F7" s="15" t="str">
        <f>'Attach 3(JV)'!E7</f>
        <v>To:</v>
      </c>
      <c r="H7" s="125"/>
    </row>
    <row r="8" spans="1:9" ht="36" customHeight="1">
      <c r="A8" s="843" t="str">
        <f>'Attach 3(JV)'!A8</f>
        <v/>
      </c>
      <c r="B8" s="843"/>
      <c r="C8" s="843"/>
      <c r="D8" s="843"/>
      <c r="F8" s="108" t="str">
        <f>'Attach 3(JV)'!E8</f>
        <v>Contract Services</v>
      </c>
      <c r="H8" s="125"/>
    </row>
    <row r="9" spans="1:9" ht="20.100000000000001" customHeight="1">
      <c r="A9" s="13" t="s">
        <v>346</v>
      </c>
      <c r="B9" s="840">
        <f>'Attach 3(JV)'!B9</f>
        <v>0</v>
      </c>
      <c r="C9" s="840"/>
      <c r="D9" s="840"/>
      <c r="F9" s="108" t="str">
        <f>'Attach 3(JV)'!E9</f>
        <v>Power Grid Corporation of India Ltd.,</v>
      </c>
      <c r="H9" s="125"/>
    </row>
    <row r="10" spans="1:9" ht="20.100000000000001" customHeight="1">
      <c r="A10" s="13" t="s">
        <v>348</v>
      </c>
      <c r="B10" s="840">
        <f>'Attach 3(JV)'!B10</f>
        <v>0</v>
      </c>
      <c r="C10" s="840"/>
      <c r="D10" s="840"/>
      <c r="F10" s="108" t="str">
        <f>'Attach 3(JV)'!E10</f>
        <v>"Saudamini", Plot No. 2, Sector 29</v>
      </c>
      <c r="H10" s="125"/>
    </row>
    <row r="11" spans="1:9" ht="20.100000000000001" customHeight="1">
      <c r="B11" s="840">
        <f>'Attach 3(JV)'!B11</f>
        <v>0</v>
      </c>
      <c r="C11" s="840"/>
      <c r="D11" s="840"/>
      <c r="F11" s="108" t="str">
        <f>'Attach 3(JV)'!E11</f>
        <v>Gurgaon (Haryana) - 122001</v>
      </c>
    </row>
    <row r="12" spans="1:9" ht="20.100000000000001" customHeight="1">
      <c r="A12" s="32"/>
      <c r="B12" s="840">
        <f>'Attach 3(JV)'!B12</f>
        <v>0</v>
      </c>
      <c r="C12" s="840"/>
      <c r="D12" s="840"/>
      <c r="E12" s="15"/>
    </row>
    <row r="13" spans="1:9" ht="20.100000000000001" customHeight="1">
      <c r="A13" s="32"/>
      <c r="B13" s="103"/>
      <c r="C13" s="103"/>
      <c r="D13" s="103"/>
      <c r="E13" s="25"/>
      <c r="F13" s="123"/>
      <c r="G13" s="123"/>
    </row>
    <row r="14" spans="1:9" ht="20.100000000000001" customHeight="1">
      <c r="A14" s="32"/>
      <c r="B14" s="103"/>
      <c r="C14" s="103"/>
      <c r="D14" s="103"/>
    </row>
    <row r="15" spans="1:9" ht="20.100000000000001" customHeight="1">
      <c r="A15" s="29" t="s">
        <v>341</v>
      </c>
    </row>
    <row r="16" spans="1:9" ht="20.100000000000001" customHeight="1">
      <c r="A16" s="32"/>
    </row>
    <row r="17" spans="1:9" ht="50.1" customHeight="1">
      <c r="A17" s="1172" t="str">
        <f>"We hereby certify that equipment and materials to be supplied are produced in " &amp;H26 &amp; " eligible source " &amp; F26</f>
        <v>We hereby certify that equipment and materials to be supplied are produced in [Name of Countries],  eligible source country.</v>
      </c>
      <c r="B17" s="1172"/>
      <c r="C17" s="1172"/>
      <c r="D17" s="1172"/>
      <c r="E17" s="1172"/>
      <c r="F17" s="124" t="s">
        <v>179</v>
      </c>
      <c r="G17" s="124" t="s">
        <v>180</v>
      </c>
    </row>
    <row r="18" spans="1:9" ht="45" customHeight="1">
      <c r="A18" s="1171" t="str">
        <f>"We hereby certify that our company is incorporated and registered in " &amp;I26 &amp; " eligible source " &amp;G26</f>
        <v>We hereby certify that our company is incorporated and registered in [Name of Countries],  eligible source country.</v>
      </c>
      <c r="B18" s="1171"/>
      <c r="C18" s="1171"/>
      <c r="D18" s="1171"/>
      <c r="E18" s="1171"/>
      <c r="F18" s="129" t="s">
        <v>153</v>
      </c>
      <c r="G18" s="129" t="s">
        <v>153</v>
      </c>
      <c r="H18" s="114" t="str">
        <f t="shared" ref="H18:I25" si="0">IF(F18 = "", "", F18&amp; ", ")</f>
        <v xml:space="preserve">[Name of Countries], </v>
      </c>
      <c r="I18" s="114" t="str">
        <f t="shared" si="0"/>
        <v xml:space="preserve">[Name of Countries], </v>
      </c>
    </row>
    <row r="19" spans="1:9" ht="33" customHeight="1">
      <c r="A19" s="127"/>
      <c r="B19" s="127"/>
      <c r="C19" s="127"/>
      <c r="D19" s="127"/>
      <c r="E19" s="127"/>
      <c r="F19" s="129"/>
      <c r="G19" s="129"/>
      <c r="H19" s="114" t="str">
        <f t="shared" si="0"/>
        <v/>
      </c>
      <c r="I19" s="114" t="str">
        <f t="shared" si="0"/>
        <v/>
      </c>
    </row>
    <row r="20" spans="1:9" ht="33" customHeight="1">
      <c r="A20" s="127"/>
      <c r="B20" s="127"/>
      <c r="C20" s="127"/>
      <c r="D20" s="37"/>
      <c r="E20" s="127"/>
      <c r="F20" s="129"/>
      <c r="G20" s="129"/>
      <c r="H20" s="114" t="str">
        <f t="shared" si="0"/>
        <v/>
      </c>
      <c r="I20" s="114" t="str">
        <f t="shared" si="0"/>
        <v/>
      </c>
    </row>
    <row r="21" spans="1:9" ht="33" customHeight="1">
      <c r="A21" s="36" t="s">
        <v>7</v>
      </c>
      <c r="B21" s="63" t="str">
        <f>'Attach 3(JV)'!B24</f>
        <v>--</v>
      </c>
      <c r="D21" s="37" t="s">
        <v>5</v>
      </c>
      <c r="E21" s="212" t="str">
        <f>'Attach 3(JV)'!E24</f>
        <v/>
      </c>
      <c r="F21" s="129"/>
      <c r="G21" s="129"/>
      <c r="H21" s="114" t="str">
        <f t="shared" si="0"/>
        <v/>
      </c>
      <c r="I21" s="114" t="str">
        <f t="shared" si="0"/>
        <v/>
      </c>
    </row>
    <row r="22" spans="1:9" ht="33" customHeight="1">
      <c r="A22" s="36" t="s">
        <v>8</v>
      </c>
      <c r="B22" s="212" t="str">
        <f>'Attach 3(JV)'!B25</f>
        <v/>
      </c>
      <c r="D22" s="37" t="s">
        <v>6</v>
      </c>
      <c r="E22" s="212" t="str">
        <f>'Attach 3(JV)'!E25</f>
        <v/>
      </c>
      <c r="F22" s="129"/>
      <c r="G22" s="129"/>
      <c r="H22" s="114" t="str">
        <f t="shared" si="0"/>
        <v/>
      </c>
      <c r="I22" s="114" t="str">
        <f t="shared" si="0"/>
        <v/>
      </c>
    </row>
    <row r="23" spans="1:9" ht="33" customHeight="1">
      <c r="D23" s="37"/>
      <c r="F23" s="129"/>
      <c r="G23" s="129"/>
      <c r="H23" s="114" t="str">
        <f t="shared" si="0"/>
        <v/>
      </c>
      <c r="I23" s="114" t="str">
        <f t="shared" si="0"/>
        <v/>
      </c>
    </row>
    <row r="24" spans="1:9" ht="33" customHeight="1">
      <c r="D24" s="37"/>
      <c r="F24" s="129"/>
      <c r="G24" s="129"/>
      <c r="H24" s="114" t="str">
        <f t="shared" si="0"/>
        <v/>
      </c>
      <c r="I24" s="114" t="str">
        <f t="shared" si="0"/>
        <v/>
      </c>
    </row>
    <row r="25" spans="1:9" ht="33" customHeight="1">
      <c r="A25" s="25"/>
      <c r="B25" s="25"/>
      <c r="C25" s="25"/>
      <c r="D25" s="25"/>
      <c r="E25" s="25"/>
      <c r="F25" s="129"/>
      <c r="G25" s="129"/>
      <c r="H25" s="114" t="str">
        <f t="shared" si="0"/>
        <v/>
      </c>
      <c r="I25" s="114" t="str">
        <f t="shared" si="0"/>
        <v/>
      </c>
    </row>
    <row r="26" spans="1:9" ht="33" customHeight="1">
      <c r="A26" s="25"/>
      <c r="B26" s="25"/>
      <c r="C26" s="25"/>
      <c r="D26" s="25"/>
      <c r="E26" s="25"/>
      <c r="F26" s="126" t="str">
        <f>IF((8-COUNTBLANK(F18:F25)) &lt;2, "country.", "countries.")</f>
        <v>country.</v>
      </c>
      <c r="G26" s="126" t="str">
        <f>IF((8-COUNTBLANK(G18:G25)) &lt;2, "country.", "countries.")</f>
        <v>country.</v>
      </c>
      <c r="H26" s="114" t="str">
        <f>IF(COUNTBLANK(F18:F25) =8, "[Enter the name of country where from equipments &amp; material shall be supplied]",CONCATENATE(H18,H19,H20,H21,H22,H23,H24,H25))</f>
        <v xml:space="preserve">[Name of Countries], </v>
      </c>
      <c r="I26" s="114"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cGiid0yQP+SOe5AscEov8P4ukSU4F4CvYk7t5aM58Isor+r8JHvvTC4f0Hg275lz2yr76qfJu4LIh6ZZy5zmbw==" saltValue="/fAr1SuvRHaAQMBJwI2ISA==" spinCount="100000" sheet="1" objects="1" scenarios="1" formatColumns="0" formatRows="0" selectLockedCells="1"/>
  <customSheetViews>
    <customSheetView guid="{BC3C0F45-1B04-484E-941E-D23C8045455D}" showPageBreaks="1" showGridLines="0" zeroValues="0" printArea="1" hiddenColumns="1" view="pageBreakPreview">
      <selection activeCell="F19" sqref="F19"/>
      <pageMargins left="0.75" right="0.63" top="0.57999999999999996" bottom="0.6" header="0.34" footer="0.35"/>
      <pageSetup scale="67" orientation="portrait" r:id="rId1"/>
      <headerFooter alignWithMargins="0">
        <oddFooter>&amp;R&amp;"Book Antiqua,Bold"&amp;8 Page &amp;P of &amp;N</oddFooter>
      </headerFooter>
    </customSheetView>
    <customSheetView guid="{7EA7248B-219A-4033-A934-89513226BF9E}" showPageBreaks="1" showGridLines="0" zeroValues="0" printArea="1" hiddenColumns="1" view="pageBreakPreview">
      <selection activeCell="F19" sqref="F19"/>
      <pageMargins left="0.75" right="0.63" top="0.57999999999999996" bottom="0.6" header="0.34" footer="0.35"/>
      <pageSetup scale="67" orientation="portrait" r:id="rId2"/>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39"/>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9" sqref="F19"/>
      <pageMargins left="0.75" right="0.63" top="0.57999999999999996" bottom="0.6" header="0.34" footer="0.35"/>
      <pageSetup scale="67" orientation="portrait" r:id="rId40"/>
      <headerFooter alignWithMargins="0">
        <oddFooter>&amp;R&amp;"Book Antiqua,Bold"&amp;8 Page &amp;P of &amp;N</oddFooter>
      </headerFooter>
    </customSheetView>
    <customSheetView guid="{E9D42694-117B-4E0A-B08A-A5A33F5DE995}" showPageBreaks="1" showGridLines="0" zeroValues="0" printArea="1" hiddenColumns="1" view="pageBreakPreview">
      <selection activeCell="F19" sqref="F19"/>
      <pageMargins left="0.75" right="0.63" top="0.57999999999999996" bottom="0.6" header="0.34" footer="0.35"/>
      <pageSetup scale="67" orientation="portrait" r:id="rId41"/>
      <headerFooter alignWithMargins="0">
        <oddFooter>&amp;R&amp;"Book Antiqua,Bold"&amp;8 Page &amp;P of &amp;N</oddFooter>
      </headerFooter>
    </customSheetView>
    <customSheetView guid="{C49319FA-440E-40ED-8D3D-F15B233A2A32}" showPageBreaks="1" showGridLines="0" zeroValues="0" printArea="1" hiddenColumns="1" view="pageBreakPreview" topLeftCell="A17">
      <selection activeCell="F19" sqref="F19"/>
      <pageMargins left="0.75" right="0.63" top="0.57999999999999996" bottom="0.6" header="0.34" footer="0.35"/>
      <pageSetup scale="67" orientation="portrait" r:id="rId42"/>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3"/>
  <headerFooter alignWithMargins="0">
    <oddFooter>&amp;R&amp;"Book Antiqua,Bold"&amp;8 Page &amp;P of &amp;N</oddFooter>
  </headerFooter>
  <drawing r:id="rId4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3" zoomScale="115" zoomScaleSheetLayoutView="115" workbookViewId="0">
      <selection activeCell="D20" sqref="D20"/>
    </sheetView>
  </sheetViews>
  <sheetFormatPr defaultColWidth="9.109375" defaultRowHeight="14.4"/>
  <cols>
    <col min="1" max="1" width="12.109375" style="29" customWidth="1"/>
    <col min="2" max="2" width="23.6640625" style="29" customWidth="1"/>
    <col min="3" max="3" width="26.44140625" style="29" customWidth="1"/>
    <col min="4" max="4" width="12.33203125" style="29" customWidth="1"/>
    <col min="5" max="5" width="26.6640625" style="29" customWidth="1"/>
    <col min="6" max="8" width="9.109375" style="176"/>
    <col min="9" max="38" width="9.109375" style="177"/>
    <col min="39" max="16384" width="9.109375" style="25"/>
  </cols>
  <sheetData>
    <row r="1" spans="1:38" s="546" customFormat="1" ht="20.25" customHeight="1">
      <c r="A1" s="1173" t="str">
        <f>'Attach 3(JV)'!A1</f>
        <v>Specification No. :CC/NT/W-RT/DOM/A10/23/01655</v>
      </c>
      <c r="B1" s="1173"/>
      <c r="C1" s="1173"/>
      <c r="D1" s="560"/>
      <c r="E1" s="561" t="str">
        <f>"Attachment-4(A) "&amp; 'Attach 3(JV)'!AT1</f>
        <v xml:space="preserve">Attachment-4(A) </v>
      </c>
      <c r="F1" s="562"/>
      <c r="G1" s="562"/>
      <c r="H1" s="562"/>
      <c r="I1" s="563"/>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row>
    <row r="2" spans="1:38" ht="11.1" customHeight="1"/>
    <row r="3" spans="1:38" ht="127.5" customHeight="1">
      <c r="A3" s="811" t="str">
        <f>'Attach 3(JV)'!A3</f>
        <v xml:space="preserve">765kV Reactor Package RT20 for 7X110MVAR, 765kV, 1-Phase Reactors at Fatehgarh-III PS associated with ”Transmission system for evacuation of power from REZ in Rajasthan (20GW) under Phase-III Part E1”.
</v>
      </c>
      <c r="B3" s="812"/>
      <c r="C3" s="812"/>
      <c r="D3" s="812"/>
      <c r="E3" s="812"/>
      <c r="F3" s="178"/>
      <c r="G3" s="179"/>
      <c r="H3" s="178"/>
    </row>
    <row r="4" spans="1:38" ht="11.1" customHeight="1">
      <c r="A4" s="28"/>
      <c r="H4" s="180"/>
      <c r="I4" s="181"/>
    </row>
    <row r="5" spans="1:38" ht="20.100000000000001" customHeight="1">
      <c r="A5" s="837" t="s">
        <v>354</v>
      </c>
      <c r="B5" s="837"/>
      <c r="C5" s="837"/>
      <c r="D5" s="837"/>
      <c r="E5" s="837"/>
      <c r="F5" s="178"/>
      <c r="H5" s="180"/>
      <c r="I5" s="181"/>
    </row>
    <row r="6" spans="1:38" ht="11.1" customHeight="1">
      <c r="A6" s="32"/>
      <c r="H6" s="180"/>
      <c r="I6" s="181"/>
    </row>
    <row r="7" spans="1:38" ht="20.100000000000001" customHeight="1">
      <c r="A7" s="33" t="str">
        <f>'Attach 3(JV)'!A7</f>
        <v>Bidder’s Name and Address  :</v>
      </c>
      <c r="D7" s="15" t="str">
        <f>'Attach 3(JV)'!E7</f>
        <v>To:</v>
      </c>
      <c r="H7" s="180"/>
      <c r="I7" s="181"/>
    </row>
    <row r="8" spans="1:38" s="128" customFormat="1" ht="36" customHeight="1">
      <c r="A8" s="843" t="str">
        <f>'Attach 3(JV)'!A8</f>
        <v/>
      </c>
      <c r="B8" s="843"/>
      <c r="C8" s="843"/>
      <c r="D8" s="12" t="str">
        <f>'Attach 3(JV)'!E8</f>
        <v>Contract Services</v>
      </c>
      <c r="E8" s="32"/>
      <c r="F8" s="182"/>
      <c r="G8" s="182"/>
      <c r="H8" s="183"/>
      <c r="I8" s="184"/>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row>
    <row r="9" spans="1:38" ht="20.100000000000001" customHeight="1">
      <c r="A9" s="13" t="s">
        <v>346</v>
      </c>
      <c r="B9" s="840">
        <f>'Attach 3(JV)'!B9</f>
        <v>0</v>
      </c>
      <c r="C9" s="840"/>
      <c r="D9" s="12" t="str">
        <f>'Attach 3(JV)'!E9</f>
        <v>Power Grid Corporation of India Ltd.,</v>
      </c>
      <c r="H9" s="180"/>
      <c r="I9" s="181"/>
    </row>
    <row r="10" spans="1:38" ht="20.100000000000001" customHeight="1">
      <c r="A10" s="13" t="s">
        <v>348</v>
      </c>
      <c r="B10" s="840">
        <f>'Attach 3(JV)'!B10</f>
        <v>0</v>
      </c>
      <c r="C10" s="840"/>
      <c r="D10" s="12" t="str">
        <f>'Attach 3(JV)'!E10</f>
        <v>"Saudamini", Plot No. 2, Sector 29</v>
      </c>
      <c r="H10" s="180"/>
      <c r="I10" s="181"/>
    </row>
    <row r="11" spans="1:38" ht="20.100000000000001" customHeight="1">
      <c r="B11" s="840">
        <f>'Attach 3(JV)'!B11</f>
        <v>0</v>
      </c>
      <c r="C11" s="840"/>
      <c r="D11" s="12" t="str">
        <f>'Attach 3(JV)'!E11</f>
        <v>Gurgaon (Haryana) - 122001</v>
      </c>
    </row>
    <row r="12" spans="1:38" ht="15" customHeight="1">
      <c r="A12" s="32"/>
      <c r="B12" s="840">
        <f>'Attach 3(JV)'!B12</f>
        <v>0</v>
      </c>
      <c r="C12" s="840"/>
      <c r="D12" s="12"/>
    </row>
    <row r="13" spans="1:38" ht="20.100000000000001" customHeight="1">
      <c r="A13" s="29" t="s">
        <v>341</v>
      </c>
    </row>
    <row r="14" spans="1:38" ht="79.5" customHeight="1">
      <c r="A14" s="1174" t="s">
        <v>355</v>
      </c>
      <c r="B14" s="1174"/>
      <c r="C14" s="1174"/>
      <c r="D14" s="1174"/>
      <c r="E14" s="1174"/>
    </row>
    <row r="15" spans="1:38" ht="20.100000000000001" customHeight="1">
      <c r="A15" s="110" t="s">
        <v>361</v>
      </c>
      <c r="B15" s="110" t="s">
        <v>362</v>
      </c>
      <c r="C15" s="110" t="s">
        <v>363</v>
      </c>
      <c r="D15" s="110" t="s">
        <v>342</v>
      </c>
      <c r="E15" s="110" t="s">
        <v>343</v>
      </c>
    </row>
    <row r="16" spans="1:38" ht="20.100000000000001" customHeight="1">
      <c r="A16" s="111">
        <v>1</v>
      </c>
      <c r="B16" s="214"/>
      <c r="C16" s="214"/>
      <c r="D16" s="214"/>
      <c r="E16" s="214"/>
    </row>
    <row r="17" spans="1:5" ht="20.100000000000001" customHeight="1">
      <c r="A17" s="112">
        <v>2</v>
      </c>
      <c r="B17" s="215"/>
      <c r="C17" s="215"/>
      <c r="D17" s="215"/>
      <c r="E17" s="215"/>
    </row>
    <row r="18" spans="1:5" ht="20.100000000000001" customHeight="1">
      <c r="A18" s="112">
        <v>3</v>
      </c>
      <c r="B18" s="215"/>
      <c r="C18" s="215"/>
      <c r="D18" s="215"/>
      <c r="E18" s="215"/>
    </row>
    <row r="19" spans="1:5" ht="20.100000000000001" customHeight="1">
      <c r="A19" s="112">
        <v>4</v>
      </c>
      <c r="B19" s="215"/>
      <c r="C19" s="215"/>
      <c r="D19" s="215"/>
      <c r="E19" s="215"/>
    </row>
    <row r="20" spans="1:5" ht="19.5" customHeight="1">
      <c r="A20" s="113">
        <v>5</v>
      </c>
      <c r="B20" s="216"/>
      <c r="C20" s="216"/>
      <c r="D20" s="216"/>
      <c r="E20" s="216"/>
    </row>
    <row r="21" spans="1:5" ht="15" customHeight="1">
      <c r="A21" s="25"/>
      <c r="B21" s="25"/>
      <c r="C21" s="25"/>
      <c r="D21" s="25"/>
      <c r="E21" s="25"/>
    </row>
    <row r="22" spans="1:5" ht="62.25" customHeight="1">
      <c r="A22" s="1174" t="s">
        <v>356</v>
      </c>
      <c r="B22" s="1174"/>
      <c r="C22" s="1174"/>
      <c r="D22" s="1174"/>
      <c r="E22" s="1174"/>
    </row>
    <row r="23" spans="1:5" ht="15.9" customHeight="1"/>
    <row r="24" spans="1:5" ht="23.1" customHeight="1">
      <c r="C24" s="37"/>
    </row>
    <row r="25" spans="1:5" ht="23.1" customHeight="1">
      <c r="A25" s="36" t="s">
        <v>7</v>
      </c>
      <c r="B25" s="63" t="str">
        <f>'Attach 3(JV)'!B24</f>
        <v>--</v>
      </c>
      <c r="C25" s="37" t="s">
        <v>5</v>
      </c>
      <c r="D25" s="1175" t="str">
        <f>'Attach 3(JV)'!E24</f>
        <v/>
      </c>
      <c r="E25" s="1175"/>
    </row>
    <row r="26" spans="1:5" ht="23.1" customHeight="1">
      <c r="A26" s="36" t="s">
        <v>8</v>
      </c>
      <c r="B26" s="212" t="str">
        <f>'Attach 3(JV)'!B25</f>
        <v/>
      </c>
      <c r="C26" s="37" t="s">
        <v>6</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OdbbfbJg7zCrjNZDSej1xdkoTLTvDn5I+BYLAcaDWWJUKH9vUd2LysAglqDqlmv/rt76pK7uaw9R9wkJMohNig==" saltValue="Brj/pgdegWzGFep52fI/mA==" spinCount="100000" sheet="1" objects="1" scenarios="1" formatColumns="0" formatRows="0" selectLockedCells="1"/>
  <customSheetViews>
    <customSheetView guid="{BC3C0F45-1B04-484E-941E-D23C8045455D}" scale="115" showPageBreaks="1" showGridLines="0" zeroValues="0" fitToPage="1" printArea="1" view="pageBreakPreview" topLeftCell="A4">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7EA7248B-219A-4033-A934-89513226BF9E}" scale="115" showPageBreaks="1" showGridLines="0" zeroValues="0" fitToPage="1" printArea="1" view="pageBreakPreview" topLeftCell="A4">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6"/>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7"/>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1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4">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E9D42694-117B-4E0A-B08A-A5A33F5DE995}" scale="115" showPageBreaks="1" showGridLines="0" zeroValues="0" fitToPage="1" printArea="1" view="pageBreakPreview" topLeftCell="A4">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C49319FA-440E-40ED-8D3D-F15B233A2A32}" scale="115" showPageBreaks="1" showGridLines="0" zeroValues="0" fitToPage="1" printArea="1" view="pageBreakPreview" topLeftCell="A3">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3"/>
  <headerFooter alignWithMargins="0">
    <oddFooter>&amp;R&amp;"Book Antiqua,Bold"&amp;8 Page &amp;P of &amp;N</oddFooter>
  </headerFooter>
  <drawing r:id="rId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65</vt:i4>
      </vt:variant>
    </vt:vector>
  </HeadingPairs>
  <TitlesOfParts>
    <vt:vector size="95" baseType="lpstr">
      <vt:lpstr>Basic</vt:lpstr>
      <vt:lpstr>Cover</vt:lpstr>
      <vt:lpstr>Names of Bidder</vt:lpstr>
      <vt:lpstr>Attach 3(JV)</vt:lpstr>
      <vt:lpstr>Attach-3 (QR)_old</vt:lpstr>
      <vt:lpstr>Attach 3(QR)</vt:lpstr>
      <vt:lpstr>Attach-3 (QR) </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 '!BL2A</vt:lpstr>
      <vt:lpstr>'Attach-3 (QR)_old'!BL2A</vt:lpstr>
      <vt:lpstr>'Attach-3 (QR) '!BL2AA</vt:lpstr>
      <vt:lpstr>'Attach-3 (QR)_old'!BL2AA</vt:lpstr>
      <vt:lpstr>'Attach-3 (QR) '!BL2B</vt:lpstr>
      <vt:lpstr>'Attach-3 (QR)_old'!BL2B</vt:lpstr>
      <vt:lpstr>'Attach-3 (QR) '!BL2C</vt:lpstr>
      <vt:lpstr>'Attach-3 (QR)_old'!BL2C</vt:lpstr>
      <vt:lpstr>'Attach-3 (QR) '!BL3A</vt:lpstr>
      <vt:lpstr>'Attach-3 (QR)_old'!BL3A</vt:lpstr>
      <vt:lpstr>'Attach-3 (QR) '!BL3B</vt:lpstr>
      <vt:lpstr>'Attach-3 (QR)_old'!BL3B</vt:lpstr>
      <vt:lpstr>'Attach-3 (QR) '!BL3C</vt:lpstr>
      <vt:lpstr>'Attach-3 (QR)_old'!BL3C</vt:lpstr>
      <vt:lpstr>'Attach-3 (QR) '!BL4A</vt:lpstr>
      <vt:lpstr>'Attach-3 (QR)_old'!BL4A</vt:lpstr>
      <vt:lpstr>'Attach-3 (QR) '!BL4B</vt:lpstr>
      <vt:lpstr>'Attach-3 (QR)_old'!BL4B</vt:lpstr>
      <vt:lpstr>'Attach-3 (QR) '!BL4C</vt:lpstr>
      <vt:lpstr>'Attach-3 (QR)_old'!BL4C</vt:lpstr>
      <vt:lpstr>'Attach-3 (QR) '!BL5A</vt:lpstr>
      <vt:lpstr>'Attach-3 (QR)_old'!BL5A</vt:lpstr>
      <vt:lpstr>'Attach-3 (QR) '!BL5B</vt:lpstr>
      <vt:lpstr>'Attach-3 (QR)_old'!BL5B</vt:lpstr>
      <vt:lpstr>'Attach-3 (QR) '!BL5C</vt:lpstr>
      <vt:lpstr>'Attach-3 (QR)_old'!BL5C</vt:lpstr>
      <vt:lpstr>'Attach-3 (QR)_old'!PATHAR1</vt:lpstr>
      <vt:lpstr>'Attach-3 (QR)_old'!PATHAR2</vt:lpstr>
      <vt:lpstr>'Attach-3 (QR)_old'!PATHAR3</vt:lpstr>
      <vt:lpstr>'Attach-3 (QR) '!PATHJVPR1</vt:lpstr>
      <vt:lpstr>'Attach-3 (QR)_old'!PATHJVPR1</vt:lpstr>
      <vt:lpstr>'Attach-3 (QR) '!PATHJVPR2</vt:lpstr>
      <vt:lpstr>'Attach-3 (QR)_old'!PATHJVPR2</vt:lpstr>
      <vt:lpstr>'Attach-3 (QR) '!PATHLP1</vt:lpstr>
      <vt:lpstr>'Attach-3 (QR)_old'!PATHLP1</vt:lpstr>
      <vt:lpstr>'Attach-3 (QR) '!PATHPR1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 '!Print_Area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Vakati Silpa {वाकाटि शिल्पा}</cp:lastModifiedBy>
  <cp:lastPrinted>2022-01-10T09:12:57Z</cp:lastPrinted>
  <dcterms:created xsi:type="dcterms:W3CDTF">2010-09-27T08:09:01Z</dcterms:created>
  <dcterms:modified xsi:type="dcterms:W3CDTF">2023-04-21T11:35:37Z</dcterms:modified>
</cp:coreProperties>
</file>