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updateLinks="never" codeName="ThisWorkbook" defaultThemeVersion="124226"/>
  <mc:AlternateContent xmlns:mc="http://schemas.openxmlformats.org/markup-compatibility/2006">
    <mc:Choice Requires="x15">
      <x15ac:absPath xmlns:x15ac="http://schemas.microsoft.com/office/spreadsheetml/2010/11/ac" url="C:\Users\Silpa\Desktop\vol-III RT 20 for locking\"/>
    </mc:Choice>
  </mc:AlternateContent>
  <xr:revisionPtr revIDLastSave="0" documentId="13_ncr:1_{73D6E09F-B65E-4853-AD86-0B83AAFF8388}" xr6:coauthVersionLast="45" xr6:coauthVersionMax="47" xr10:uidLastSave="{00000000-0000-0000-0000-000000000000}"/>
  <workbookProtection workbookAlgorithmName="SHA-512" workbookHashValue="2TicBECfG6eHnNa4ITBg3SifOVqwxNSN3o7cPiCLKpPfuz9goZWAp+rv49/uQqXlVv9EB9WsMPjK/MV/p83bJg==" workbookSaltValue="m12BOCZXYhf/TJXc7I/Wcg==" workbookSpinCount="100000" revisionsAlgorithmName="SHA-512" revisionsHashValue="mE4kEASAF2pSV2M3uemBUp4AdAD958ze8In8+HFNvT9xu3RSIrlP3MyUVxxaYVo+UHY6O49qRzMhe2YfN7M97A==" revisionsSaltValue="60N9EGfi888JF0Cff4eOQw==" revisionsSpinCount="100000" lockStructure="1" lockRevision="1"/>
  <bookViews>
    <workbookView xWindow="-108" yWindow="-108" windowWidth="23256" windowHeight="12456" tabRatio="670" firstSheet="4"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'Sch-1'!$16:$32</definedName>
    <definedName name="_xlnm._FilterDatabase" localSheetId="5" hidden="1">'Sch-2'!$A$16:$AF$30</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'Sch-1'!$A$1:$N$36</definedName>
    <definedName name="_xlnm.Print_Area" localSheetId="5">'Sch-2'!$A$1:$J$33</definedName>
    <definedName name="_xlnm.Print_Area" localSheetId="6">'Sch-3'!$A$1:$P$27</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'Sch-1'!$O:$AE</definedName>
    <definedName name="Z_267FF044_3C5D_4FEC_AC00_A7E30583F8BB_.wvu.Cols" localSheetId="5" hidden="1">'Sch-2'!$K:$L</definedName>
    <definedName name="Z_267FF044_3C5D_4FEC_AC00_A7E30583F8BB_.wvu.Cols" localSheetId="6" hidden="1">'Sch-3'!$Q:$AB</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'Sch-1'!$16:$32</definedName>
    <definedName name="Z_267FF044_3C5D_4FEC_AC00_A7E30583F8BB_.wvu.FilterData" localSheetId="5" hidden="1">'Sch-2'!$A$16:$AF$30</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'Sch-1'!$A$1:$N$36</definedName>
    <definedName name="Z_267FF044_3C5D_4FEC_AC00_A7E30583F8BB_.wvu.PrintArea" localSheetId="5" hidden="1">'Sch-2'!$A$1:$J$33</definedName>
    <definedName name="Z_267FF044_3C5D_4FEC_AC00_A7E30583F8BB_.wvu.PrintArea" localSheetId="6" hidden="1">'Sch-3'!$A$1:$P$27</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definedName>
    <definedName name="Z_267FF044_3C5D_4FEC_AC00_A7E30583F8BB_.wvu.Rows" localSheetId="6" hidden="1">'Sch-3'!$31:$31</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'Sch-1'!$C$1:$C$32</definedName>
    <definedName name="Z_357C9841_BEC3_434B_AC63_C04FB4321BA3_.wvu.FilterData" localSheetId="5" hidden="1">'Sch-2'!$C$1:$C$35</definedName>
    <definedName name="Z_357C9841_BEC3_434B_AC63_C04FB4321BA3_.wvu.FilterData" localSheetId="6" hidden="1">'Sch-3'!$C$1:$C$29</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'Sch-1'!$A$1:$N$36</definedName>
    <definedName name="Z_357C9841_BEC3_434B_AC63_C04FB4321BA3_.wvu.PrintArea" localSheetId="5" hidden="1">'Sch-2'!$A$1:$J$35</definedName>
    <definedName name="Z_357C9841_BEC3_434B_AC63_C04FB4321BA3_.wvu.PrintArea" localSheetId="6" hidden="1">'Sch-3'!$A$1:$P$29</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'Sch-1'!$C$1:$C$32</definedName>
    <definedName name="Z_3C00DDA0_7DDE_4169_A739_550DAF5DCF8D_.wvu.FilterData" localSheetId="5" hidden="1">'Sch-2'!$C$1:$C$35</definedName>
    <definedName name="Z_3C00DDA0_7DDE_4169_A739_550DAF5DCF8D_.wvu.FilterData" localSheetId="6" hidden="1">'Sch-3'!$C$1:$C$29</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'Sch-1'!$A$1:$N$36</definedName>
    <definedName name="Z_3C00DDA0_7DDE_4169_A739_550DAF5DCF8D_.wvu.PrintArea" localSheetId="5" hidden="1">'Sch-2'!$A$1:$J$35</definedName>
    <definedName name="Z_3C00DDA0_7DDE_4169_A739_550DAF5DCF8D_.wvu.PrintArea" localSheetId="6" hidden="1">'Sch-3'!$A$1:$P$29</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'Sch-1'!$16:$32</definedName>
    <definedName name="Z_3FCD02EB_1C44_4646_B069_2B9945E67B1F_.wvu.FilterData" localSheetId="5" hidden="1">'Sch-2'!$A$16:$AF$30</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'Sch-1'!$A$1:$N$36</definedName>
    <definedName name="Z_3FCD02EB_1C44_4646_B069_2B9945E67B1F_.wvu.PrintArea" localSheetId="5" hidden="1">'Sch-2'!$A$1:$J$33</definedName>
    <definedName name="Z_3FCD02EB_1C44_4646_B069_2B9945E67B1F_.wvu.PrintArea" localSheetId="6" hidden="1">'Sch-3'!$A$1:$P$27</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'Sch-3'!$31:$31</definedName>
    <definedName name="Z_3FCD02EB_1C44_4646_B069_2B9945E67B1F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'Sch-1'!$16:$32</definedName>
    <definedName name="Z_63D51328_7CBC_4A1E_B96D_BAE91416501B_.wvu.FilterData" localSheetId="5" hidden="1">'Sch-2'!$A$16:$AF$30</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'Sch-1'!$A$1:$N$36</definedName>
    <definedName name="Z_63D51328_7CBC_4A1E_B96D_BAE91416501B_.wvu.PrintArea" localSheetId="5" hidden="1">'Sch-2'!$A$1:$J$33</definedName>
    <definedName name="Z_63D51328_7CBC_4A1E_B96D_BAE91416501B_.wvu.PrintArea" localSheetId="6" hidden="1">'Sch-3'!$A$1:$P$27</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'Sch-1'!$16:$32</definedName>
    <definedName name="Z_755190E0_7BE9_48F9_BB5F_DF8E25D6736A_.wvu.FilterData" localSheetId="5" hidden="1">'Sch-2'!$A$16:$AF$30</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'Sch-1'!$A$1:$N$36</definedName>
    <definedName name="Z_755190E0_7BE9_48F9_BB5F_DF8E25D6736A_.wvu.PrintArea" localSheetId="5" hidden="1">'Sch-2'!$A$1:$J$33</definedName>
    <definedName name="Z_755190E0_7BE9_48F9_BB5F_DF8E25D6736A_.wvu.PrintArea" localSheetId="6" hidden="1">'Sch-3'!$A$1:$P$27</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5C35A94_6604_4819_B993_593EFE526A1E_.wvu.Cols" localSheetId="0" hidden="1">Basic!$I:$I</definedName>
    <definedName name="Z_85C35A94_6604_4819_B993_593EFE526A1E_.wvu.Cols" localSheetId="18" hidden="1">'Bid Form 2nd Envelope'!$H:$AO</definedName>
    <definedName name="Z_85C35A94_6604_4819_B993_593EFE526A1E_.wvu.Cols" localSheetId="14" hidden="1">Discount!$H:$L</definedName>
    <definedName name="Z_85C35A94_6604_4819_B993_593EFE526A1E_.wvu.Cols" localSheetId="3" hidden="1">'Names of Bidder'!$H:$H,'Names of Bidder'!$K:$K</definedName>
    <definedName name="Z_85C35A94_6604_4819_B993_593EFE526A1E_.wvu.Cols" localSheetId="22" hidden="1">'N-W (Cr.)'!$A:$O,'N-W (Cr.)'!$T:$DL</definedName>
    <definedName name="Z_85C35A94_6604_4819_B993_593EFE526A1E_.wvu.Cols" localSheetId="4" hidden="1">'Sch-1'!$O:$AE</definedName>
    <definedName name="Z_85C35A94_6604_4819_B993_593EFE526A1E_.wvu.Cols" localSheetId="5" hidden="1">'Sch-2'!$K:$L</definedName>
    <definedName name="Z_85C35A94_6604_4819_B993_593EFE526A1E_.wvu.Cols" localSheetId="6" hidden="1">'Sch-3'!$Q:$AB</definedName>
    <definedName name="Z_85C35A94_6604_4819_B993_593EFE526A1E_.wvu.Cols" localSheetId="8" hidden="1">'Sch-5'!$F:$T</definedName>
    <definedName name="Z_85C35A94_6604_4819_B993_593EFE526A1E_.wvu.Cols" localSheetId="12" hidden="1">'Sch-6 (After Discount)'!$E:$F</definedName>
    <definedName name="Z_85C35A94_6604_4819_B993_593EFE526A1E_.wvu.Cols" localSheetId="13" hidden="1">'Sch-7'!$AA:$AG</definedName>
    <definedName name="Z_85C35A94_6604_4819_B993_593EFE526A1E_.wvu.FilterData" localSheetId="4" hidden="1">'Sch-1'!$16:$32</definedName>
    <definedName name="Z_85C35A94_6604_4819_B993_593EFE526A1E_.wvu.FilterData" localSheetId="5" hidden="1">'Sch-2'!$A$16:$AF$30</definedName>
    <definedName name="Z_85C35A94_6604_4819_B993_593EFE526A1E_.wvu.PrintArea" localSheetId="18" hidden="1">'Bid Form 2nd Envelope'!$A$1:$F$67</definedName>
    <definedName name="Z_85C35A94_6604_4819_B993_593EFE526A1E_.wvu.PrintArea" localSheetId="14" hidden="1">Discount!$A$2:$G$40</definedName>
    <definedName name="Z_85C35A94_6604_4819_B993_593EFE526A1E_.wvu.PrintArea" localSheetId="16" hidden="1">'Entry Tax'!$A$1:$E$16</definedName>
    <definedName name="Z_85C35A94_6604_4819_B993_593EFE526A1E_.wvu.PrintArea" localSheetId="2" hidden="1">Instructions!$A$1:$C$65</definedName>
    <definedName name="Z_85C35A94_6604_4819_B993_593EFE526A1E_.wvu.PrintArea" localSheetId="3" hidden="1">'Names of Bidder'!$B$1:$G$28</definedName>
    <definedName name="Z_85C35A94_6604_4819_B993_593EFE526A1E_.wvu.PrintArea" localSheetId="15" hidden="1">Octroi!$A$1:$E$16</definedName>
    <definedName name="Z_85C35A94_6604_4819_B993_593EFE526A1E_.wvu.PrintArea" localSheetId="17" hidden="1">'Other Taxes &amp; Duties'!$A$1:$F$16</definedName>
    <definedName name="Z_85C35A94_6604_4819_B993_593EFE526A1E_.wvu.PrintArea" localSheetId="19" hidden="1">QC!$A$1:$F$28</definedName>
    <definedName name="Z_85C35A94_6604_4819_B993_593EFE526A1E_.wvu.PrintArea" localSheetId="4" hidden="1">'Sch-1'!$A$1:$N$36</definedName>
    <definedName name="Z_85C35A94_6604_4819_B993_593EFE526A1E_.wvu.PrintArea" localSheetId="5" hidden="1">'Sch-2'!$A$1:$J$33</definedName>
    <definedName name="Z_85C35A94_6604_4819_B993_593EFE526A1E_.wvu.PrintArea" localSheetId="6" hidden="1">'Sch-3'!$A$1:$P$27</definedName>
    <definedName name="Z_85C35A94_6604_4819_B993_593EFE526A1E_.wvu.PrintArea" localSheetId="7" hidden="1">'Sch-4'!$A$1:$P$26</definedName>
    <definedName name="Z_85C35A94_6604_4819_B993_593EFE526A1E_.wvu.PrintArea" localSheetId="8" hidden="1">'Sch-5'!$A$1:$E$23</definedName>
    <definedName name="Z_85C35A94_6604_4819_B993_593EFE526A1E_.wvu.PrintArea" localSheetId="9" hidden="1">'Sch-5 after discount'!$A$1:$E$23</definedName>
    <definedName name="Z_85C35A94_6604_4819_B993_593EFE526A1E_.wvu.PrintArea" localSheetId="10" hidden="1">'Sch-6'!$A$1:$D$32</definedName>
    <definedName name="Z_85C35A94_6604_4819_B993_593EFE526A1E_.wvu.PrintArea" localSheetId="12" hidden="1">'Sch-6 (After Discount)'!$A$1:$D$32</definedName>
    <definedName name="Z_85C35A94_6604_4819_B993_593EFE526A1E_.wvu.PrintArea" localSheetId="11" hidden="1">'Sch-6 After Discount'!$A$1:$D$31</definedName>
    <definedName name="Z_85C35A94_6604_4819_B993_593EFE526A1E_.wvu.PrintArea" localSheetId="13" hidden="1">'Sch-7'!$A$1:$M$22</definedName>
    <definedName name="Z_85C35A94_6604_4819_B993_593EFE526A1E_.wvu.PrintTitles" localSheetId="4" hidden="1">'Sch-1'!$15:$16</definedName>
    <definedName name="Z_85C35A94_6604_4819_B993_593EFE526A1E_.wvu.PrintTitles" localSheetId="5" hidden="1">'Sch-2'!$15:$16</definedName>
    <definedName name="Z_85C35A94_6604_4819_B993_593EFE526A1E_.wvu.PrintTitles" localSheetId="6" hidden="1">'Sch-3'!$15:$16</definedName>
    <definedName name="Z_85C35A94_6604_4819_B993_593EFE526A1E_.wvu.PrintTitles" localSheetId="8" hidden="1">'Sch-5'!$3:$14</definedName>
    <definedName name="Z_85C35A94_6604_4819_B993_593EFE526A1E_.wvu.PrintTitles" localSheetId="9" hidden="1">'Sch-5 after discount'!$3:$14</definedName>
    <definedName name="Z_85C35A94_6604_4819_B993_593EFE526A1E_.wvu.PrintTitles" localSheetId="10" hidden="1">'Sch-6'!$3:$14</definedName>
    <definedName name="Z_85C35A94_6604_4819_B993_593EFE526A1E_.wvu.PrintTitles" localSheetId="12" hidden="1">'Sch-6 (After Discount)'!$3:$14</definedName>
    <definedName name="Z_85C35A94_6604_4819_B993_593EFE526A1E_.wvu.PrintTitles" localSheetId="11" hidden="1">'Sch-6 After Discount'!$3:$13</definedName>
    <definedName name="Z_85C35A94_6604_4819_B993_593EFE526A1E_.wvu.Rows" localSheetId="1" hidden="1">Cover!$7:$7</definedName>
    <definedName name="Z_85C35A94_6604_4819_B993_593EFE526A1E_.wvu.Rows" localSheetId="14" hidden="1">Discount!$29:$32</definedName>
    <definedName name="Z_85C35A94_6604_4819_B993_593EFE526A1E_.wvu.Rows" localSheetId="3" hidden="1">'Names of Bidder'!$19:$22</definedName>
    <definedName name="Z_85C35A94_6604_4819_B993_593EFE526A1E_.wvu.Rows" localSheetId="19" hidden="1">QC!$14:$15</definedName>
    <definedName name="Z_85C35A94_6604_4819_B993_593EFE526A1E_.wvu.Rows" localSheetId="6" hidden="1">'Sch-3'!$31:$31</definedName>
    <definedName name="Z_85C35A94_6604_4819_B993_593EFE526A1E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'Sch-1'!$16:$32</definedName>
    <definedName name="Z_99CA2F10_F926_46DC_8609_4EAE5B9F3585_.wvu.FilterData" localSheetId="5" hidden="1">'Sch-2'!$A$16:$AF$30</definedName>
    <definedName name="Z_99CA2F10_F926_46DC_8609_4EAE5B9F3585_.wvu.FilterData" localSheetId="6" hidden="1">'Sch-3'!$A$16:$AE$21</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'Sch-1'!$A$1:$N$36</definedName>
    <definedName name="Z_99CA2F10_F926_46DC_8609_4EAE5B9F3585_.wvu.PrintArea" localSheetId="5" hidden="1">'Sch-2'!$A$1:$J$33</definedName>
    <definedName name="Z_99CA2F10_F926_46DC_8609_4EAE5B9F3585_.wvu.PrintArea" localSheetId="6" hidden="1">'Sch-3'!$A$1:$P$27</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4F9CA79_D3DE_43F5_9CDC_F14C42FDD954_.wvu.Cols" localSheetId="0" hidden="1">Basic!$I:$I</definedName>
    <definedName name="Z_A4F9CA79_D3DE_43F5_9CDC_F14C42FDD954_.wvu.Cols" localSheetId="18" hidden="1">'Bid Form 2nd Envelope'!$H:$AO</definedName>
    <definedName name="Z_A4F9CA79_D3DE_43F5_9CDC_F14C42FDD954_.wvu.Cols" localSheetId="14" hidden="1">Discount!$H:$L</definedName>
    <definedName name="Z_A4F9CA79_D3DE_43F5_9CDC_F14C42FDD954_.wvu.Cols" localSheetId="3" hidden="1">'Names of Bidder'!$H:$H,'Names of Bidder'!$K:$K</definedName>
    <definedName name="Z_A4F9CA79_D3DE_43F5_9CDC_F14C42FDD954_.wvu.Cols" localSheetId="22" hidden="1">'N-W (Cr.)'!$A:$O,'N-W (Cr.)'!$T:$DL</definedName>
    <definedName name="Z_A4F9CA79_D3DE_43F5_9CDC_F14C42FDD954_.wvu.Cols" localSheetId="4" hidden="1">'Sch-1'!$O:$AE</definedName>
    <definedName name="Z_A4F9CA79_D3DE_43F5_9CDC_F14C42FDD954_.wvu.Cols" localSheetId="5" hidden="1">'Sch-2'!$K:$L</definedName>
    <definedName name="Z_A4F9CA79_D3DE_43F5_9CDC_F14C42FDD954_.wvu.Cols" localSheetId="6" hidden="1">'Sch-3'!$Q:$AB</definedName>
    <definedName name="Z_A4F9CA79_D3DE_43F5_9CDC_F14C42FDD954_.wvu.Cols" localSheetId="8" hidden="1">'Sch-5'!$F:$T</definedName>
    <definedName name="Z_A4F9CA79_D3DE_43F5_9CDC_F14C42FDD954_.wvu.Cols" localSheetId="12" hidden="1">'Sch-6 (After Discount)'!$E:$F</definedName>
    <definedName name="Z_A4F9CA79_D3DE_43F5_9CDC_F14C42FDD954_.wvu.Cols" localSheetId="13" hidden="1">'Sch-7'!$AA:$AG</definedName>
    <definedName name="Z_A4F9CA79_D3DE_43F5_9CDC_F14C42FDD954_.wvu.FilterData" localSheetId="4" hidden="1">'Sch-1'!$16:$32</definedName>
    <definedName name="Z_A4F9CA79_D3DE_43F5_9CDC_F14C42FDD954_.wvu.FilterData" localSheetId="5" hidden="1">'Sch-2'!$A$16:$AF$30</definedName>
    <definedName name="Z_A4F9CA79_D3DE_43F5_9CDC_F14C42FDD954_.wvu.PrintArea" localSheetId="18" hidden="1">'Bid Form 2nd Envelope'!$A$1:$F$67</definedName>
    <definedName name="Z_A4F9CA79_D3DE_43F5_9CDC_F14C42FDD954_.wvu.PrintArea" localSheetId="14" hidden="1">Discount!$A$2:$G$40</definedName>
    <definedName name="Z_A4F9CA79_D3DE_43F5_9CDC_F14C42FDD954_.wvu.PrintArea" localSheetId="16"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5" hidden="1">Octroi!$A$1:$E$16</definedName>
    <definedName name="Z_A4F9CA79_D3DE_43F5_9CDC_F14C42FDD954_.wvu.PrintArea" localSheetId="17" hidden="1">'Other Taxes &amp; Duties'!$A$1:$F$16</definedName>
    <definedName name="Z_A4F9CA79_D3DE_43F5_9CDC_F14C42FDD954_.wvu.PrintArea" localSheetId="19" hidden="1">QC!$A$1:$F$28</definedName>
    <definedName name="Z_A4F9CA79_D3DE_43F5_9CDC_F14C42FDD954_.wvu.PrintArea" localSheetId="4" hidden="1">'Sch-1'!$A$1:$N$36</definedName>
    <definedName name="Z_A4F9CA79_D3DE_43F5_9CDC_F14C42FDD954_.wvu.PrintArea" localSheetId="5" hidden="1">'Sch-2'!$A$1:$J$33</definedName>
    <definedName name="Z_A4F9CA79_D3DE_43F5_9CDC_F14C42FDD954_.wvu.PrintArea" localSheetId="6" hidden="1">'Sch-3'!$A$1:$P$27</definedName>
    <definedName name="Z_A4F9CA79_D3DE_43F5_9CDC_F14C42FDD954_.wvu.PrintArea" localSheetId="7" hidden="1">'Sch-4'!$A$1:$P$26</definedName>
    <definedName name="Z_A4F9CA79_D3DE_43F5_9CDC_F14C42FDD954_.wvu.PrintArea" localSheetId="8" hidden="1">'Sch-5'!$A$1:$E$23</definedName>
    <definedName name="Z_A4F9CA79_D3DE_43F5_9CDC_F14C42FDD954_.wvu.PrintArea" localSheetId="9" hidden="1">'Sch-5 after discount'!$A$1:$E$23</definedName>
    <definedName name="Z_A4F9CA79_D3DE_43F5_9CDC_F14C42FDD954_.wvu.PrintArea" localSheetId="10" hidden="1">'Sch-6'!$A$1:$D$32</definedName>
    <definedName name="Z_A4F9CA79_D3DE_43F5_9CDC_F14C42FDD954_.wvu.PrintArea" localSheetId="12" hidden="1">'Sch-6 (After Discount)'!$A$1:$D$32</definedName>
    <definedName name="Z_A4F9CA79_D3DE_43F5_9CDC_F14C42FDD954_.wvu.PrintArea" localSheetId="11" hidden="1">'Sch-6 After Discount'!$A$1:$D$31</definedName>
    <definedName name="Z_A4F9CA79_D3DE_43F5_9CDC_F14C42FDD954_.wvu.PrintArea" localSheetId="13" hidden="1">'Sch-7'!$A$1:$M$22</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6" hidden="1">'Sch-3'!$15:$16</definedName>
    <definedName name="Z_A4F9CA79_D3DE_43F5_9CDC_F14C42FDD954_.wvu.PrintTitles" localSheetId="8" hidden="1">'Sch-5'!$3:$14</definedName>
    <definedName name="Z_A4F9CA79_D3DE_43F5_9CDC_F14C42FDD954_.wvu.PrintTitles" localSheetId="9" hidden="1">'Sch-5 after discount'!$3:$14</definedName>
    <definedName name="Z_A4F9CA79_D3DE_43F5_9CDC_F14C42FDD954_.wvu.PrintTitles" localSheetId="10" hidden="1">'Sch-6'!$3:$14</definedName>
    <definedName name="Z_A4F9CA79_D3DE_43F5_9CDC_F14C42FDD954_.wvu.PrintTitles" localSheetId="12" hidden="1">'Sch-6 (After Discount)'!$3:$14</definedName>
    <definedName name="Z_A4F9CA79_D3DE_43F5_9CDC_F14C42FDD954_.wvu.PrintTitles" localSheetId="11" hidden="1">'Sch-6 After Discount'!$3:$13</definedName>
    <definedName name="Z_A4F9CA79_D3DE_43F5_9CDC_F14C42FDD954_.wvu.Rows" localSheetId="1" hidden="1">Cover!$7:$7</definedName>
    <definedName name="Z_A4F9CA79_D3DE_43F5_9CDC_F14C42FDD954_.wvu.Rows" localSheetId="14" hidden="1">Discount!$29:$32</definedName>
    <definedName name="Z_A4F9CA79_D3DE_43F5_9CDC_F14C42FDD954_.wvu.Rows" localSheetId="3" hidden="1">'Names of Bidder'!$19:$22</definedName>
    <definedName name="Z_A4F9CA79_D3DE_43F5_9CDC_F14C42FDD954_.wvu.Rows" localSheetId="19" hidden="1">QC!$14:$15</definedName>
    <definedName name="Z_A4F9CA79_D3DE_43F5_9CDC_F14C42FDD954_.wvu.Rows" localSheetId="6" hidden="1">'Sch-3'!$31:$31</definedName>
    <definedName name="Z_A4F9CA79_D3DE_43F5_9CDC_F14C42FDD954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'Sch-1'!$16:$32</definedName>
    <definedName name="Z_B056965A_4BE5_44B3_AB31_550AD9F023BC_.wvu.FilterData" localSheetId="5" hidden="1">'Sch-2'!$A$16:$AF$30</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'Sch-1'!$A$1:$N$36</definedName>
    <definedName name="Z_B056965A_4BE5_44B3_AB31_550AD9F023BC_.wvu.PrintArea" localSheetId="5" hidden="1">'Sch-2'!$A$1:$J$33</definedName>
    <definedName name="Z_B056965A_4BE5_44B3_AB31_550AD9F023BC_.wvu.PrintArea" localSheetId="6" hidden="1">'Sch-3'!$A$1:$P$27</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'Sch-1'!$C$1:$C$32</definedName>
    <definedName name="Z_B96E710B_6DD7_4DE1_95AB_C9EE060CD030_.wvu.FilterData" localSheetId="5" hidden="1">'Sch-2'!$C$1:$C$35</definedName>
    <definedName name="Z_B96E710B_6DD7_4DE1_95AB_C9EE060CD030_.wvu.FilterData" localSheetId="6" hidden="1">'Sch-3'!$C$1:$C$29</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'Sch-1'!$A$1:$N$36</definedName>
    <definedName name="Z_B96E710B_6DD7_4DE1_95AB_C9EE060CD030_.wvu.PrintArea" localSheetId="5" hidden="1">'Sch-2'!$A$1:$J$35</definedName>
    <definedName name="Z_B96E710B_6DD7_4DE1_95AB_C9EE060CD030_.wvu.PrintArea" localSheetId="6" hidden="1">'Sch-3'!$A$1:$P$29</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2"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'Sch-1'!$16:$32</definedName>
    <definedName name="Z_CCA37BAE_906F_43D5_9FD9_B13563E4B9D7_.wvu.FilterData" localSheetId="5" hidden="1">'Sch-2'!$A$16:$AF$30</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'Sch-1'!$A$1:$N$36</definedName>
    <definedName name="Z_CCA37BAE_906F_43D5_9FD9_B13563E4B9D7_.wvu.PrintArea" localSheetId="5" hidden="1">'Sch-2'!$A$1:$J$33</definedName>
    <definedName name="Z_CCA37BAE_906F_43D5_9FD9_B13563E4B9D7_.wvu.PrintArea" localSheetId="6" hidden="1">'Sch-3'!$A$1:$P$27</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75895E2_2F6F_4CBA_BD93_5453786CB40C_.wvu.Cols" localSheetId="0" hidden="1">Basic!$I:$I</definedName>
    <definedName name="Z_D75895E2_2F6F_4CBA_BD93_5453786CB40C_.wvu.Cols" localSheetId="18" hidden="1">'Bid Form 2nd Envelope'!$H:$AO</definedName>
    <definedName name="Z_D75895E2_2F6F_4CBA_BD93_5453786CB40C_.wvu.Cols" localSheetId="14" hidden="1">Discount!$H:$L</definedName>
    <definedName name="Z_D75895E2_2F6F_4CBA_BD93_5453786CB40C_.wvu.Cols" localSheetId="3" hidden="1">'Names of Bidder'!$H:$H,'Names of Bidder'!$K:$K</definedName>
    <definedName name="Z_D75895E2_2F6F_4CBA_BD93_5453786CB40C_.wvu.Cols" localSheetId="22" hidden="1">'N-W (Cr.)'!$A:$O,'N-W (Cr.)'!$T:$DL</definedName>
    <definedName name="Z_D75895E2_2F6F_4CBA_BD93_5453786CB40C_.wvu.Cols" localSheetId="4" hidden="1">'Sch-1'!$O:$AN</definedName>
    <definedName name="Z_D75895E2_2F6F_4CBA_BD93_5453786CB40C_.wvu.Cols" localSheetId="5" hidden="1">'Sch-2'!$K:$L</definedName>
    <definedName name="Z_D75895E2_2F6F_4CBA_BD93_5453786CB40C_.wvu.Cols" localSheetId="6" hidden="1">'Sch-3'!$Q:$BZ</definedName>
    <definedName name="Z_D75895E2_2F6F_4CBA_BD93_5453786CB40C_.wvu.Cols" localSheetId="8" hidden="1">'Sch-5'!$F:$T</definedName>
    <definedName name="Z_D75895E2_2F6F_4CBA_BD93_5453786CB40C_.wvu.Cols" localSheetId="12" hidden="1">'Sch-6 (After Discount)'!$E:$F</definedName>
    <definedName name="Z_D75895E2_2F6F_4CBA_BD93_5453786CB40C_.wvu.Cols" localSheetId="13" hidden="1">'Sch-7'!$AA:$AG</definedName>
    <definedName name="Z_D75895E2_2F6F_4CBA_BD93_5453786CB40C_.wvu.FilterData" localSheetId="4" hidden="1">'Sch-1'!$16:$32</definedName>
    <definedName name="Z_D75895E2_2F6F_4CBA_BD93_5453786CB40C_.wvu.FilterData" localSheetId="5" hidden="1">'Sch-2'!$A$16:$AF$30</definedName>
    <definedName name="Z_D75895E2_2F6F_4CBA_BD93_5453786CB40C_.wvu.PrintArea" localSheetId="18" hidden="1">'Bid Form 2nd Envelope'!$A$1:$F$67</definedName>
    <definedName name="Z_D75895E2_2F6F_4CBA_BD93_5453786CB40C_.wvu.PrintArea" localSheetId="14" hidden="1">Discount!$A$2:$G$40</definedName>
    <definedName name="Z_D75895E2_2F6F_4CBA_BD93_5453786CB40C_.wvu.PrintArea" localSheetId="16" hidden="1">'Entry Tax'!$A$1:$E$16</definedName>
    <definedName name="Z_D75895E2_2F6F_4CBA_BD93_5453786CB40C_.wvu.PrintArea" localSheetId="2" hidden="1">Instructions!$A$1:$C$65</definedName>
    <definedName name="Z_D75895E2_2F6F_4CBA_BD93_5453786CB40C_.wvu.PrintArea" localSheetId="3" hidden="1">'Names of Bidder'!$B$1:$G$28</definedName>
    <definedName name="Z_D75895E2_2F6F_4CBA_BD93_5453786CB40C_.wvu.PrintArea" localSheetId="15" hidden="1">Octroi!$A$1:$E$16</definedName>
    <definedName name="Z_D75895E2_2F6F_4CBA_BD93_5453786CB40C_.wvu.PrintArea" localSheetId="17" hidden="1">'Other Taxes &amp; Duties'!$A$1:$F$16</definedName>
    <definedName name="Z_D75895E2_2F6F_4CBA_BD93_5453786CB40C_.wvu.PrintArea" localSheetId="19" hidden="1">QC!$A$1:$F$28</definedName>
    <definedName name="Z_D75895E2_2F6F_4CBA_BD93_5453786CB40C_.wvu.PrintArea" localSheetId="4" hidden="1">'Sch-1'!$A$1:$N$36</definedName>
    <definedName name="Z_D75895E2_2F6F_4CBA_BD93_5453786CB40C_.wvu.PrintArea" localSheetId="5" hidden="1">'Sch-2'!$A$1:$J$33</definedName>
    <definedName name="Z_D75895E2_2F6F_4CBA_BD93_5453786CB40C_.wvu.PrintArea" localSheetId="6" hidden="1">'Sch-3'!$A$1:$P$27</definedName>
    <definedName name="Z_D75895E2_2F6F_4CBA_BD93_5453786CB40C_.wvu.PrintArea" localSheetId="7" hidden="1">'Sch-4'!$A$1:$P$26</definedName>
    <definedName name="Z_D75895E2_2F6F_4CBA_BD93_5453786CB40C_.wvu.PrintArea" localSheetId="8" hidden="1">'Sch-5'!$A$1:$E$23</definedName>
    <definedName name="Z_D75895E2_2F6F_4CBA_BD93_5453786CB40C_.wvu.PrintArea" localSheetId="9" hidden="1">'Sch-5 after discount'!$A$1:$E$23</definedName>
    <definedName name="Z_D75895E2_2F6F_4CBA_BD93_5453786CB40C_.wvu.PrintArea" localSheetId="10" hidden="1">'Sch-6'!$A$1:$D$32</definedName>
    <definedName name="Z_D75895E2_2F6F_4CBA_BD93_5453786CB40C_.wvu.PrintArea" localSheetId="12" hidden="1">'Sch-6 (After Discount)'!$A$1:$D$32</definedName>
    <definedName name="Z_D75895E2_2F6F_4CBA_BD93_5453786CB40C_.wvu.PrintArea" localSheetId="11" hidden="1">'Sch-6 After Discount'!$A$1:$D$31</definedName>
    <definedName name="Z_D75895E2_2F6F_4CBA_BD93_5453786CB40C_.wvu.PrintArea" localSheetId="13" hidden="1">'Sch-7'!$A$1:$M$22</definedName>
    <definedName name="Z_D75895E2_2F6F_4CBA_BD93_5453786CB40C_.wvu.PrintTitles" localSheetId="4" hidden="1">'Sch-1'!$15:$16</definedName>
    <definedName name="Z_D75895E2_2F6F_4CBA_BD93_5453786CB40C_.wvu.PrintTitles" localSheetId="5" hidden="1">'Sch-2'!$15:$16</definedName>
    <definedName name="Z_D75895E2_2F6F_4CBA_BD93_5453786CB40C_.wvu.PrintTitles" localSheetId="6" hidden="1">'Sch-3'!$15:$16</definedName>
    <definedName name="Z_D75895E2_2F6F_4CBA_BD93_5453786CB40C_.wvu.PrintTitles" localSheetId="8" hidden="1">'Sch-5'!$3:$14</definedName>
    <definedName name="Z_D75895E2_2F6F_4CBA_BD93_5453786CB40C_.wvu.PrintTitles" localSheetId="9" hidden="1">'Sch-5 after discount'!$3:$14</definedName>
    <definedName name="Z_D75895E2_2F6F_4CBA_BD93_5453786CB40C_.wvu.PrintTitles" localSheetId="10" hidden="1">'Sch-6'!$3:$14</definedName>
    <definedName name="Z_D75895E2_2F6F_4CBA_BD93_5453786CB40C_.wvu.PrintTitles" localSheetId="12" hidden="1">'Sch-6 (After Discount)'!$3:$14</definedName>
    <definedName name="Z_D75895E2_2F6F_4CBA_BD93_5453786CB40C_.wvu.PrintTitles" localSheetId="11" hidden="1">'Sch-6 After Discount'!$3:$13</definedName>
    <definedName name="Z_D75895E2_2F6F_4CBA_BD93_5453786CB40C_.wvu.Rows" localSheetId="1" hidden="1">Cover!$7:$7</definedName>
    <definedName name="Z_D75895E2_2F6F_4CBA_BD93_5453786CB40C_.wvu.Rows" localSheetId="14" hidden="1">Discount!$29:$32</definedName>
    <definedName name="Z_D75895E2_2F6F_4CBA_BD93_5453786CB40C_.wvu.Rows" localSheetId="3" hidden="1">'Names of Bidder'!$19:$22</definedName>
    <definedName name="Z_D75895E2_2F6F_4CBA_BD93_5453786CB40C_.wvu.Rows" localSheetId="19" hidden="1">QC!$14:$15</definedName>
    <definedName name="Z_D75895E2_2F6F_4CBA_BD93_5453786CB40C_.wvu.Rows" localSheetId="6" hidden="1">'Sch-3'!$31:$31</definedName>
    <definedName name="Z_D75895E2_2F6F_4CBA_BD93_5453786CB40C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'Sch-1'!$16:$32</definedName>
    <definedName name="Z_F1B559AA_B9AD_4E4C_B94A_ECBE5878008B_.wvu.FilterData" localSheetId="5" hidden="1">'Sch-2'!$A$16:$AF$30</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'Sch-1'!$A$1:$N$36</definedName>
    <definedName name="Z_F1B559AA_B9AD_4E4C_B94A_ECBE5878008B_.wvu.PrintArea" localSheetId="5" hidden="1">'Sch-2'!$A$1:$J$33</definedName>
    <definedName name="Z_F1B559AA_B9AD_4E4C_B94A_ECBE5878008B_.wvu.PrintArea" localSheetId="6" hidden="1">'Sch-3'!$A$1:$P$27</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'Sch-3'!$31:$31</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91029"/>
  <customWorkbookViews>
    <customWorkbookView name="Silpa - Personal View" guid="{D75895E2-2F6F-4CBA-BD93-5453786CB40C}" mergeInterval="0" personalView="1" maximized="1" xWindow="-9" yWindow="-9" windowWidth="1938" windowHeight="1038" tabRatio="670" activeSheetId="19"/>
    <customWorkbookView name="Satendra Singh Sengar - Personal View" guid="{A4F9CA79-D3DE-43F5-9CDC-F14C42FDD954}" mergeInterval="0" personalView="1" maximized="1" xWindow="-11" yWindow="-11" windowWidth="1942" windowHeight="1030" tabRatio="670" activeSheetId="7"/>
    <customWorkbookView name="60003018 - Personal View" guid="{F1B559AA-B9AD-4E4C-B94A-ECBE5878008B}" mergeInterval="0" personalView="1" maximized="1" xWindow="-8" yWindow="-8" windowWidth="1382" windowHeight="744" tabRatio="670" activeSheetId="15"/>
    <customWorkbookView name="Isha Khandelwal - Personal View" guid="{755190E0-7BE9-48F9-BB5F-DF8E25D6736A}" mergeInterval="0" personalView="1" maximized="1" xWindow="-8" yWindow="-8" windowWidth="1382" windowHeight="744" tabRatio="670" activeSheetId="19"/>
    <customWorkbookView name="Umesh Kumar Yadav {उमेश कुमार यादव} - Personal View" guid="{CCA37BAE-906F-43D5-9FD9-B13563E4B9D7}" mergeInterval="0" personalView="1" maximized="1" windowWidth="1916" windowHeight="814" tabRatio="670" activeSheetId="19"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Satendra S. Sengar - Personal View" guid="{B056965A-4BE5-44B3-AB31-550AD9F023BC}" mergeInterval="0" personalView="1" maximized="1" xWindow="-8" yWindow="-8" windowWidth="1382" windowHeight="744" tabRatio="670" activeSheetId="2"/>
    <customWorkbookView name="Ankit Vaishnav {Ankit Vaishnav} - Personal View" guid="{3FCD02EB-1C44-4646-B069-2B9945E67B1F}" mergeInterval="0" personalView="1" maximized="1" xWindow="-8" yWindow="-8" windowWidth="1456" windowHeight="876" tabRatio="670" activeSheetId="13"/>
    <customWorkbookView name="Satendra Singh Sengar {सतेन्द्र सिंह सेंगर} - Personal View" guid="{267FF044-3C5D-4FEC-AC00-A7E30583F8BB}" mergeInterval="0" personalView="1" maximized="1" xWindow="-8" yWindow="-8" windowWidth="1936" windowHeight="1056" tabRatio="670" activeSheetId="7"/>
    <customWorkbookView name="Vakati Silpa {वाकाटि शिल्पा} - Personal View" guid="{85C35A94-6604-4819-B993-593EFE526A1E}" mergeInterval="0" personalView="1" maximized="1" xWindow="-9" yWindow="-9" windowWidth="1938" windowHeight="1048" tabRatio="670" activeSheetId="1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Q18" i="7" l="1"/>
  <c r="P19" i="7"/>
  <c r="J29" i="6"/>
  <c r="J27" i="6"/>
  <c r="J26" i="6"/>
  <c r="J25" i="6"/>
  <c r="J24" i="6"/>
  <c r="J23" i="6"/>
  <c r="J22" i="6"/>
  <c r="J21" i="6"/>
  <c r="J20" i="6"/>
  <c r="J19" i="6"/>
  <c r="N27" i="5"/>
  <c r="N26" i="5"/>
  <c r="N25" i="5"/>
  <c r="N24" i="5"/>
  <c r="N23" i="5"/>
  <c r="N22" i="5"/>
  <c r="N21" i="5"/>
  <c r="N20" i="5"/>
  <c r="N19" i="5"/>
  <c r="Y19" i="7" l="1"/>
  <c r="W19" i="7"/>
  <c r="X19" i="7" s="1"/>
  <c r="V19" i="7"/>
  <c r="Q19" i="7"/>
  <c r="Y18" i="7"/>
  <c r="W18" i="7"/>
  <c r="X18" i="7" s="1"/>
  <c r="V18" i="7"/>
  <c r="P18" i="7"/>
  <c r="K27" i="6"/>
  <c r="L27" i="6" s="1"/>
  <c r="K26" i="6"/>
  <c r="L26" i="6" s="1"/>
  <c r="K25" i="6"/>
  <c r="L25" i="6" s="1"/>
  <c r="K24" i="6"/>
  <c r="L24" i="6" s="1"/>
  <c r="K23" i="6"/>
  <c r="L23" i="6" s="1"/>
  <c r="K22" i="6"/>
  <c r="L22" i="6" s="1"/>
  <c r="K21" i="6"/>
  <c r="L21" i="6" s="1"/>
  <c r="K20" i="6"/>
  <c r="L20" i="6" s="1"/>
  <c r="K19" i="6"/>
  <c r="L19" i="6" s="1"/>
  <c r="K18" i="6"/>
  <c r="L18" i="6" s="1"/>
  <c r="J18" i="6"/>
  <c r="B17" i="6"/>
  <c r="X27" i="5"/>
  <c r="Z27" i="5" s="1"/>
  <c r="V27" i="5"/>
  <c r="W27" i="5" s="1"/>
  <c r="T27" i="5"/>
  <c r="P27" i="5"/>
  <c r="X26" i="5"/>
  <c r="Z26" i="5" s="1"/>
  <c r="V26" i="5"/>
  <c r="W26" i="5" s="1"/>
  <c r="T26" i="5"/>
  <c r="P26" i="5"/>
  <c r="X25" i="5"/>
  <c r="Z25" i="5" s="1"/>
  <c r="V25" i="5"/>
  <c r="W25" i="5" s="1"/>
  <c r="T25" i="5"/>
  <c r="P25" i="5"/>
  <c r="X24" i="5"/>
  <c r="Z24" i="5" s="1"/>
  <c r="V24" i="5"/>
  <c r="W24" i="5" s="1"/>
  <c r="T24" i="5"/>
  <c r="P24" i="5"/>
  <c r="X23" i="5"/>
  <c r="Z23" i="5" s="1"/>
  <c r="V23" i="5"/>
  <c r="W23" i="5" s="1"/>
  <c r="T23" i="5"/>
  <c r="P23" i="5"/>
  <c r="X22" i="5"/>
  <c r="Z22" i="5" s="1"/>
  <c r="V22" i="5"/>
  <c r="W22" i="5" s="1"/>
  <c r="T22" i="5"/>
  <c r="O22" i="5"/>
  <c r="X21" i="5"/>
  <c r="Z21" i="5" s="1"/>
  <c r="V21" i="5"/>
  <c r="W21" i="5" s="1"/>
  <c r="T21" i="5"/>
  <c r="P21" i="5"/>
  <c r="X20" i="5"/>
  <c r="Z20" i="5" s="1"/>
  <c r="V20" i="5"/>
  <c r="W20" i="5" s="1"/>
  <c r="T20" i="5"/>
  <c r="P20" i="5"/>
  <c r="X19" i="5"/>
  <c r="Z19" i="5" s="1"/>
  <c r="V19" i="5"/>
  <c r="W19" i="5" s="1"/>
  <c r="T19" i="5"/>
  <c r="O19" i="5"/>
  <c r="X18" i="5"/>
  <c r="Z18" i="5" s="1"/>
  <c r="V18" i="5"/>
  <c r="W18" i="5" s="1"/>
  <c r="T18" i="5"/>
  <c r="N18" i="5"/>
  <c r="P18" i="5" s="1"/>
  <c r="R18" i="7" l="1"/>
  <c r="Z18" i="7"/>
  <c r="Z19" i="7"/>
  <c r="R19" i="7"/>
  <c r="AA18" i="5"/>
  <c r="AD18" i="5" s="1"/>
  <c r="AA20" i="5"/>
  <c r="AD20" i="5" s="1"/>
  <c r="AA22" i="5"/>
  <c r="AD22" i="5" s="1"/>
  <c r="AA24" i="5"/>
  <c r="AD24" i="5" s="1"/>
  <c r="AA26" i="5"/>
  <c r="AD26" i="5" s="1"/>
  <c r="AA19" i="5"/>
  <c r="AD19" i="5" s="1"/>
  <c r="AA21" i="5"/>
  <c r="AD21" i="5" s="1"/>
  <c r="AA23" i="5"/>
  <c r="AD23" i="5" s="1"/>
  <c r="AA25" i="5"/>
  <c r="AD25" i="5" s="1"/>
  <c r="AA27" i="5"/>
  <c r="AD27" i="5" s="1"/>
  <c r="O18" i="5"/>
  <c r="O20" i="5"/>
  <c r="O21" i="5"/>
  <c r="O23" i="5"/>
  <c r="O24" i="5"/>
  <c r="O25" i="5"/>
  <c r="O26" i="5"/>
  <c r="O27" i="5"/>
  <c r="Y18" i="5"/>
  <c r="AB18" i="5" s="1"/>
  <c r="AC18" i="5"/>
  <c r="P19" i="5"/>
  <c r="Y19" i="5"/>
  <c r="AB19" i="5" s="1"/>
  <c r="AC19" i="5"/>
  <c r="Y20" i="5"/>
  <c r="AB20" i="5" s="1"/>
  <c r="AC20" i="5"/>
  <c r="Y21" i="5"/>
  <c r="AB21" i="5" s="1"/>
  <c r="AC21" i="5"/>
  <c r="P22" i="5"/>
  <c r="Y22" i="5"/>
  <c r="AB22" i="5" s="1"/>
  <c r="AC22" i="5"/>
  <c r="Y23" i="5"/>
  <c r="AB23" i="5" s="1"/>
  <c r="AC23" i="5"/>
  <c r="Y24" i="5"/>
  <c r="AB24" i="5" s="1"/>
  <c r="AC24" i="5"/>
  <c r="Y25" i="5"/>
  <c r="AB25" i="5" s="1"/>
  <c r="AC25" i="5"/>
  <c r="Y26" i="5"/>
  <c r="AB26" i="5" s="1"/>
  <c r="AC26" i="5"/>
  <c r="Y27" i="5"/>
  <c r="AB27" i="5" s="1"/>
  <c r="AC27" i="5"/>
  <c r="AD30" i="5" l="1"/>
  <c r="AC30" i="5"/>
  <c r="AB30" i="5"/>
  <c r="W30" i="5"/>
  <c r="X21" i="7" l="1"/>
  <c r="F8" i="20" s="1"/>
  <c r="Z21" i="7"/>
  <c r="F19" i="20" s="1"/>
  <c r="L29" i="6"/>
  <c r="F7" i="20" s="1"/>
  <c r="W29" i="5"/>
  <c r="F6" i="20" s="1"/>
  <c r="F20" i="20"/>
  <c r="I14" i="20"/>
  <c r="F9" i="20"/>
  <c r="AD29" i="5" l="1"/>
  <c r="F18" i="20" s="1"/>
  <c r="AC29" i="5"/>
  <c r="F17" i="20" s="1"/>
  <c r="AB29" i="5"/>
  <c r="F16" i="20" s="1"/>
  <c r="F21" i="20" l="1"/>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D7" i="20"/>
  <c r="A1" i="5"/>
  <c r="Z8" i="5"/>
  <c r="C9" i="5"/>
  <c r="B8" i="12" s="1"/>
  <c r="Z9" i="5"/>
  <c r="C10" i="5"/>
  <c r="C10" i="14" s="1"/>
  <c r="C11" i="5"/>
  <c r="B10" i="12" s="1"/>
  <c r="C12" i="5"/>
  <c r="C12" i="14" s="1"/>
  <c r="IV16" i="5"/>
  <c r="C34" i="5"/>
  <c r="C32" i="6" s="1"/>
  <c r="K34" i="5"/>
  <c r="O26" i="7" s="1"/>
  <c r="N24" i="8" s="1"/>
  <c r="C35" i="5"/>
  <c r="C27" i="7" s="1"/>
  <c r="C24" i="8" s="1"/>
  <c r="K35" i="5"/>
  <c r="O27" i="7" s="1"/>
  <c r="N25" i="8" s="1"/>
  <c r="K6" i="4"/>
  <c r="Z7" i="5" s="1"/>
  <c r="AA6" i="4"/>
  <c r="B7" i="4"/>
  <c r="B9" i="4"/>
  <c r="A8" i="6" s="1"/>
  <c r="B10" i="4"/>
  <c r="B14" i="4"/>
  <c r="B15" i="4"/>
  <c r="H27" i="4"/>
  <c r="G27" i="4" s="1"/>
  <c r="B2" i="2"/>
  <c r="F2" i="2"/>
  <c r="B3" i="2"/>
  <c r="A1" i="7" s="1"/>
  <c r="P21" i="7" l="1"/>
  <c r="D8" i="20" s="1"/>
  <c r="N29" i="5"/>
  <c r="D6" i="20" s="1"/>
  <c r="A3" i="13"/>
  <c r="A3" i="5"/>
  <c r="H5" i="21"/>
  <c r="H7" i="21" s="1"/>
  <c r="Z10" i="5"/>
  <c r="C11" i="14"/>
  <c r="A7" i="5"/>
  <c r="A7" i="13" s="1"/>
  <c r="B51" i="19"/>
  <c r="B53" i="19"/>
  <c r="B50" i="19"/>
  <c r="E52" i="19"/>
  <c r="F49" i="19"/>
  <c r="I33" i="6"/>
  <c r="A8" i="10"/>
  <c r="B9" i="12"/>
  <c r="B52" i="19"/>
  <c r="E16" i="17"/>
  <c r="A8" i="8"/>
  <c r="E16" i="16"/>
  <c r="B11" i="12"/>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32" i="6"/>
  <c r="A8" i="9"/>
  <c r="A1" i="9"/>
  <c r="A1" i="12"/>
  <c r="AG7" i="19"/>
  <c r="AG8" i="19" s="1"/>
  <c r="C26" i="7"/>
  <c r="C23" i="8" s="1"/>
  <c r="A1" i="19"/>
  <c r="C33" i="6"/>
  <c r="A1" i="8"/>
  <c r="A8" i="5"/>
  <c r="AG9" i="19"/>
  <c r="V21" i="7"/>
  <c r="J7" i="15"/>
  <c r="I25" i="15" s="1"/>
  <c r="T29" i="5"/>
  <c r="J8" i="15" l="1"/>
  <c r="J26" i="15" s="1"/>
  <c r="N31" i="5"/>
  <c r="A7" i="6"/>
  <c r="A7" i="10"/>
  <c r="A7" i="8"/>
  <c r="B7" i="14"/>
  <c r="A7" i="7"/>
  <c r="A7" i="9"/>
  <c r="A7" i="11"/>
  <c r="B40" i="19"/>
  <c r="B8" i="14"/>
  <c r="A7" i="12"/>
  <c r="I16" i="15"/>
  <c r="D17" i="11"/>
  <c r="E17" i="13" s="1"/>
  <c r="R21" i="7"/>
  <c r="D17" i="9" s="1"/>
  <c r="D19" i="20" s="1"/>
  <c r="D19" i="11"/>
  <c r="E19" i="13" s="1"/>
  <c r="P31" i="7"/>
  <c r="P29" i="5"/>
  <c r="D15" i="9" s="1"/>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18" i="7" l="1"/>
  <c r="T18" i="7" s="1"/>
  <c r="U18" i="7" s="1"/>
  <c r="S19" i="7"/>
  <c r="T19" i="7" s="1"/>
  <c r="U19" i="7" s="1"/>
  <c r="F19" i="13"/>
  <c r="D19" i="13" s="1"/>
  <c r="I35" i="15"/>
  <c r="I36" i="15" s="1"/>
  <c r="F17" i="13" s="1"/>
  <c r="D17" i="13" s="1"/>
  <c r="I31" i="15"/>
  <c r="I32" i="15" s="1"/>
  <c r="H35" i="15"/>
  <c r="H36" i="15" s="1"/>
  <c r="Q27" i="5" l="1"/>
  <c r="R27" i="5" s="1"/>
  <c r="S27" i="5" s="1"/>
  <c r="Q26" i="5"/>
  <c r="R26" i="5" s="1"/>
  <c r="S26" i="5" s="1"/>
  <c r="Q25" i="5"/>
  <c r="R25" i="5" s="1"/>
  <c r="S25" i="5" s="1"/>
  <c r="Q24" i="5"/>
  <c r="R24" i="5" s="1"/>
  <c r="S24" i="5" s="1"/>
  <c r="Q23" i="5"/>
  <c r="R23" i="5" s="1"/>
  <c r="S23" i="5" s="1"/>
  <c r="Q22" i="5"/>
  <c r="R22" i="5" s="1"/>
  <c r="S22" i="5" s="1"/>
  <c r="Q21" i="5"/>
  <c r="R21" i="5" s="1"/>
  <c r="S21" i="5" s="1"/>
  <c r="Q20" i="5"/>
  <c r="R20" i="5" s="1"/>
  <c r="S20" i="5" s="1"/>
  <c r="Q19" i="5"/>
  <c r="R19" i="5" s="1"/>
  <c r="S19" i="5" s="1"/>
  <c r="Q18" i="5"/>
  <c r="R18" i="5" s="1"/>
  <c r="S18" i="5" s="1"/>
  <c r="F15" i="13"/>
  <c r="D15" i="13" s="1"/>
  <c r="U21" i="7"/>
  <c r="D17" i="10" s="1"/>
  <c r="S29" i="5" l="1"/>
  <c r="D15" i="10" s="1"/>
  <c r="D19" i="10" s="1"/>
  <c r="D23" i="13" s="1"/>
  <c r="D28" i="13" s="1"/>
  <c r="H18" i="19" s="1"/>
  <c r="R29" i="5"/>
  <c r="P1" i="23" l="1"/>
  <c r="Y23" i="23" s="1"/>
  <c r="T23" i="23" s="1"/>
  <c r="Y40" i="23" l="1"/>
  <c r="T40" i="23" s="1"/>
  <c r="Y43" i="23"/>
  <c r="T43" i="23" s="1"/>
  <c r="Y20" i="23"/>
  <c r="T20" i="23" s="1"/>
  <c r="P9" i="23"/>
  <c r="Q9" i="23" s="1"/>
  <c r="S9" i="23" s="1"/>
  <c r="Y42" i="23"/>
  <c r="T42" i="23" s="1"/>
  <c r="Y32" i="23"/>
  <c r="T32" i="23" s="1"/>
  <c r="P7" i="23"/>
  <c r="Q7" i="23" s="1"/>
  <c r="S7" i="23" s="1"/>
  <c r="Y37" i="23"/>
  <c r="T37" i="23" s="1"/>
  <c r="P6" i="23"/>
  <c r="Q6" i="23" s="1"/>
  <c r="Y12" i="23"/>
  <c r="T12" i="23" s="1"/>
  <c r="Y21" i="23"/>
  <c r="T21" i="23" s="1"/>
  <c r="Y10" i="23"/>
  <c r="T10" i="23" s="1"/>
  <c r="Y11" i="23"/>
  <c r="T11" i="23" s="1"/>
  <c r="P8" i="23"/>
  <c r="Q8" i="23" s="1"/>
  <c r="S8" i="23" s="1"/>
  <c r="Y36" i="23"/>
  <c r="T36" i="23" s="1"/>
  <c r="Y29" i="23"/>
  <c r="T29" i="23" s="1"/>
  <c r="Y41" i="23"/>
  <c r="T41" i="23" s="1"/>
  <c r="Y34" i="23"/>
  <c r="T34" i="23" s="1"/>
  <c r="Y38" i="23"/>
  <c r="T38" i="23" s="1"/>
  <c r="Y19" i="23"/>
  <c r="T19" i="23" s="1"/>
  <c r="Y28" i="23"/>
  <c r="T28" i="23" s="1"/>
  <c r="P10" i="23"/>
  <c r="Q10" i="23" s="1"/>
  <c r="S10" i="23" s="1"/>
  <c r="Y17" i="23"/>
  <c r="T17" i="23" s="1"/>
  <c r="Y14" i="23"/>
  <c r="T14" i="23" s="1"/>
  <c r="Y18" i="23"/>
  <c r="T18" i="23" s="1"/>
  <c r="Y8" i="23"/>
  <c r="T8" i="23" s="1"/>
  <c r="Y9" i="23"/>
  <c r="T9" i="23" s="1"/>
  <c r="Y30" i="23"/>
  <c r="T30" i="23" s="1"/>
  <c r="Y31" i="23"/>
  <c r="T31" i="23" s="1"/>
  <c r="Y16" i="23"/>
  <c r="T16" i="23" s="1"/>
  <c r="Y39" i="23"/>
  <c r="T39" i="23" s="1"/>
  <c r="P11" i="23"/>
  <c r="Q11" i="23" s="1"/>
  <c r="S11" i="23" s="1"/>
  <c r="Y15" i="23"/>
  <c r="T15" i="23" s="1"/>
  <c r="Y33" i="23"/>
  <c r="T33" i="23" s="1"/>
  <c r="Y22" i="23"/>
  <c r="T22" i="23" s="1"/>
  <c r="Y13" i="23"/>
  <c r="T13" i="23" s="1"/>
  <c r="Y35" i="23"/>
  <c r="T35" i="23" s="1"/>
  <c r="P4" i="23" l="1"/>
  <c r="H19" i="19" s="1"/>
  <c r="B17" i="19" s="1"/>
  <c r="U5" i="23"/>
  <c r="U4" i="23"/>
</calcChain>
</file>

<file path=xl/sharedStrings.xml><?xml version="1.0" encoding="utf-8"?>
<sst xmlns="http://schemas.openxmlformats.org/spreadsheetml/2006/main" count="1330" uniqueCount="541">
  <si>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</si>
  <si>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</si>
  <si>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</si>
  <si>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</si>
  <si>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</si>
  <si>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</si>
  <si>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</si>
  <si>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</si>
  <si>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</si>
  <si>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</si>
  <si>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</si>
  <si>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</si>
  <si>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</si>
  <si>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</si>
  <si>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</si>
  <si>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</si>
  <si>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</si>
  <si>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</si>
  <si>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</si>
  <si>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</si>
  <si>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</si>
  <si>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</si>
  <si>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</si>
  <si>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</si>
  <si>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</si>
  <si>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</si>
  <si>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</si>
  <si>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</si>
  <si>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</si>
  <si>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</si>
  <si>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</si>
  <si>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</si>
  <si>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</si>
  <si>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</si>
  <si>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</si>
  <si>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</si>
  <si>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</si>
  <si>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</si>
  <si>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</si>
  <si>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</si>
  <si>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</si>
  <si>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</si>
  <si>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</si>
  <si>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</si>
  <si>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</si>
  <si>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</si>
  <si>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</si>
  <si>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</si>
  <si>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</si>
  <si>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</si>
  <si>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</si>
  <si>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</si>
  <si>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</si>
  <si>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</si>
  <si>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</si>
  <si>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</si>
  <si>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</si>
  <si>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</si>
  <si>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</si>
  <si>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</si>
  <si>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</si>
  <si>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</si>
  <si>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</si>
  <si>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</si>
  <si>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</si>
  <si>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</si>
  <si>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</si>
  <si>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</si>
  <si>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</si>
  <si>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</si>
  <si>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</si>
  <si>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</si>
  <si>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</si>
  <si>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</si>
  <si>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</si>
  <si>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</si>
  <si>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</si>
  <si>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</si>
  <si>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</si>
  <si>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</si>
  <si>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</si>
  <si>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</si>
  <si>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</si>
  <si>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</si>
  <si>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</si>
  <si>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</si>
  <si>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</si>
  <si>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</si>
  <si>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</si>
  <si>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</si>
  <si>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</si>
  <si>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</si>
  <si>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</si>
  <si>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</si>
  <si>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</si>
  <si>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</si>
  <si>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</si>
  <si>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</si>
  <si>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</si>
  <si>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</si>
  <si>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</si>
  <si>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</si>
  <si>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</si>
  <si>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</si>
  <si>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</si>
  <si>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</si>
  <si>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</si>
  <si>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</si>
  <si>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</si>
  <si>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</si>
  <si>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</si>
  <si>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</si>
  <si>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</si>
  <si>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</si>
  <si>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</si>
  <si>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</si>
  <si>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</si>
  <si>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</si>
  <si>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</si>
  <si>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</si>
  <si>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</si>
  <si>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</si>
  <si>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</si>
  <si>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</si>
  <si>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</si>
  <si>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</si>
  <si>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</si>
  <si>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</si>
  <si>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</si>
  <si>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</si>
  <si>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</si>
  <si>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</si>
  <si>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</si>
  <si>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</si>
  <si>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</si>
  <si>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</si>
  <si>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</si>
  <si>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</si>
  <si>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</si>
  <si>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</si>
  <si>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</si>
  <si>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</si>
  <si>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</si>
  <si>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</si>
  <si>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</si>
  <si>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</si>
  <si>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</si>
  <si>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</si>
  <si>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</si>
  <si>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</si>
  <si>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</si>
  <si>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</si>
  <si>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</si>
  <si>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</si>
  <si>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</si>
  <si>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</si>
  <si>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</si>
  <si>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</si>
  <si>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</si>
  <si>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</si>
  <si>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</si>
  <si>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</si>
  <si>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</si>
  <si>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</si>
  <si>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</si>
  <si>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</si>
  <si>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</si>
  <si>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</si>
  <si>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</si>
  <si>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</si>
  <si>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</si>
  <si>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</si>
  <si>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</si>
  <si>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</si>
  <si>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</si>
  <si>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</si>
  <si>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</si>
  <si>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</si>
  <si>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</si>
  <si>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</si>
  <si>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</si>
  <si>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</si>
  <si>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</si>
  <si>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</si>
  <si>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</si>
  <si>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</si>
  <si>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</si>
  <si>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</si>
  <si>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</si>
  <si>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</si>
  <si>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</si>
  <si>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</si>
  <si>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</si>
  <si>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</si>
  <si>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</si>
  <si>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</si>
  <si>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</si>
  <si>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</si>
  <si>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</si>
  <si>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</si>
  <si>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</si>
  <si>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</si>
  <si>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</si>
  <si>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</si>
  <si>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</si>
  <si>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</si>
  <si>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</si>
  <si>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</si>
  <si>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</si>
  <si>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</si>
  <si>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</si>
  <si>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</si>
  <si>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</si>
  <si>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</si>
  <si>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</si>
  <si>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</si>
  <si>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</si>
  <si>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</si>
  <si>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</si>
  <si>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</si>
  <si>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</si>
  <si>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</si>
  <si>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</si>
  <si>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</si>
  <si>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</si>
  <si>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</si>
  <si>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</si>
  <si>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</si>
  <si>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</si>
  <si>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</si>
  <si>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</si>
  <si>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</si>
  <si>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</si>
  <si>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</si>
  <si>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</si>
  <si>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</si>
  <si>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</si>
  <si>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</si>
  <si>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</si>
  <si>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</si>
  <si>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</si>
  <si>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</si>
  <si>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</si>
  <si>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</si>
  <si>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</si>
  <si>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</si>
  <si>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</si>
  <si>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</si>
  <si>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</si>
  <si>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</si>
  <si>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</si>
  <si>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</si>
  <si>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</si>
  <si>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</si>
  <si>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</si>
  <si>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</si>
  <si>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</si>
  <si>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</si>
  <si>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</si>
  <si>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</si>
  <si>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</si>
  <si>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</si>
  <si>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</si>
  <si>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</si>
  <si>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</si>
  <si>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</si>
  <si>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</si>
  <si>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</si>
  <si>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</si>
  <si>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</si>
  <si>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</si>
  <si>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</si>
  <si>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</si>
  <si>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</si>
  <si>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</si>
  <si>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</si>
  <si>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</si>
  <si>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</si>
  <si>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</si>
  <si>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</si>
  <si>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</si>
  <si>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</si>
  <si>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</si>
  <si>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</si>
  <si>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</si>
  <si>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</si>
  <si>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</si>
  <si>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</si>
  <si>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</si>
  <si>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</si>
  <si>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</si>
  <si>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</si>
  <si>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</si>
  <si>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</si>
  <si>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</si>
  <si>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</si>
  <si>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</si>
  <si>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</si>
  <si>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</si>
  <si>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</si>
  <si>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</si>
  <si>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</si>
  <si>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</si>
  <si>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</si>
  <si>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</si>
  <si>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</si>
  <si>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</si>
  <si>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</si>
  <si>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</si>
  <si>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</si>
  <si>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</si>
  <si>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</si>
  <si>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</si>
  <si>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</si>
  <si>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</si>
  <si>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</si>
  <si>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</si>
  <si>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</si>
  <si>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</si>
  <si>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</si>
  <si>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</si>
  <si>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</si>
  <si>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</si>
  <si>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</si>
  <si>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</si>
  <si>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</si>
  <si>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</si>
  <si>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</si>
  <si>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</si>
  <si>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</si>
  <si>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</si>
  <si>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</si>
  <si>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</si>
  <si>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</si>
  <si>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</si>
  <si>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</si>
  <si>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</si>
  <si>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</si>
  <si>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</si>
  <si>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</si>
  <si>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</si>
  <si>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</si>
  <si>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</si>
  <si>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</si>
  <si>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</si>
  <si>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</si>
  <si>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</si>
  <si>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</si>
  <si>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</si>
  <si>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</si>
  <si>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</si>
  <si>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</si>
  <si>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</si>
  <si>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</si>
  <si>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</si>
  <si>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</si>
  <si>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</si>
  <si>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</si>
  <si>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</si>
  <si>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</si>
  <si>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</si>
  <si>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</si>
  <si>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</si>
  <si>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</si>
  <si>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</si>
  <si>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</si>
  <si>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</si>
  <si>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</si>
  <si>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</si>
  <si>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</si>
  <si>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</si>
  <si>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</si>
  <si>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</si>
  <si>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</si>
  <si>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</si>
  <si>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</si>
  <si>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</si>
  <si>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</si>
  <si>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</si>
  <si>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</si>
  <si>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</si>
  <si>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</si>
  <si>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</si>
  <si>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</si>
  <si>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</si>
  <si>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</si>
  <si>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</si>
  <si>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</si>
  <si>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</si>
  <si>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</si>
  <si>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</si>
  <si>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</si>
  <si>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</si>
  <si>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</si>
  <si>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</si>
  <si>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</si>
  <si>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</si>
  <si>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</si>
  <si>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</si>
  <si>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</si>
  <si>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</si>
  <si>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</si>
  <si>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</si>
  <si>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</si>
  <si>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</si>
  <si>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</si>
  <si>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</si>
  <si>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</si>
  <si>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</si>
  <si>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</si>
  <si>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</si>
  <si>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</si>
  <si>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</si>
  <si>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</si>
  <si>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</si>
  <si>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</si>
  <si>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</si>
  <si>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</si>
  <si>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</si>
  <si>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</si>
  <si>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</si>
  <si>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</si>
  <si>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</si>
  <si>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</si>
  <si>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</si>
  <si>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</si>
  <si>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</si>
  <si>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</si>
  <si>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</si>
  <si>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</si>
  <si>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</si>
  <si>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</si>
  <si>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</si>
  <si>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</si>
  <si>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</si>
  <si>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</si>
  <si>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</si>
  <si>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</si>
  <si>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</si>
  <si>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</si>
  <si>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</si>
  <si>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</si>
  <si>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</si>
  <si>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</si>
  <si>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</si>
  <si>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</si>
  <si>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</si>
  <si>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</si>
  <si>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</si>
  <si>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</si>
  <si>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</si>
  <si>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</si>
  <si>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</si>
  <si>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</si>
  <si>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</si>
  <si>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</si>
  <si>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</si>
  <si>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</si>
  <si>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</si>
  <si>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</si>
  <si>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</si>
  <si>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</si>
  <si>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</si>
  <si>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</si>
  <si>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</si>
  <si>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</si>
  <si>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</si>
  <si>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</si>
  <si>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</si>
  <si>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</si>
  <si>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</si>
  <si>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</si>
  <si>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</si>
  <si>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</si>
  <si>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</si>
  <si>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</si>
  <si>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</si>
  <si>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</si>
  <si>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</si>
  <si>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</si>
  <si>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</si>
  <si>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</si>
  <si>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</si>
  <si>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</si>
  <si>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</si>
  <si>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</si>
  <si>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</si>
  <si>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</si>
  <si>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</si>
  <si>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</si>
  <si>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</si>
  <si>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</si>
  <si>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</si>
  <si>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</si>
  <si>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</si>
  <si>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</si>
  <si>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</si>
  <si>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</si>
  <si>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</si>
  <si>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</si>
  <si>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</si>
  <si>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</si>
  <si>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</si>
  <si>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</si>
  <si>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</si>
  <si>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</si>
  <si>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</si>
  <si>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Rounded off UnitPrice</t>
  </si>
  <si>
    <t>GST rate</t>
  </si>
  <si>
    <t>GST @12%</t>
  </si>
  <si>
    <t>GST @18%</t>
  </si>
  <si>
    <t>GST @28%</t>
  </si>
  <si>
    <t>GST amount @12%</t>
  </si>
  <si>
    <t>GST amount @18%</t>
  </si>
  <si>
    <t>GST amount @28%</t>
  </si>
  <si>
    <t>Total Corrected Price (excl. GST)</t>
  </si>
  <si>
    <t>GST Amount</t>
  </si>
  <si>
    <t>Rate of GST applicable  (in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</si>
  <si>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</si>
  <si>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</si>
  <si>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r>
      <rPr>
        <b/>
        <i/>
        <sz val="11"/>
        <rFont val="Book Antiqua"/>
        <family val="1"/>
      </rPr>
      <t xml:space="preserve">765kV Transformer Package TR-35 associated with (i) Transmission Network Expansion in Gujarat to increase its ATC from ISTS: Part B; (ii) Transmission Network Expansion in Gujarat to increase its ATC from ISTS: Part C; and (iii) Transmission Network Expansion in Gujarat associated with integration of RE projects from Khavda potential RE Zone;
Spec. No.: 5002002164/TRANSFORMER/DOM/A04-CC CS -5	</t>
    </r>
    <r>
      <rPr>
        <b/>
        <i/>
        <sz val="12"/>
        <rFont val="Book Antiqua"/>
        <family val="1"/>
      </rPr>
      <t xml:space="preserve">
</t>
    </r>
  </si>
  <si>
    <t>SPARES INSULATING OIL TO BE HANDED OVER TO OWNER AFTER COMMISSIONING</t>
  </si>
  <si>
    <t xml:space="preserve">KL </t>
  </si>
  <si>
    <t>765kV,2500A Bushing with metal parts andgaskets</t>
  </si>
  <si>
    <t>765kV Reactor Package RT20 for 7X110MVAR, 765kV, 1-Phase Reactors at Fatehgarh-III PS associated with ”Transmission system for evacuation of power from REZ in Rajasthan (20GW) under Phase-III Part E1”.</t>
  </si>
  <si>
    <t>RT20</t>
  </si>
  <si>
    <t xml:space="preserve">SPEC. NO.: CC/NT/W-RT/DOM/A10/23/01655	</t>
  </si>
  <si>
    <t xml:space="preserve">765kV RT20 Pkg-Fatehgarh-3              </t>
  </si>
  <si>
    <t xml:space="preserve">110 MVAR Bus Reactor                    </t>
  </si>
  <si>
    <t xml:space="preserve">Mandatory Spares                        </t>
  </si>
  <si>
    <t>110 MVAR,765/?3 kV,1-phase Bus Reactor excluding Insulating Oil</t>
  </si>
  <si>
    <t>Insulating Oil for 110 MVAR, 765/v3kV, 1-ph Reactor (as per technicalspecification)</t>
  </si>
  <si>
    <t>Oil Storage Tank (20kL)</t>
  </si>
  <si>
    <t>Buchholz Relay (Main Tank) complete with float and contacts 765kVReactor</t>
  </si>
  <si>
    <t>LOCAL OTI &amp; WTI WITH SENSING DEVICE FOR 765KV REACTOR</t>
  </si>
  <si>
    <t>145kV, 1250A Bushing with metal partsand gaskets</t>
  </si>
  <si>
    <t>Starters, contactors, switches and relays for electrical controlpanels (one no. of each type) for 765kV Reactor</t>
  </si>
  <si>
    <t>Magnetic Oil Level Gauge</t>
  </si>
  <si>
    <t xml:space="preserve">765kV RT20 Pkg-Fatehgarh-3       </t>
  </si>
  <si>
    <t>110 MVAR, 765/v3kV ,1-phase Shunt Reactor excluding Insulating Oil</t>
  </si>
  <si>
    <t>Insulating Oil for 110 MVAR, 765/v3kV kV Reactor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</si>
</sst>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82">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u/>
      <sz val="11"/>
      <color theme="10"/>
      <name val="Calibri"/>
      <family val="2"/>
      <scheme val="minor"/>
    </font>
    <font>
      <b/>
      <sz val="14"/>
      <color theme="1"/>
      <name val="Calibri"/>
      <family val="2"/>
      <scheme val="minor"/>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9">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164" fontId="6" fillId="0" borderId="0" applyFont="0" applyFill="0" applyBorder="0" applyAlignment="0" applyProtection="0"/>
    <xf numFmtId="0" fontId="80" fillId="0" borderId="0" applyNumberFormat="0" applyFill="0" applyBorder="0" applyAlignment="0" applyProtection="0"/>
  </cellStyleXfs>
  <cellXfs count="1071">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Font="1" applyBorder="1" applyAlignment="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Alignment="1" applyProtection="1">
      <alignmen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wrapText="1" indent="2"/>
    </xf>
    <xf numFmtId="0" fontId="4" fillId="0" borderId="0" xfId="73" applyAlignment="1">
      <alignment vertical="center" wrapText="1"/>
    </xf>
    <xf numFmtId="175" fontId="7" fillId="0" borderId="0" xfId="73" applyNumberFormat="1" applyFont="1" applyAlignment="1">
      <alignment horizontal="left" vertical="center" indent="1"/>
    </xf>
    <xf numFmtId="0" fontId="4" fillId="3" borderId="0" xfId="73" applyFill="1" applyAlignment="1">
      <alignment vertical="center"/>
    </xf>
    <xf numFmtId="0" fontId="4" fillId="3" borderId="0" xfId="73" applyFill="1" applyAlignment="1" applyProtection="1">
      <alignment vertical="center"/>
      <protection locked="0"/>
    </xf>
    <xf numFmtId="0" fontId="4" fillId="0" borderId="0" xfId="73" applyAlignment="1">
      <alignment horizontal="left" vertical="center" indent="2"/>
    </xf>
    <xf numFmtId="0" fontId="7" fillId="0" borderId="0" xfId="73" applyFont="1" applyAlignment="1">
      <alignment horizontal="left" vertical="center"/>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2" fillId="0" borderId="0" xfId="0" applyFont="1" applyAlignment="1">
      <alignment horizontal="left" vertical="center" wrapText="1"/>
    </xf>
    <xf numFmtId="0" fontId="1" fillId="0" borderId="5" xfId="0" applyFont="1" applyBorder="1" applyAlignment="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Alignment="1" applyProtection="1">
      <alignment horizontal="left" vertical="center" wrapText="1"/>
      <protection hidden="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2" fillId="0" borderId="0" xfId="0" applyFont="1" applyAlignment="1">
      <alignment vertical="center" wrapText="1"/>
    </xf>
    <xf numFmtId="0" fontId="5" fillId="0" borderId="0" xfId="0" applyFont="1" applyAlignment="1">
      <alignment horizontal="left" vertical="center" wrapText="1"/>
    </xf>
    <xf numFmtId="0" fontId="2" fillId="0" borderId="0" xfId="111" applyNumberFormat="1" applyFont="1" applyFill="1" applyBorder="1" applyAlignment="1" applyProtection="1">
      <alignment horizontal="center" vertical="center" wrapText="1"/>
    </xf>
    <xf numFmtId="0" fontId="1" fillId="0" borderId="0" xfId="115"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3" fillId="0" borderId="0" xfId="0" applyFont="1" applyAlignment="1">
      <alignment vertical="center" wrapText="1"/>
    </xf>
    <xf numFmtId="0" fontId="73" fillId="0" borderId="0" xfId="0" applyFont="1" applyAlignment="1">
      <alignment vertical="center" wrapText="1"/>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5" fillId="0" borderId="9" xfId="0" applyFont="1" applyBorder="1" applyAlignment="1">
      <alignment horizontal="center" vertical="center" wrapText="1"/>
    </xf>
    <xf numFmtId="0" fontId="75" fillId="0" borderId="9" xfId="0" applyFont="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9" xfId="0" applyFont="1" applyBorder="1" applyAlignment="1">
      <alignment vertical="top" wrapText="1"/>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43" fontId="73" fillId="9" borderId="9" xfId="8" applyFont="1" applyFill="1" applyBorder="1" applyAlignment="1" applyProtection="1">
      <alignment horizontal="right" vertical="top" wrapText="1"/>
    </xf>
    <xf numFmtId="0" fontId="1" fillId="0" borderId="0" xfId="0" applyFont="1" applyAlignment="1">
      <alignment horizontal="justify" vertical="center" wrapText="1"/>
    </xf>
    <xf numFmtId="175" fontId="1" fillId="0" borderId="0" xfId="0" applyNumberFormat="1" applyFont="1" applyAlignment="1">
      <alignment horizontal="justify"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58" fillId="0" borderId="9" xfId="0" applyFont="1" applyBorder="1" applyAlignment="1">
      <alignment horizontal="center" vertical="center"/>
    </xf>
    <xf numFmtId="0" fontId="58" fillId="0" borderId="9" xfId="0" applyFont="1" applyBorder="1" applyAlignment="1">
      <alignment horizontal="center" vertical="center" wrapText="1"/>
    </xf>
    <xf numFmtId="0" fontId="62" fillId="0" borderId="0" xfId="0" applyFont="1" applyAlignment="1">
      <alignment vertical="center" wrapText="1"/>
    </xf>
    <xf numFmtId="0" fontId="61" fillId="0" borderId="0" xfId="0" applyFont="1" applyAlignment="1">
      <alignment vertical="center" wrapText="1"/>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lignment horizontal="center" vertical="center" wrapText="1"/>
    </xf>
    <xf numFmtId="2" fontId="33" fillId="10" borderId="18" xfId="0" applyNumberFormat="1" applyFont="1" applyFill="1" applyBorder="1" applyAlignment="1">
      <alignment horizontal="left"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1" fillId="0" borderId="5" xfId="0" applyFont="1" applyBorder="1" applyAlignment="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43" fontId="1" fillId="0" borderId="0" xfId="8" applyFont="1" applyAlignment="1" applyProtection="1">
      <alignment vertical="center"/>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164" fontId="5" fillId="0" borderId="0" xfId="0" applyNumberFormat="1" applyFont="1" applyAlignment="1" applyProtection="1">
      <alignment vertical="center"/>
      <protection locked="0"/>
    </xf>
    <xf numFmtId="0" fontId="73" fillId="3" borderId="9" xfId="109" applyFont="1" applyFill="1" applyBorder="1" applyAlignment="1" applyProtection="1">
      <alignment vertical="top" wrapText="1"/>
      <protection locked="0"/>
    </xf>
    <xf numFmtId="43" fontId="73" fillId="3" borderId="9" xfId="8" applyFont="1" applyFill="1" applyBorder="1" applyAlignment="1" applyProtection="1">
      <alignment horizontal="right" vertical="top" wrapText="1"/>
      <protection locked="0"/>
    </xf>
    <xf numFmtId="0" fontId="2" fillId="10" borderId="18" xfId="111" applyNumberFormat="1" applyFont="1" applyFill="1" applyBorder="1" applyAlignment="1" applyProtection="1">
      <alignment horizontal="center" vertical="center" wrapText="1"/>
      <protection locked="0"/>
    </xf>
    <xf numFmtId="0" fontId="73" fillId="10" borderId="18" xfId="0" applyFont="1" applyFill="1" applyBorder="1" applyAlignment="1">
      <alignment vertical="center" wrapText="1"/>
    </xf>
    <xf numFmtId="4" fontId="76" fillId="10" borderId="18" xfId="8" applyNumberFormat="1" applyFont="1" applyFill="1" applyBorder="1" applyAlignment="1" applyProtection="1">
      <alignment horizontal="right" vertical="center" wrapText="1"/>
    </xf>
    <xf numFmtId="0" fontId="2" fillId="0" borderId="9" xfId="0" applyFont="1" applyBorder="1" applyAlignment="1">
      <alignment vertical="center" wrapText="1"/>
    </xf>
    <xf numFmtId="0" fontId="73" fillId="0" borderId="9" xfId="0" applyFont="1" applyBorder="1" applyAlignment="1" applyProtection="1">
      <alignment horizontal="center" vertical="center"/>
      <protection locked="0"/>
    </xf>
    <xf numFmtId="164" fontId="5" fillId="0" borderId="9" xfId="0" applyNumberFormat="1"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9" xfId="0" applyFont="1" applyBorder="1" applyAlignment="1">
      <alignment vertical="center"/>
    </xf>
    <xf numFmtId="0" fontId="2" fillId="0" borderId="9" xfId="0" applyFont="1" applyBorder="1" applyAlignment="1">
      <alignment vertical="center"/>
    </xf>
    <xf numFmtId="164" fontId="3" fillId="0" borderId="9" xfId="0" applyNumberFormat="1"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9" xfId="0" applyFont="1" applyBorder="1" applyAlignment="1">
      <alignment vertical="center"/>
    </xf>
    <xf numFmtId="0" fontId="1" fillId="0" borderId="9" xfId="0" applyFont="1" applyBorder="1" applyAlignment="1">
      <alignment vertical="center"/>
    </xf>
    <xf numFmtId="0" fontId="76"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164" fontId="73" fillId="0" borderId="0" xfId="0" applyNumberFormat="1" applyFont="1" applyAlignment="1">
      <alignment horizontal="center" vertical="center"/>
    </xf>
    <xf numFmtId="43" fontId="73" fillId="0" borderId="0" xfId="8" applyFont="1" applyBorder="1" applyAlignment="1">
      <alignment horizontal="right" vertical="center"/>
    </xf>
    <xf numFmtId="43" fontId="76" fillId="0" borderId="0" xfId="8" applyFont="1" applyBorder="1" applyAlignment="1">
      <alignment horizontal="right" vertical="center"/>
    </xf>
    <xf numFmtId="43" fontId="73" fillId="0" borderId="0" xfId="8" applyFont="1" applyBorder="1" applyAlignment="1" applyProtection="1">
      <alignment horizontal="right" vertical="center"/>
      <protection locked="0"/>
    </xf>
    <xf numFmtId="4" fontId="76" fillId="0" borderId="0" xfId="8" applyNumberFormat="1" applyFont="1" applyBorder="1" applyAlignment="1" applyProtection="1">
      <alignment horizontal="right" vertical="center"/>
      <protection locked="0"/>
    </xf>
    <xf numFmtId="43" fontId="76" fillId="0" borderId="0" xfId="8" applyFont="1" applyBorder="1" applyAlignment="1" applyProtection="1">
      <alignment horizontal="right" vertical="center"/>
      <protection locked="0"/>
    </xf>
    <xf numFmtId="2" fontId="73" fillId="0" borderId="0" xfId="0" applyNumberFormat="1" applyFont="1" applyAlignment="1">
      <alignment horizontal="center" vertical="center"/>
    </xf>
    <xf numFmtId="0" fontId="76" fillId="0" borderId="0" xfId="0" applyFont="1" applyAlignment="1">
      <alignment horizontal="right" vertical="center"/>
    </xf>
    <xf numFmtId="0" fontId="2" fillId="13" borderId="9" xfId="0" applyFont="1" applyFill="1" applyBorder="1" applyAlignment="1">
      <alignment horizontal="center" vertical="center"/>
    </xf>
    <xf numFmtId="0" fontId="73" fillId="13" borderId="9" xfId="0" applyFont="1" applyFill="1" applyBorder="1" applyAlignment="1">
      <alignment horizontal="center" vertical="top" wrapText="1"/>
    </xf>
    <xf numFmtId="0" fontId="73" fillId="13" borderId="0" xfId="0" applyFont="1" applyFill="1" applyAlignment="1" applyProtection="1">
      <alignment horizontal="right" vertical="center"/>
      <protection locked="0"/>
    </xf>
    <xf numFmtId="2" fontId="73" fillId="13" borderId="0" xfId="0" applyNumberFormat="1" applyFont="1" applyFill="1" applyAlignment="1" applyProtection="1">
      <alignment horizontal="right" vertical="center"/>
      <protection locked="0"/>
    </xf>
    <xf numFmtId="164" fontId="73" fillId="13" borderId="0" xfId="0" applyNumberFormat="1" applyFont="1" applyFill="1" applyAlignment="1">
      <alignment horizontal="center" vertical="center"/>
    </xf>
    <xf numFmtId="0" fontId="73" fillId="13" borderId="0" xfId="0" applyFont="1" applyFill="1" applyAlignment="1">
      <alignment horizontal="center" vertical="center"/>
    </xf>
    <xf numFmtId="0" fontId="2" fillId="0" borderId="9" xfId="0" applyFont="1" applyBorder="1" applyAlignment="1">
      <alignment horizontal="center" vertical="top"/>
    </xf>
    <xf numFmtId="0" fontId="2" fillId="14" borderId="9" xfId="111" applyNumberFormat="1" applyFont="1" applyFill="1" applyBorder="1" applyAlignment="1" applyProtection="1">
      <alignment horizontal="center" vertical="center" wrapText="1"/>
    </xf>
    <xf numFmtId="0" fontId="73" fillId="14" borderId="9" xfId="0" applyFont="1" applyFill="1" applyBorder="1" applyAlignment="1">
      <alignment vertical="top" wrapText="1"/>
    </xf>
    <xf numFmtId="0" fontId="73" fillId="14" borderId="9" xfId="0" applyFont="1" applyFill="1" applyBorder="1" applyAlignment="1">
      <alignment horizontal="center" vertical="top" wrapText="1"/>
    </xf>
    <xf numFmtId="43" fontId="73" fillId="14" borderId="9" xfId="8" applyFont="1" applyFill="1" applyBorder="1" applyAlignment="1" applyProtection="1">
      <alignment horizontal="right" vertical="top" wrapText="1"/>
    </xf>
    <xf numFmtId="0" fontId="2" fillId="14" borderId="9" xfId="0" applyFont="1" applyFill="1" applyBorder="1" applyAlignment="1">
      <alignment vertical="center" wrapText="1"/>
    </xf>
    <xf numFmtId="0" fontId="2" fillId="0" borderId="9" xfId="111" applyNumberFormat="1" applyFont="1" applyFill="1" applyBorder="1" applyAlignment="1" applyProtection="1">
      <alignment horizontal="center" vertical="top" wrapText="1"/>
    </xf>
    <xf numFmtId="1" fontId="2" fillId="14" borderId="9" xfId="111" applyNumberFormat="1" applyFont="1" applyFill="1" applyBorder="1" applyAlignment="1" applyProtection="1">
      <alignment horizontal="center" vertical="top" wrapText="1"/>
    </xf>
    <xf numFmtId="0" fontId="73" fillId="14" borderId="9" xfId="109" applyFont="1" applyFill="1" applyBorder="1" applyAlignment="1" applyProtection="1">
      <alignment horizontal="center" vertical="top" wrapText="1"/>
      <protection locked="0"/>
    </xf>
    <xf numFmtId="10" fontId="2" fillId="14" borderId="9" xfId="111" applyNumberFormat="1" applyFont="1" applyFill="1" applyBorder="1" applyAlignment="1" applyProtection="1">
      <alignment horizontal="center" vertical="top" wrapText="1"/>
      <protection locked="0" hidden="1"/>
    </xf>
    <xf numFmtId="2" fontId="2" fillId="14" borderId="9" xfId="111" applyNumberFormat="1" applyFont="1" applyFill="1" applyBorder="1" applyAlignment="1" applyProtection="1">
      <alignment horizontal="right" vertical="top" wrapText="1"/>
    </xf>
    <xf numFmtId="0" fontId="73" fillId="14" borderId="9" xfId="0" applyFont="1" applyFill="1" applyBorder="1" applyAlignment="1" applyProtection="1">
      <alignment horizontal="center" vertical="center"/>
      <protection locked="0"/>
    </xf>
    <xf numFmtId="0" fontId="2" fillId="14" borderId="9" xfId="0" applyFont="1" applyFill="1" applyBorder="1" applyAlignment="1" applyProtection="1">
      <alignment horizontal="center" vertical="center"/>
      <protection locked="0"/>
    </xf>
    <xf numFmtId="178" fontId="2" fillId="14" borderId="9" xfId="0" applyNumberFormat="1" applyFont="1" applyFill="1" applyBorder="1" applyAlignment="1" applyProtection="1">
      <alignment vertical="center"/>
      <protection locked="0"/>
    </xf>
    <xf numFmtId="0" fontId="2" fillId="14" borderId="9" xfId="0" applyFont="1" applyFill="1" applyBorder="1" applyAlignment="1" applyProtection="1">
      <alignment vertical="center"/>
      <protection locked="0"/>
    </xf>
    <xf numFmtId="164" fontId="5" fillId="14" borderId="9" xfId="0" applyNumberFormat="1" applyFont="1" applyFill="1" applyBorder="1" applyAlignment="1" applyProtection="1">
      <alignment vertical="center"/>
      <protection locked="0"/>
    </xf>
    <xf numFmtId="0" fontId="5" fillId="14" borderId="9" xfId="0" applyFont="1" applyFill="1" applyBorder="1" applyAlignment="1" applyProtection="1">
      <alignment vertical="center"/>
      <protection locked="0"/>
    </xf>
    <xf numFmtId="0" fontId="5" fillId="14" borderId="9" xfId="0" applyFont="1" applyFill="1" applyBorder="1" applyAlignment="1">
      <alignment vertical="center"/>
    </xf>
    <xf numFmtId="0" fontId="2" fillId="14" borderId="9" xfId="0" applyFont="1" applyFill="1" applyBorder="1" applyAlignment="1">
      <alignment vertical="center"/>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Alignment="1">
      <alignment horizontal="center" vertical="top" wrapText="1"/>
    </xf>
    <xf numFmtId="0" fontId="1" fillId="0" borderId="0" xfId="126" applyFont="1" applyAlignment="1">
      <alignment horizontal="center" wrapText="1"/>
    </xf>
    <xf numFmtId="0" fontId="1" fillId="0" borderId="48" xfId="126" applyFont="1" applyBorder="1" applyAlignment="1">
      <alignment horizontal="center" wrapText="1"/>
    </xf>
    <xf numFmtId="1" fontId="2" fillId="0" borderId="0" xfId="126" applyNumberFormat="1" applyFont="1" applyAlignment="1">
      <alignment vertical="top" wrapText="1"/>
    </xf>
    <xf numFmtId="1" fontId="1" fillId="4" borderId="3" xfId="126" applyNumberFormat="1" applyFont="1" applyFill="1" applyBorder="1" applyAlignment="1">
      <alignment horizontal="center" vertical="top" wrapText="1"/>
    </xf>
    <xf numFmtId="164"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164"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164" fontId="1" fillId="0" borderId="0" xfId="127" applyFont="1"/>
    <xf numFmtId="164"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164"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58" fillId="4" borderId="9" xfId="126" applyFont="1" applyFill="1" applyBorder="1" applyAlignment="1">
      <alignment horizontal="right" vertical="top" wrapText="1"/>
    </xf>
    <xf numFmtId="1" fontId="58" fillId="0" borderId="9" xfId="126" quotePrefix="1" applyNumberFormat="1" applyFont="1" applyBorder="1" applyAlignment="1">
      <alignment horizontal="right" vertical="center"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43" fontId="73" fillId="0" borderId="0" xfId="0" applyNumberFormat="1" applyFont="1" applyAlignment="1">
      <alignment horizontal="center" vertical="center"/>
    </xf>
    <xf numFmtId="0" fontId="80" fillId="13" borderId="0" xfId="128" applyFill="1" applyBorder="1" applyAlignment="1" applyProtection="1">
      <alignment horizontal="center" vertical="center"/>
    </xf>
    <xf numFmtId="0" fontId="73" fillId="13" borderId="0" xfId="0" applyFont="1" applyFill="1" applyAlignment="1">
      <alignment horizontal="center" vertical="center" wrapText="1"/>
    </xf>
    <xf numFmtId="0" fontId="73" fillId="13" borderId="0" xfId="0" applyFont="1" applyFill="1" applyAlignment="1">
      <alignment horizontal="left" vertical="center"/>
    </xf>
    <xf numFmtId="0" fontId="73" fillId="13" borderId="0" xfId="0" applyFont="1" applyFill="1" applyAlignment="1">
      <alignment horizontal="left" vertical="center" wrapText="1"/>
    </xf>
    <xf numFmtId="43" fontId="5" fillId="0" borderId="9" xfId="0" applyNumberFormat="1" applyFont="1" applyBorder="1" applyAlignment="1">
      <alignment vertical="center" wrapText="1"/>
    </xf>
    <xf numFmtId="164" fontId="3" fillId="0" borderId="0" xfId="0" applyNumberFormat="1" applyFont="1" applyAlignment="1">
      <alignment vertical="center" wrapText="1"/>
    </xf>
    <xf numFmtId="0" fontId="80" fillId="13" borderId="0" xfId="128" applyFill="1" applyBorder="1" applyAlignment="1" applyProtection="1">
      <alignment horizontal="left" vertical="center"/>
    </xf>
    <xf numFmtId="43" fontId="5" fillId="0" borderId="9" xfId="0" applyNumberFormat="1" applyFont="1" applyBorder="1" applyAlignment="1" applyProtection="1">
      <alignment vertical="center"/>
      <protection locked="0"/>
    </xf>
    <xf numFmtId="164" fontId="3" fillId="0" borderId="0" xfId="0" applyNumberFormat="1" applyFont="1" applyAlignment="1" applyProtection="1">
      <alignment vertical="center"/>
      <protection locked="0"/>
    </xf>
    <xf numFmtId="0" fontId="76" fillId="13" borderId="0" xfId="0" applyFont="1" applyFill="1" applyAlignment="1">
      <alignment horizontal="left" vertical="center" wrapText="1"/>
    </xf>
    <xf numFmtId="0" fontId="3" fillId="0" borderId="0" xfId="0" applyFont="1" applyAlignment="1" applyProtection="1">
      <alignment vertical="center"/>
      <protection locked="0"/>
    </xf>
    <xf numFmtId="0" fontId="4" fillId="0" borderId="0" xfId="73" applyAlignment="1">
      <alignment vertical="top" wrapText="1"/>
    </xf>
    <xf numFmtId="0" fontId="4" fillId="0" borderId="0" xfId="73" applyAlignment="1">
      <alignment horizontal="left" vertical="top"/>
    </xf>
    <xf numFmtId="0" fontId="73" fillId="0" borderId="0" xfId="0" applyFont="1" applyAlignment="1">
      <alignment vertical="top"/>
    </xf>
    <xf numFmtId="0" fontId="81" fillId="13" borderId="0" xfId="0" applyFont="1" applyFill="1" applyAlignment="1">
      <alignment vertical="top"/>
    </xf>
    <xf numFmtId="0" fontId="2" fillId="13" borderId="17" xfId="0" applyFont="1" applyFill="1" applyBorder="1" applyAlignment="1">
      <alignment horizontal="center" vertical="center"/>
    </xf>
    <xf numFmtId="0" fontId="73" fillId="13" borderId="17" xfId="0" applyFont="1" applyFill="1" applyBorder="1" applyAlignment="1">
      <alignment horizontal="center" vertical="top" wrapText="1"/>
    </xf>
    <xf numFmtId="0" fontId="0" fillId="0" borderId="9" xfId="0" applyBorder="1" applyAlignment="1">
      <alignment horizontal="left" vertical="top" wrapText="1"/>
    </xf>
    <xf numFmtId="0" fontId="0" fillId="0" borderId="9" xfId="0" applyBorder="1" applyAlignment="1">
      <alignment horizontal="center" vertical="top"/>
    </xf>
    <xf numFmtId="0" fontId="0" fillId="0" borderId="9" xfId="0" applyBorder="1" applyAlignment="1">
      <alignment horizontal="left" vertical="top"/>
    </xf>
    <xf numFmtId="164" fontId="5" fillId="0" borderId="24" xfId="0" applyNumberFormat="1" applyFont="1" applyBorder="1" applyAlignment="1">
      <alignment vertical="center" wrapText="1"/>
    </xf>
    <xf numFmtId="0" fontId="5"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1" fillId="0" borderId="0" xfId="0" applyFont="1" applyBorder="1" applyAlignment="1">
      <alignment vertical="center" wrapText="1"/>
    </xf>
    <xf numFmtId="0" fontId="62" fillId="0" borderId="0" xfId="0" applyFont="1" applyBorder="1" applyAlignment="1">
      <alignment vertical="center" wrapText="1"/>
    </xf>
    <xf numFmtId="0" fontId="61" fillId="0" borderId="0" xfId="0" applyFont="1" applyBorder="1" applyAlignment="1">
      <alignment vertical="center" wrapText="1"/>
    </xf>
    <xf numFmtId="0" fontId="5" fillId="14" borderId="0" xfId="0" applyFont="1" applyFill="1" applyBorder="1" applyAlignment="1">
      <alignment vertical="center" wrapText="1"/>
    </xf>
    <xf numFmtId="0" fontId="2" fillId="14" borderId="0" xfId="0" applyFont="1" applyFill="1" applyBorder="1" applyAlignment="1">
      <alignment vertical="center" wrapText="1"/>
    </xf>
    <xf numFmtId="0" fontId="73" fillId="0" borderId="0" xfId="0" applyFont="1" applyBorder="1" applyAlignment="1">
      <alignment horizontal="center" vertical="center"/>
    </xf>
    <xf numFmtId="0" fontId="2" fillId="14" borderId="24" xfId="0" applyFont="1" applyFill="1" applyBorder="1" applyAlignment="1">
      <alignment vertical="center"/>
    </xf>
    <xf numFmtId="0" fontId="2" fillId="0" borderId="24" xfId="0" applyFont="1" applyBorder="1" applyAlignment="1">
      <alignment vertical="center"/>
    </xf>
    <xf numFmtId="0" fontId="1" fillId="0" borderId="24" xfId="0" applyFont="1" applyBorder="1" applyAlignment="1">
      <alignment vertical="center"/>
    </xf>
    <xf numFmtId="0" fontId="2" fillId="14" borderId="0" xfId="0" applyFont="1" applyFill="1" applyBorder="1" applyAlignment="1">
      <alignment vertical="center"/>
    </xf>
    <xf numFmtId="0" fontId="2" fillId="0" borderId="0" xfId="0" applyFont="1" applyBorder="1" applyAlignment="1">
      <alignment vertical="center"/>
    </xf>
    <xf numFmtId="0" fontId="1" fillId="0" borderId="0" xfId="0" applyFont="1" applyBorder="1" applyAlignment="1">
      <alignment vertical="center"/>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lignment horizontal="center" vertical="center"/>
    </xf>
    <xf numFmtId="0" fontId="2" fillId="3" borderId="24" xfId="109" applyFont="1" applyFill="1" applyBorder="1" applyAlignment="1" applyProtection="1">
      <alignment horizontal="center" vertical="center" wrapText="1"/>
      <protection hidden="1"/>
    </xf>
    <xf numFmtId="0" fontId="2" fillId="3" borderId="3" xfId="109" applyFont="1" applyFill="1" applyBorder="1" applyAlignment="1" applyProtection="1">
      <alignment horizontal="center" vertical="center" wrapText="1"/>
      <protection hidden="1"/>
    </xf>
    <xf numFmtId="0" fontId="2" fillId="3" borderId="25" xfId="109" applyFont="1" applyFill="1" applyBorder="1" applyAlignment="1" applyProtection="1">
      <alignment horizontal="center" vertical="center" wrapText="1"/>
      <protection hidden="1"/>
    </xf>
    <xf numFmtId="0" fontId="2" fillId="0" borderId="9" xfId="109" applyFont="1" applyBorder="1" applyAlignment="1" applyProtection="1">
      <alignment horizontal="left" vertical="center" wrapText="1"/>
      <protection hidden="1"/>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33" fillId="0" borderId="0" xfId="0" applyFont="1" applyAlignment="1">
      <alignment horizontal="center" vertical="center" wrapText="1"/>
    </xf>
    <xf numFmtId="0" fontId="3" fillId="6" borderId="0" xfId="0" applyFont="1" applyFill="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1" fillId="0" borderId="0" xfId="0" applyFont="1" applyAlignment="1">
      <alignment horizontal="left" vertical="center" wrapText="1"/>
    </xf>
    <xf numFmtId="0" fontId="73" fillId="0" borderId="0" xfId="0" applyFont="1" applyAlignment="1">
      <alignment horizontal="left" vertical="center"/>
    </xf>
    <xf numFmtId="0" fontId="76" fillId="12" borderId="9" xfId="0" applyFont="1" applyFill="1" applyBorder="1" applyAlignment="1">
      <alignment horizontal="center" vertical="center"/>
    </xf>
    <xf numFmtId="0" fontId="76" fillId="9" borderId="0" xfId="109" applyFont="1" applyFill="1" applyAlignment="1">
      <alignment horizontal="left" vertical="center" wrapText="1"/>
    </xf>
    <xf numFmtId="0" fontId="1" fillId="0" borderId="0" xfId="0" applyFont="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1" fillId="0" borderId="0" xfId="115" applyFont="1" applyAlignment="1" applyProtection="1">
      <alignment vertical="center" wrapText="1"/>
      <protection hidden="1"/>
    </xf>
    <xf numFmtId="0" fontId="76" fillId="0" borderId="0" xfId="0" applyFont="1" applyAlignment="1">
      <alignment horizontal="right" vertical="center"/>
    </xf>
    <xf numFmtId="0" fontId="76" fillId="10" borderId="18" xfId="0" applyFont="1" applyFill="1" applyBorder="1" applyAlignment="1">
      <alignment horizontal="left" vertical="center" wrapText="1"/>
    </xf>
    <xf numFmtId="0" fontId="76" fillId="14" borderId="24" xfId="0" applyFont="1" applyFill="1" applyBorder="1" applyAlignment="1">
      <alignment horizontal="left" vertical="top"/>
    </xf>
    <xf numFmtId="0" fontId="76" fillId="14" borderId="3" xfId="0" applyFont="1" applyFill="1" applyBorder="1" applyAlignment="1">
      <alignment horizontal="left" vertical="top"/>
    </xf>
    <xf numFmtId="0" fontId="76" fillId="14" borderId="25" xfId="0" applyFont="1" applyFill="1" applyBorder="1" applyAlignment="1">
      <alignment horizontal="left" vertical="top"/>
    </xf>
    <xf numFmtId="0" fontId="5" fillId="0" borderId="0" xfId="0" applyFont="1" applyBorder="1" applyAlignment="1">
      <alignment horizontal="center" vertical="center" wrapText="1"/>
    </xf>
    <xf numFmtId="0" fontId="3" fillId="6" borderId="0" xfId="0" applyFont="1" applyFill="1" applyAlignment="1">
      <alignment horizontal="center" vertical="center" wrapText="1"/>
    </xf>
    <xf numFmtId="0" fontId="2" fillId="0" borderId="0" xfId="0" applyFont="1" applyAlignment="1">
      <alignment horizontal="left" vertical="center" wrapText="1"/>
    </xf>
    <xf numFmtId="0" fontId="58" fillId="0" borderId="51" xfId="0" applyFont="1" applyBorder="1" applyAlignment="1">
      <alignment horizontal="right" vertical="center"/>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76" fillId="14" borderId="24" xfId="0" applyFont="1" applyFill="1" applyBorder="1" applyAlignment="1">
      <alignment horizontal="left" vertical="top" wrapText="1"/>
    </xf>
    <xf numFmtId="0" fontId="76" fillId="14" borderId="3" xfId="0" applyFont="1" applyFill="1" applyBorder="1" applyAlignment="1">
      <alignment horizontal="left" vertical="top" wrapText="1"/>
    </xf>
    <xf numFmtId="0" fontId="76" fillId="14" borderId="25" xfId="0" applyFont="1" applyFill="1" applyBorder="1" applyAlignment="1">
      <alignment horizontal="left" vertical="top" wrapText="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0" borderId="16" xfId="0" applyFont="1" applyBorder="1" applyAlignment="1">
      <alignment horizontal="left" vertical="top" wrapText="1"/>
    </xf>
    <xf numFmtId="0" fontId="73" fillId="0" borderId="0" xfId="0" applyFont="1" applyAlignment="1">
      <alignment horizontal="left" vertical="top" wrapText="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0" fontId="59" fillId="0" borderId="0" xfId="114" applyFont="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59" fillId="0" borderId="0" xfId="115" applyFont="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0" borderId="0" xfId="73" applyFont="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33"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69" xfId="73"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4" fillId="0" borderId="0" xfId="106" applyFont="1" applyAlignment="1">
      <alignment horizontal="left" vertical="top" wrapText="1"/>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9" fillId="0" borderId="0" xfId="106" applyFont="1" applyAlignment="1">
      <alignment horizontal="justify" vertical="top"/>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1" fontId="58" fillId="0" borderId="9" xfId="126" applyNumberFormat="1" applyFont="1" applyBorder="1" applyAlignment="1">
      <alignment horizontal="justify" vertical="top" wrapText="1"/>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0" fontId="2" fillId="0" borderId="0" xfId="126" applyFont="1" applyAlignment="1">
      <alignment horizontal="left" vertical="top" wrapText="1"/>
    </xf>
    <xf numFmtId="0" fontId="2" fillId="0" borderId="48" xfId="126" applyFont="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Border="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Alignment="1">
      <alignment horizontal="justify" vertical="top" wrapText="1"/>
    </xf>
    <xf numFmtId="0" fontId="2" fillId="0" borderId="0" xfId="0" applyFont="1" applyAlignment="1">
      <alignment horizontal="left" vertical="top"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9">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7"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link" xfId="128" builtinId="8"/>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6"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2">
    <dxf>
      <font>
        <condense val="0"/>
        <extend val="0"/>
        <color indexed="9"/>
      </font>
      <fill>
        <patternFill patternType="none">
          <bgColor indexed="65"/>
        </patternFill>
      </fill>
    </dxf>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usernames" Target="revisions/userNames.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514359" y="104775"/>
          <a:ext cx="452005" cy="788843"/>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14184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04660" y="47625"/>
          <a:ext cx="571500" cy="178308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298886" y="283029"/>
          <a:ext cx="0" cy="1880507"/>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564880" y="47625"/>
          <a:ext cx="0" cy="60388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774430" y="47625"/>
          <a:ext cx="1127760" cy="60388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8545" y="19050"/>
          <a:ext cx="112776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606665" y="19050"/>
          <a:ext cx="112776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628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BC0B923-A451-4AAA-80B8-CDCA329ED3DE}" protected="1">
  <header guid="{7BC0B923-A451-4AAA-80B8-CDCA329ED3DE}" dateTime="2023-04-21T17:00:59" maxSheetId="24" userName="Silpa" r:id="rId1">
    <sheetIdMap count="2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13" Type="http://schemas.openxmlformats.org/officeDocument/2006/relationships/printerSettings" Target="../printerSettings/printerSettings148.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5" Type="http://schemas.openxmlformats.org/officeDocument/2006/relationships/drawing" Target="../drawings/drawing6.xml"/><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 Id="rId14" Type="http://schemas.openxmlformats.org/officeDocument/2006/relationships/printerSettings" Target="../printerSettings/printerSettings14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2" Type="http://schemas.openxmlformats.org/officeDocument/2006/relationships/printerSettings" Target="../printerSettings/printerSettings151.bin"/><Relationship Id="rId16" Type="http://schemas.openxmlformats.org/officeDocument/2006/relationships/drawing" Target="../drawings/drawing7.xml"/><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2" Type="http://schemas.openxmlformats.org/officeDocument/2006/relationships/printerSettings" Target="../printerSettings/printerSettings166.bin"/><Relationship Id="rId16" Type="http://schemas.openxmlformats.org/officeDocument/2006/relationships/drawing" Target="../drawings/drawing8.xml"/><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10" Type="http://schemas.openxmlformats.org/officeDocument/2006/relationships/printerSettings" Target="../printerSettings/printerSettings174.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7.bin"/><Relationship Id="rId13" Type="http://schemas.openxmlformats.org/officeDocument/2006/relationships/printerSettings" Target="../printerSettings/printerSettings192.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12" Type="http://schemas.openxmlformats.org/officeDocument/2006/relationships/printerSettings" Target="../printerSettings/printerSettings191.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11" Type="http://schemas.openxmlformats.org/officeDocument/2006/relationships/printerSettings" Target="../printerSettings/printerSettings190.bin"/><Relationship Id="rId5" Type="http://schemas.openxmlformats.org/officeDocument/2006/relationships/printerSettings" Target="../printerSettings/printerSettings184.bin"/><Relationship Id="rId15" Type="http://schemas.openxmlformats.org/officeDocument/2006/relationships/drawing" Target="../drawings/drawing9.xml"/><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 Id="rId14" Type="http://schemas.openxmlformats.org/officeDocument/2006/relationships/printerSettings" Target="../printerSettings/printerSettings1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5" Type="http://schemas.openxmlformats.org/officeDocument/2006/relationships/printerSettings" Target="../printerSettings/printerSettings20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printerSettings" Target="../printerSettings/printerSettings2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printerSettings" Target="../printerSettings/printerSettings22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31.bin"/><Relationship Id="rId13" Type="http://schemas.openxmlformats.org/officeDocument/2006/relationships/printerSettings" Target="../printerSettings/printerSettings236.bin"/><Relationship Id="rId3" Type="http://schemas.openxmlformats.org/officeDocument/2006/relationships/printerSettings" Target="../printerSettings/printerSettings226.bin"/><Relationship Id="rId7" Type="http://schemas.openxmlformats.org/officeDocument/2006/relationships/printerSettings" Target="../printerSettings/printerSettings230.bin"/><Relationship Id="rId12" Type="http://schemas.openxmlformats.org/officeDocument/2006/relationships/printerSettings" Target="../printerSettings/printerSettings235.bin"/><Relationship Id="rId2" Type="http://schemas.openxmlformats.org/officeDocument/2006/relationships/printerSettings" Target="../printerSettings/printerSettings225.bin"/><Relationship Id="rId16" Type="http://schemas.openxmlformats.org/officeDocument/2006/relationships/drawing" Target="../drawings/drawing10.xml"/><Relationship Id="rId1" Type="http://schemas.openxmlformats.org/officeDocument/2006/relationships/printerSettings" Target="../printerSettings/printerSettings224.bin"/><Relationship Id="rId6" Type="http://schemas.openxmlformats.org/officeDocument/2006/relationships/printerSettings" Target="../printerSettings/printerSettings229.bin"/><Relationship Id="rId11" Type="http://schemas.openxmlformats.org/officeDocument/2006/relationships/printerSettings" Target="../printerSettings/printerSettings234.bin"/><Relationship Id="rId5" Type="http://schemas.openxmlformats.org/officeDocument/2006/relationships/printerSettings" Target="../printerSettings/printerSettings228.bin"/><Relationship Id="rId15" Type="http://schemas.openxmlformats.org/officeDocument/2006/relationships/printerSettings" Target="../printerSettings/printerSettings238.bin"/><Relationship Id="rId10" Type="http://schemas.openxmlformats.org/officeDocument/2006/relationships/printerSettings" Target="../printerSettings/printerSettings233.bin"/><Relationship Id="rId4" Type="http://schemas.openxmlformats.org/officeDocument/2006/relationships/printerSettings" Target="../printerSettings/printerSettings227.bin"/><Relationship Id="rId9" Type="http://schemas.openxmlformats.org/officeDocument/2006/relationships/printerSettings" Target="../printerSettings/printerSettings232.bin"/><Relationship Id="rId14" Type="http://schemas.openxmlformats.org/officeDocument/2006/relationships/printerSettings" Target="../printerSettings/printerSettings2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2" Type="http://schemas.openxmlformats.org/officeDocument/2006/relationships/printerSettings" Target="../printerSettings/printerSettings240.bin"/><Relationship Id="rId16" Type="http://schemas.openxmlformats.org/officeDocument/2006/relationships/drawing" Target="../drawings/drawing11.xml"/><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6" Type="http://schemas.openxmlformats.org/officeDocument/2006/relationships/drawing" Target="../drawings/drawing12.x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6" Type="http://schemas.openxmlformats.org/officeDocument/2006/relationships/drawing" Target="../drawings/drawing13.xml"/><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6"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6.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5" Type="http://schemas.openxmlformats.org/officeDocument/2006/relationships/printerSettings" Target="../printerSettings/printerSettings288.bin"/><Relationship Id="rId4" Type="http://schemas.openxmlformats.org/officeDocument/2006/relationships/printerSettings" Target="../printerSettings/printerSettings287.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96.bin"/><Relationship Id="rId3" Type="http://schemas.openxmlformats.org/officeDocument/2006/relationships/printerSettings" Target="../printerSettings/printerSettings291.bin"/><Relationship Id="rId7" Type="http://schemas.openxmlformats.org/officeDocument/2006/relationships/printerSettings" Target="../printerSettings/printerSettings295.bin"/><Relationship Id="rId2" Type="http://schemas.openxmlformats.org/officeDocument/2006/relationships/printerSettings" Target="../printerSettings/printerSettings290.bin"/><Relationship Id="rId1" Type="http://schemas.openxmlformats.org/officeDocument/2006/relationships/printerSettings" Target="../printerSettings/printerSettings289.bin"/><Relationship Id="rId6" Type="http://schemas.openxmlformats.org/officeDocument/2006/relationships/printerSettings" Target="../printerSettings/printerSettings294.bin"/><Relationship Id="rId5" Type="http://schemas.openxmlformats.org/officeDocument/2006/relationships/printerSettings" Target="../printerSettings/printerSettings293.bin"/><Relationship Id="rId4" Type="http://schemas.openxmlformats.org/officeDocument/2006/relationships/printerSettings" Target="../printerSettings/printerSettings292.bin"/><Relationship Id="rId9" Type="http://schemas.openxmlformats.org/officeDocument/2006/relationships/printerSettings" Target="../printerSettings/printerSettings297.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05.bin"/><Relationship Id="rId3" Type="http://schemas.openxmlformats.org/officeDocument/2006/relationships/printerSettings" Target="../printerSettings/printerSettings300.bin"/><Relationship Id="rId7" Type="http://schemas.openxmlformats.org/officeDocument/2006/relationships/printerSettings" Target="../printerSettings/printerSettings304.bin"/><Relationship Id="rId2" Type="http://schemas.openxmlformats.org/officeDocument/2006/relationships/printerSettings" Target="../printerSettings/printerSettings299.bin"/><Relationship Id="rId1" Type="http://schemas.openxmlformats.org/officeDocument/2006/relationships/printerSettings" Target="../printerSettings/printerSettings298.bin"/><Relationship Id="rId6" Type="http://schemas.openxmlformats.org/officeDocument/2006/relationships/printerSettings" Target="../printerSettings/printerSettings303.bin"/><Relationship Id="rId5" Type="http://schemas.openxmlformats.org/officeDocument/2006/relationships/printerSettings" Target="../printerSettings/printerSettings302.bin"/><Relationship Id="rId4" Type="http://schemas.openxmlformats.org/officeDocument/2006/relationships/printerSettings" Target="../printerSettings/printerSettings301.bin"/><Relationship Id="rId9" Type="http://schemas.openxmlformats.org/officeDocument/2006/relationships/printerSettings" Target="../printerSettings/printerSettings306.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314.bin"/><Relationship Id="rId3" Type="http://schemas.openxmlformats.org/officeDocument/2006/relationships/printerSettings" Target="../printerSettings/printerSettings309.bin"/><Relationship Id="rId7" Type="http://schemas.openxmlformats.org/officeDocument/2006/relationships/printerSettings" Target="../printerSettings/printerSettings313.bin"/><Relationship Id="rId12" Type="http://schemas.openxmlformats.org/officeDocument/2006/relationships/printerSettings" Target="../printerSettings/printerSettings318.bin"/><Relationship Id="rId2" Type="http://schemas.openxmlformats.org/officeDocument/2006/relationships/printerSettings" Target="../printerSettings/printerSettings308.bin"/><Relationship Id="rId1" Type="http://schemas.openxmlformats.org/officeDocument/2006/relationships/printerSettings" Target="../printerSettings/printerSettings307.bin"/><Relationship Id="rId6" Type="http://schemas.openxmlformats.org/officeDocument/2006/relationships/printerSettings" Target="../printerSettings/printerSettings312.bin"/><Relationship Id="rId11" Type="http://schemas.openxmlformats.org/officeDocument/2006/relationships/printerSettings" Target="../printerSettings/printerSettings317.bin"/><Relationship Id="rId5" Type="http://schemas.openxmlformats.org/officeDocument/2006/relationships/printerSettings" Target="../printerSettings/printerSettings311.bin"/><Relationship Id="rId10" Type="http://schemas.openxmlformats.org/officeDocument/2006/relationships/printerSettings" Target="../printerSettings/printerSettings316.bin"/><Relationship Id="rId4" Type="http://schemas.openxmlformats.org/officeDocument/2006/relationships/printerSettings" Target="../printerSettings/printerSettings310.bin"/><Relationship Id="rId9" Type="http://schemas.openxmlformats.org/officeDocument/2006/relationships/printerSettings" Target="../printerSettings/printerSettings31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drawing" Target="../drawings/drawing2.xml"/><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6" Type="http://schemas.openxmlformats.org/officeDocument/2006/relationships/drawing" Target="../drawings/drawing3.xml"/><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drawing" Target="../drawings/drawing4.xml"/><Relationship Id="rId2" Type="http://schemas.openxmlformats.org/officeDocument/2006/relationships/printerSettings" Target="../printerSettings/printerSettings62.bin"/><Relationship Id="rId16" Type="http://schemas.openxmlformats.org/officeDocument/2006/relationships/printerSettings" Target="../printerSettings/printerSettings75.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hyperlink" Target="mailto:GST@18%25" TargetMode="External"/><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6" Type="http://schemas.openxmlformats.org/officeDocument/2006/relationships/printerSettings" Target="../printerSettings/printerSettings105.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hyperlink" Target="mailto:GST@18%25" TargetMode="External"/><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6" Type="http://schemas.openxmlformats.org/officeDocument/2006/relationships/drawing" Target="../drawings/drawing5.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10" sqref="B10"/>
    </sheetView>
  </sheetViews>
  <sheetFormatPr defaultColWidth="9.109375" defaultRowHeight="14.4"/>
  <cols>
    <col min="1" max="1" width="20.5546875" style="33" customWidth="1"/>
    <col min="2" max="2" width="82.109375" style="33" customWidth="1"/>
    <col min="3" max="8" width="9.109375" style="33"/>
    <col min="9" max="9" width="9.109375" style="33" hidden="1" customWidth="1"/>
    <col min="10" max="16384" width="9.109375" style="33"/>
  </cols>
  <sheetData>
    <row r="1" spans="1:9" ht="98.25" customHeight="1">
      <c r="A1" s="30" t="s">
        <v>41</v>
      </c>
      <c r="B1" s="31" t="s">
        <v>524</v>
      </c>
      <c r="C1" s="32"/>
      <c r="D1" s="32"/>
      <c r="E1" s="32"/>
      <c r="F1" s="32"/>
      <c r="G1" s="32"/>
      <c r="H1" s="32"/>
    </row>
    <row r="2" spans="1:9">
      <c r="A2" s="30"/>
      <c r="B2" s="795"/>
      <c r="I2" s="33" t="s">
        <v>263</v>
      </c>
    </row>
    <row r="3" spans="1:9">
      <c r="A3" s="30" t="s">
        <v>42</v>
      </c>
      <c r="B3" s="796" t="s">
        <v>525</v>
      </c>
      <c r="I3" s="33" t="s">
        <v>264</v>
      </c>
    </row>
    <row r="4" spans="1:9">
      <c r="A4" s="30"/>
      <c r="B4" s="30"/>
    </row>
    <row r="5" spans="1:9" ht="24" customHeight="1">
      <c r="A5" s="30" t="s">
        <v>43</v>
      </c>
      <c r="B5" s="797" t="s">
        <v>526</v>
      </c>
      <c r="C5" s="32"/>
      <c r="D5" s="32"/>
      <c r="E5" s="32"/>
      <c r="F5" s="32"/>
      <c r="G5" s="32"/>
      <c r="H5" s="32"/>
    </row>
  </sheetData>
  <sheetProtection algorithmName="SHA-512" hashValue="By1qbfgOn+YdRud7VEMolLZwkeDLWMuvFzRQBdQVDPDlfBzeDbqY8regB8ANBYn5w5zAmtaBf1UEpI7gS4MqbQ==" saltValue="LTWteMjv1t0KsCQoGro1yQ==" spinCount="100000" sheet="1" selectLockedCells="1" selectUnlockedCells="1"/>
  <customSheetViews>
    <customSheetView guid="{D75895E2-2F6F-4CBA-BD93-5453786CB40C}" hiddenColumns="1" state="hidden">
      <selection activeCell="B10" sqref="B10"/>
      <pageMargins left="0.75" right="0.75" top="1" bottom="1" header="0.5" footer="0.5"/>
      <pageSetup orientation="portrait" r:id="rId1"/>
      <headerFooter alignWithMargins="0"/>
    </customSheetView>
    <customSheetView guid="{A4F9CA79-D3DE-43F5-9CDC-F14C42FDD954}" hiddenColumns="1" state="hidden">
      <selection activeCell="B5" sqref="B5"/>
      <pageMargins left="0.75" right="0.75" top="1" bottom="1" header="0.5" footer="0.5"/>
      <pageSetup orientation="portrait" r:id="rId2"/>
      <headerFooter alignWithMargins="0"/>
    </customSheetView>
    <customSheetView guid="{F1B559AA-B9AD-4E4C-B94A-ECBE5878008B}" hiddenColumns="1" state="hidden">
      <selection activeCell="B1" sqref="B1"/>
      <pageMargins left="0.75" right="0.75" top="1" bottom="1" header="0.5" footer="0.5"/>
      <pageSetup orientation="portrait" r:id="rId3"/>
      <headerFooter alignWithMargins="0"/>
    </customSheetView>
    <customSheetView guid="{755190E0-7BE9-48F9-BB5F-DF8E25D6736A}" hiddenColumns="1" state="hidden">
      <selection activeCell="B20" sqref="B20"/>
      <pageMargins left="0.75" right="0.75" top="1" bottom="1" header="0.5" footer="0.5"/>
      <pageSetup orientation="portrait" r:id="rId4"/>
      <headerFooter alignWithMargins="0"/>
    </customSheetView>
    <customSheetView guid="{CCA37BAE-906F-43D5-9FD9-B13563E4B9D7}" hiddenColumns="1" state="hidden">
      <selection activeCell="B14" sqref="B14"/>
      <pageMargins left="0.75" right="0.75" top="1" bottom="1" header="0.5" footer="0.5"/>
      <pageSetup orientation="portrait" r:id="rId5"/>
      <headerFooter alignWithMargins="0"/>
    </customSheetView>
    <customSheetView guid="{B96E710B-6DD7-4DE1-95AB-C9EE060CD030}" hiddenColumns="1" state="hidden">
      <selection activeCell="B9" sqref="B9:B10"/>
      <pageMargins left="0.75" right="0.75" top="1" bottom="1" header="0.5" footer="0.5"/>
      <pageSetup orientation="portrait" r:id="rId6"/>
      <headerFooter alignWithMargins="0"/>
    </customSheetView>
    <customSheetView guid="{357C9841-BEC3-434B-AC63-C04FB4321BA3}" hiddenColumns="1" state="hidden">
      <selection activeCell="B17" sqref="B17"/>
      <pageMargins left="0.75" right="0.75" top="1" bottom="1" header="0.5" footer="0.5"/>
      <pageSetup orientation="portrait" r:id="rId7"/>
      <headerFooter alignWithMargins="0"/>
    </customSheetView>
    <customSheetView guid="{3C00DDA0-7DDE-4169-A739-550DAF5DCF8D}" hiddenColumns="1" state="hidden">
      <selection activeCell="B11" sqref="B11"/>
      <pageMargins left="0.75" right="0.75" top="1" bottom="1" header="0.5" footer="0.5"/>
      <pageSetup orientation="portrait" r:id="rId8"/>
      <headerFooter alignWithMargins="0"/>
    </customSheetView>
    <customSheetView guid="{99CA2F10-F926-46DC-8609-4EAE5B9F3585}" hiddenColumns="1" state="hidden">
      <selection activeCell="E14" sqref="E14"/>
      <pageMargins left="0.75" right="0.75" top="1" bottom="1" header="0.5" footer="0.5"/>
      <pageSetup orientation="portrait" r:id="rId9"/>
      <headerFooter alignWithMargins="0"/>
    </customSheetView>
    <customSheetView guid="{63D51328-7CBC-4A1E-B96D-BAE91416501B}" hiddenColumns="1" state="hidden">
      <selection activeCell="B20" sqref="B20"/>
      <pageMargins left="0.75" right="0.75" top="1" bottom="1" header="0.5" footer="0.5"/>
      <pageSetup orientation="portrait" r:id="rId10"/>
      <headerFooter alignWithMargins="0"/>
    </customSheetView>
    <customSheetView guid="{B056965A-4BE5-44B3-AB31-550AD9F023BC}" hiddenColumns="1" state="hidden">
      <selection activeCell="B9" sqref="B9"/>
      <pageMargins left="0.75" right="0.75" top="1" bottom="1" header="0.5" footer="0.5"/>
      <pageSetup orientation="portrait" r:id="rId11"/>
      <headerFooter alignWithMargins="0"/>
    </customSheetView>
    <customSheetView guid="{3FCD02EB-1C44-4646-B069-2B9945E67B1F}" hiddenColumns="1" state="hidden">
      <selection activeCell="B8" sqref="B8"/>
      <pageMargins left="0.75" right="0.75" top="1" bottom="1" header="0.5" footer="0.5"/>
      <pageSetup orientation="portrait" r:id="rId12"/>
      <headerFooter alignWithMargins="0"/>
    </customSheetView>
    <customSheetView guid="{267FF044-3C5D-4FEC-AC00-A7E30583F8BB}" hiddenColumns="1" state="hidden">
      <selection activeCell="B15" sqref="B15"/>
      <pageMargins left="0.75" right="0.75" top="1" bottom="1" header="0.5" footer="0.5"/>
      <pageSetup orientation="portrait" r:id="rId13"/>
      <headerFooter alignWithMargins="0"/>
    </customSheetView>
    <customSheetView guid="{85C35A94-6604-4819-B993-593EFE526A1E}" hiddenColumns="1" state="hidden">
      <selection activeCell="B15" sqref="B15"/>
      <pageMargins left="0.75" right="0.75" top="1" bottom="1" header="0.5" footer="0.5"/>
      <pageSetup orientation="portrait" r:id="rId14"/>
      <headerFooter alignWithMargins="0"/>
    </customSheetView>
  </customSheetViews>
  <pageMargins left="0.75" right="0.75" top="1" bottom="1" header="0.5" footer="0.5"/>
  <pageSetup orientation="portrait" r:id="rId1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4140625" defaultRowHeight="15.6"/>
  <cols>
    <col min="1" max="1" width="11.88671875" style="27" customWidth="1"/>
    <col min="2" max="2" width="46.6640625" style="27" customWidth="1"/>
    <col min="3" max="3" width="20" style="27" customWidth="1"/>
    <col min="4" max="4" width="23.44140625" style="27" customWidth="1"/>
    <col min="5" max="5" width="22.88671875" style="27" customWidth="1"/>
    <col min="6" max="6" width="11.44140625" style="79" customWidth="1"/>
    <col min="7" max="7" width="34.109375" style="79" customWidth="1"/>
    <col min="8" max="8" width="11.44140625" style="79" customWidth="1"/>
    <col min="9" max="9" width="14" style="358" customWidth="1"/>
    <col min="10" max="10" width="14.44140625" style="358" customWidth="1"/>
    <col min="11" max="11" width="17.109375" style="358" customWidth="1"/>
    <col min="12" max="13" width="11.44140625" style="358" customWidth="1"/>
    <col min="14" max="14" width="21.33203125" style="358" customWidth="1"/>
    <col min="15" max="15" width="18.33203125" style="79" customWidth="1"/>
    <col min="16" max="17" width="11.44140625" style="79" customWidth="1"/>
    <col min="18" max="18" width="11.44140625" style="105" customWidth="1"/>
    <col min="19" max="24" width="11.44140625" style="79" customWidth="1"/>
    <col min="25" max="16384" width="11.44140625" style="105"/>
  </cols>
  <sheetData>
    <row r="1" spans="1:15" ht="18" customHeight="1">
      <c r="A1" s="75" t="str">
        <f>Cover!B3</f>
        <v xml:space="preserve">SPEC. NO.: CC/NT/W-RT/DOM/A10/23/01655	</v>
      </c>
      <c r="B1" s="76"/>
      <c r="C1" s="77"/>
      <c r="D1" s="77"/>
      <c r="E1" s="78" t="s">
        <v>128</v>
      </c>
    </row>
    <row r="2" spans="1:15" ht="8.1" customHeight="1">
      <c r="A2" s="80"/>
      <c r="B2" s="81"/>
      <c r="C2" s="82"/>
      <c r="D2" s="82"/>
      <c r="E2" s="83"/>
      <c r="F2" s="84"/>
    </row>
    <row r="3" spans="1:15" ht="83.25" customHeight="1">
      <c r="A3" s="927" t="str">
        <f>Cover!$B$2</f>
        <v>765kV Reactor Package RT20 for 7X110MVAR, 765kV, 1-Phase Reactors at Fatehgarh-III PS associated with ”Transmission system for evacuation of power from REZ in Rajasthan (20GW) under Phase-III Part E1”.</v>
      </c>
      <c r="B3" s="927"/>
      <c r="C3" s="927"/>
      <c r="D3" s="927"/>
      <c r="E3" s="927"/>
    </row>
    <row r="4" spans="1:15" ht="21.9" customHeight="1">
      <c r="A4" s="928" t="s">
        <v>129</v>
      </c>
      <c r="B4" s="928"/>
      <c r="C4" s="928"/>
      <c r="D4" s="928"/>
      <c r="E4" s="928"/>
    </row>
    <row r="5" spans="1:15" ht="12" customHeight="1">
      <c r="A5" s="85"/>
      <c r="B5" s="86"/>
      <c r="C5" s="86"/>
      <c r="D5" s="86"/>
      <c r="E5" s="86"/>
    </row>
    <row r="6" spans="1:15" ht="20.25" customHeight="1">
      <c r="A6" s="876" t="s">
        <v>349</v>
      </c>
      <c r="B6" s="876"/>
      <c r="C6" s="4"/>
      <c r="D6" s="86"/>
      <c r="E6" s="86"/>
    </row>
    <row r="7" spans="1:15" ht="18" customHeight="1">
      <c r="A7" s="880">
        <f>'Sch-1'!A7</f>
        <v>0</v>
      </c>
      <c r="B7" s="880"/>
      <c r="C7" s="880"/>
      <c r="D7" s="87" t="s">
        <v>1</v>
      </c>
    </row>
    <row r="8" spans="1:15" ht="18" customHeight="1">
      <c r="A8" s="877" t="str">
        <f>"Bidder’s Name and Address  (" &amp; MID('Names of Bidder'!B9,9, 20) &amp; ") :"</f>
        <v>Bidder’s Name and Address  (Sole Bidder) :</v>
      </c>
      <c r="B8" s="877"/>
      <c r="C8" s="877"/>
      <c r="D8" s="88" t="str">
        <f>'Sch-1'!K8</f>
        <v>Contract Services</v>
      </c>
    </row>
    <row r="9" spans="1:15" ht="18" customHeight="1">
      <c r="A9" s="418" t="s">
        <v>12</v>
      </c>
      <c r="B9" s="418" t="str">
        <f>IF('Names of Bidder'!D9=0, "", 'Names of Bidder'!D9)</f>
        <v/>
      </c>
      <c r="C9" s="105"/>
      <c r="D9" s="88" t="str">
        <f>'Sch-1'!K9</f>
        <v>Power Grid Corporation of India Ltd.,</v>
      </c>
    </row>
    <row r="10" spans="1:15" ht="18" customHeight="1">
      <c r="A10" s="418" t="s">
        <v>11</v>
      </c>
      <c r="B10" s="238" t="str">
        <f>IF('Names of Bidder'!D10=0, "", 'Names of Bidder'!D10)</f>
        <v/>
      </c>
      <c r="C10" s="105"/>
      <c r="D10" s="88" t="str">
        <f>'Sch-1'!K10</f>
        <v>"Saudamini", Plot No.-2</v>
      </c>
    </row>
    <row r="11" spans="1:15" ht="18" customHeight="1">
      <c r="A11" s="376"/>
      <c r="B11" s="238" t="str">
        <f>IF('Names of Bidder'!D11=0, "", 'Names of Bidder'!D11)</f>
        <v/>
      </c>
      <c r="C11" s="105"/>
      <c r="D11" s="88" t="str">
        <f>'Sch-1'!K11</f>
        <v xml:space="preserve">Sector-29, </v>
      </c>
    </row>
    <row r="12" spans="1:15" ht="18" customHeight="1">
      <c r="A12" s="376"/>
      <c r="B12" s="238" t="str">
        <f>IF('Names of Bidder'!D12=0, "", 'Names of Bidder'!D12)</f>
        <v/>
      </c>
      <c r="C12" s="105"/>
      <c r="D12" s="88" t="str">
        <f>'Sch-1'!K12</f>
        <v>Gurgaon (Haryana) - 122001</v>
      </c>
    </row>
    <row r="13" spans="1:15" ht="8.1" customHeight="1" thickBot="1"/>
    <row r="14" spans="1:15" ht="21.9" customHeight="1">
      <c r="A14" s="580" t="s">
        <v>130</v>
      </c>
      <c r="B14" s="929" t="s">
        <v>131</v>
      </c>
      <c r="C14" s="929"/>
      <c r="D14" s="930" t="s">
        <v>132</v>
      </c>
      <c r="E14" s="931"/>
      <c r="I14" s="926"/>
      <c r="J14" s="926"/>
      <c r="K14" s="926"/>
      <c r="M14" s="919"/>
      <c r="N14" s="919"/>
      <c r="O14" s="919"/>
    </row>
    <row r="15" spans="1:15" ht="24.75" customHeight="1">
      <c r="A15" s="581" t="s">
        <v>135</v>
      </c>
      <c r="B15" s="920" t="s">
        <v>325</v>
      </c>
      <c r="C15" s="920"/>
      <c r="D15" s="938">
        <f>'Sch-1'!S29</f>
        <v>0</v>
      </c>
      <c r="E15" s="939"/>
      <c r="I15" s="359"/>
      <c r="K15" s="359"/>
      <c r="M15" s="359"/>
      <c r="O15" s="90"/>
    </row>
    <row r="16" spans="1:15" ht="81" customHeight="1">
      <c r="A16" s="582"/>
      <c r="B16" s="923" t="s">
        <v>326</v>
      </c>
      <c r="C16" s="923"/>
      <c r="D16" s="940"/>
      <c r="E16" s="941"/>
      <c r="G16" s="91"/>
    </row>
    <row r="17" spans="1:15" ht="24.75" customHeight="1">
      <c r="A17" s="581" t="s">
        <v>137</v>
      </c>
      <c r="B17" s="920" t="s">
        <v>327</v>
      </c>
      <c r="C17" s="920"/>
      <c r="D17" s="921">
        <f>'Sch-3'!U21</f>
        <v>0</v>
      </c>
      <c r="E17" s="922"/>
      <c r="I17" s="359"/>
      <c r="K17" s="360"/>
      <c r="M17" s="359"/>
      <c r="O17" s="93"/>
    </row>
    <row r="18" spans="1:15" ht="81.75" customHeight="1">
      <c r="A18" s="582"/>
      <c r="B18" s="923" t="s">
        <v>328</v>
      </c>
      <c r="C18" s="923"/>
      <c r="D18" s="942"/>
      <c r="E18" s="943"/>
      <c r="G18" s="94"/>
      <c r="I18" s="361"/>
      <c r="M18" s="361"/>
    </row>
    <row r="19" spans="1:15" ht="33" customHeight="1" thickBot="1">
      <c r="A19" s="583"/>
      <c r="B19" s="584" t="s">
        <v>331</v>
      </c>
      <c r="C19" s="585"/>
      <c r="D19" s="934">
        <f>D15+D17</f>
        <v>0</v>
      </c>
      <c r="E19" s="935"/>
    </row>
    <row r="20" spans="1:15" ht="30" customHeight="1">
      <c r="A20" s="95"/>
      <c r="B20" s="95"/>
      <c r="C20" s="96"/>
      <c r="D20" s="95"/>
      <c r="E20" s="95"/>
    </row>
    <row r="21" spans="1:15" ht="30" customHeight="1">
      <c r="A21" s="97" t="s">
        <v>143</v>
      </c>
      <c r="B21" s="588" t="str">
        <f>'Sch-5'!B21</f>
        <v xml:space="preserve">  </v>
      </c>
      <c r="C21" s="96" t="s">
        <v>144</v>
      </c>
      <c r="D21" s="944" t="str">
        <f>'Sch-5'!D21</f>
        <v/>
      </c>
      <c r="E21" s="944"/>
      <c r="F21" s="98"/>
    </row>
    <row r="22" spans="1:15" ht="30" customHeight="1">
      <c r="A22" s="97" t="s">
        <v>145</v>
      </c>
      <c r="B22" s="589" t="str">
        <f>'Sch-5'!B22</f>
        <v/>
      </c>
      <c r="C22" s="96" t="s">
        <v>146</v>
      </c>
      <c r="D22" s="944" t="str">
        <f>'Sch-5'!D22</f>
        <v/>
      </c>
      <c r="E22" s="944"/>
      <c r="F22" s="98"/>
    </row>
    <row r="23" spans="1:15" ht="30" customHeight="1">
      <c r="A23" s="99"/>
      <c r="B23" s="100"/>
      <c r="C23" s="96"/>
      <c r="D23" s="79"/>
      <c r="E23" s="79"/>
      <c r="F23" s="98"/>
    </row>
    <row r="24" spans="1:15" ht="33" customHeight="1">
      <c r="A24" s="99"/>
      <c r="B24" s="100"/>
      <c r="C24" s="84"/>
      <c r="D24" s="101"/>
      <c r="E24" s="102"/>
      <c r="F24" s="98"/>
    </row>
    <row r="25" spans="1:15" ht="21.9" customHeight="1">
      <c r="A25" s="103"/>
      <c r="B25" s="103"/>
      <c r="C25" s="103"/>
      <c r="D25" s="103"/>
      <c r="E25" s="104"/>
    </row>
    <row r="26" spans="1:15" ht="21.9" customHeight="1">
      <c r="A26" s="103"/>
      <c r="B26" s="103"/>
      <c r="C26" s="103"/>
      <c r="D26" s="103"/>
      <c r="E26" s="104"/>
    </row>
    <row r="27" spans="1:15" ht="21.9" customHeight="1">
      <c r="A27" s="103"/>
      <c r="B27" s="103"/>
      <c r="C27" s="103"/>
      <c r="D27" s="103"/>
      <c r="E27" s="104"/>
    </row>
    <row r="28" spans="1:15" ht="21.9" customHeight="1">
      <c r="A28" s="103"/>
      <c r="B28" s="103"/>
      <c r="C28" s="103"/>
      <c r="D28" s="103"/>
      <c r="E28" s="104"/>
    </row>
    <row r="29" spans="1:15" ht="21.9" customHeight="1">
      <c r="A29" s="103"/>
      <c r="B29" s="103"/>
      <c r="C29" s="103"/>
      <c r="D29" s="103"/>
      <c r="E29" s="104"/>
    </row>
    <row r="30" spans="1:15" ht="21.9" customHeight="1">
      <c r="A30" s="103"/>
      <c r="B30" s="103"/>
      <c r="C30" s="103"/>
      <c r="D30" s="103"/>
      <c r="E30" s="104"/>
    </row>
    <row r="31" spans="1:15" ht="24.9" customHeight="1">
      <c r="A31" s="102"/>
      <c r="B31" s="102"/>
      <c r="C31" s="102"/>
      <c r="D31" s="102"/>
      <c r="E31" s="102"/>
    </row>
    <row r="32" spans="1:15" ht="24.9" customHeight="1">
      <c r="A32" s="102"/>
      <c r="B32" s="102"/>
      <c r="C32" s="102"/>
      <c r="D32" s="102"/>
      <c r="E32" s="102"/>
    </row>
    <row r="33" spans="1:5" ht="24.9" customHeight="1">
      <c r="A33" s="102"/>
      <c r="B33" s="102"/>
      <c r="C33" s="102"/>
      <c r="D33" s="102"/>
      <c r="E33" s="102"/>
    </row>
    <row r="34" spans="1:5" ht="24.9" customHeight="1">
      <c r="A34" s="102"/>
      <c r="B34" s="102"/>
      <c r="C34" s="102"/>
      <c r="D34" s="102"/>
      <c r="E34" s="102"/>
    </row>
    <row r="35" spans="1:5" ht="24.9" customHeight="1">
      <c r="A35" s="102"/>
      <c r="B35" s="102"/>
      <c r="C35" s="102"/>
      <c r="D35" s="102"/>
      <c r="E35" s="102"/>
    </row>
    <row r="36" spans="1:5" ht="24.9" customHeight="1">
      <c r="A36" s="102"/>
      <c r="B36" s="102"/>
      <c r="C36" s="102"/>
      <c r="D36" s="102"/>
      <c r="E36" s="102"/>
    </row>
    <row r="37" spans="1:5" ht="24.9" customHeight="1">
      <c r="A37" s="102"/>
      <c r="B37" s="102"/>
      <c r="C37" s="102"/>
      <c r="D37" s="102"/>
      <c r="E37" s="102"/>
    </row>
    <row r="38" spans="1:5" ht="24.9" customHeight="1">
      <c r="A38" s="102"/>
      <c r="B38" s="102"/>
      <c r="C38" s="102"/>
      <c r="D38" s="102"/>
      <c r="E38" s="102"/>
    </row>
    <row r="39" spans="1:5" ht="24.9" customHeight="1">
      <c r="A39" s="102"/>
      <c r="B39" s="102"/>
      <c r="C39" s="102"/>
      <c r="D39" s="102"/>
      <c r="E39" s="102"/>
    </row>
    <row r="40" spans="1:5" ht="24.9" customHeight="1">
      <c r="A40" s="102"/>
      <c r="B40" s="102"/>
      <c r="C40" s="102"/>
      <c r="D40" s="102"/>
      <c r="E40" s="102"/>
    </row>
    <row r="41" spans="1:5" ht="24.9" customHeight="1">
      <c r="A41" s="102"/>
      <c r="B41" s="102"/>
      <c r="C41" s="102"/>
      <c r="D41" s="102"/>
      <c r="E41" s="102"/>
    </row>
    <row r="42" spans="1:5" ht="24.9" customHeight="1">
      <c r="A42" s="102"/>
      <c r="B42" s="102"/>
      <c r="C42" s="102"/>
      <c r="D42" s="102"/>
      <c r="E42" s="102"/>
    </row>
    <row r="43" spans="1:5" ht="24.9" customHeight="1">
      <c r="A43" s="102"/>
      <c r="B43" s="102"/>
      <c r="C43" s="102"/>
      <c r="D43" s="102"/>
      <c r="E43" s="102"/>
    </row>
    <row r="44" spans="1:5" ht="24.9" customHeight="1">
      <c r="A44" s="102"/>
      <c r="B44" s="102"/>
      <c r="C44" s="102"/>
      <c r="D44" s="102"/>
      <c r="E44" s="102"/>
    </row>
    <row r="45" spans="1:5" ht="24.9" customHeight="1">
      <c r="A45" s="102"/>
      <c r="B45" s="102"/>
      <c r="C45" s="102"/>
      <c r="D45" s="102"/>
      <c r="E45" s="102"/>
    </row>
    <row r="46" spans="1:5" ht="24.9" customHeight="1">
      <c r="A46" s="102"/>
      <c r="B46" s="102"/>
      <c r="C46" s="102"/>
      <c r="D46" s="102"/>
      <c r="E46" s="102"/>
    </row>
    <row r="47" spans="1:5" ht="24.9" customHeight="1">
      <c r="A47" s="102"/>
      <c r="B47" s="102"/>
      <c r="C47" s="102"/>
      <c r="D47" s="102"/>
      <c r="E47" s="102"/>
    </row>
    <row r="48" spans="1:5" ht="24.9" customHeight="1">
      <c r="A48" s="102"/>
      <c r="B48" s="102"/>
      <c r="C48" s="102"/>
      <c r="D48" s="102"/>
      <c r="E48" s="102"/>
    </row>
    <row r="49" spans="1:5" ht="24.9" customHeight="1">
      <c r="A49" s="102"/>
      <c r="B49" s="102"/>
      <c r="C49" s="102"/>
      <c r="D49" s="102"/>
      <c r="E49" s="102"/>
    </row>
    <row r="50" spans="1:5" ht="24.9" customHeight="1">
      <c r="A50" s="102"/>
      <c r="B50" s="102"/>
      <c r="C50" s="102"/>
      <c r="D50" s="102"/>
      <c r="E50" s="102"/>
    </row>
    <row r="51" spans="1:5" ht="24.9" customHeight="1">
      <c r="A51" s="102"/>
      <c r="B51" s="102"/>
      <c r="C51" s="102"/>
      <c r="D51" s="102"/>
      <c r="E51" s="102"/>
    </row>
    <row r="52" spans="1:5" ht="24.9" customHeight="1">
      <c r="A52" s="102"/>
      <c r="B52" s="102"/>
      <c r="C52" s="102"/>
      <c r="D52" s="102"/>
      <c r="E52" s="102"/>
    </row>
    <row r="53" spans="1:5" ht="24.9" customHeight="1">
      <c r="A53" s="102"/>
      <c r="B53" s="102"/>
      <c r="C53" s="102"/>
      <c r="D53" s="102"/>
      <c r="E53" s="102"/>
    </row>
    <row r="54" spans="1:5">
      <c r="A54" s="102"/>
      <c r="B54" s="102"/>
      <c r="C54" s="102"/>
      <c r="D54" s="102"/>
      <c r="E54" s="102"/>
    </row>
    <row r="55" spans="1:5">
      <c r="A55" s="102"/>
      <c r="B55" s="102"/>
      <c r="C55" s="102"/>
      <c r="D55" s="102"/>
      <c r="E55" s="102"/>
    </row>
    <row r="56" spans="1:5">
      <c r="A56" s="102"/>
      <c r="B56" s="102"/>
      <c r="C56" s="102"/>
      <c r="D56" s="102"/>
      <c r="E56" s="102"/>
    </row>
    <row r="57" spans="1:5">
      <c r="A57" s="102"/>
      <c r="B57" s="102"/>
      <c r="C57" s="102"/>
      <c r="D57" s="102"/>
      <c r="E57" s="102"/>
    </row>
    <row r="58" spans="1:5">
      <c r="A58" s="102"/>
      <c r="B58" s="102"/>
      <c r="C58" s="102"/>
      <c r="D58" s="102"/>
      <c r="E58" s="102"/>
    </row>
    <row r="59" spans="1:5">
      <c r="A59" s="102"/>
      <c r="B59" s="102"/>
      <c r="C59" s="102"/>
      <c r="D59" s="102"/>
      <c r="E59" s="102"/>
    </row>
    <row r="60" spans="1:5">
      <c r="A60" s="102"/>
      <c r="B60" s="102"/>
      <c r="C60" s="102"/>
      <c r="D60" s="102"/>
      <c r="E60" s="102"/>
    </row>
    <row r="61" spans="1:5">
      <c r="A61" s="102"/>
      <c r="B61" s="102"/>
      <c r="C61" s="102"/>
      <c r="D61" s="102"/>
      <c r="E61" s="102"/>
    </row>
    <row r="62" spans="1:5">
      <c r="A62" s="102"/>
      <c r="B62" s="102"/>
      <c r="C62" s="102"/>
      <c r="D62" s="102"/>
      <c r="E62" s="102"/>
    </row>
    <row r="63" spans="1:5">
      <c r="A63" s="102"/>
      <c r="B63" s="102"/>
      <c r="C63" s="102"/>
      <c r="D63" s="102"/>
      <c r="E63" s="102"/>
    </row>
    <row r="64" spans="1:5">
      <c r="A64" s="102"/>
      <c r="B64" s="102"/>
      <c r="C64" s="102"/>
      <c r="D64" s="102"/>
      <c r="E64" s="102"/>
    </row>
    <row r="65" spans="1:5">
      <c r="A65" s="102"/>
      <c r="B65" s="102"/>
      <c r="C65" s="102"/>
      <c r="D65" s="102"/>
      <c r="E65" s="102"/>
    </row>
    <row r="66" spans="1:5">
      <c r="A66" s="102"/>
      <c r="B66" s="102"/>
      <c r="C66" s="102"/>
      <c r="D66" s="102"/>
      <c r="E66" s="102"/>
    </row>
    <row r="67" spans="1:5">
      <c r="A67" s="102"/>
      <c r="B67" s="102"/>
      <c r="C67" s="102"/>
      <c r="D67" s="102"/>
      <c r="E67" s="102"/>
    </row>
    <row r="68" spans="1:5">
      <c r="A68" s="102"/>
      <c r="B68" s="102"/>
      <c r="C68" s="102"/>
      <c r="D68" s="102"/>
      <c r="E68" s="102"/>
    </row>
    <row r="69" spans="1:5">
      <c r="A69" s="102"/>
      <c r="B69" s="102"/>
      <c r="C69" s="102"/>
      <c r="D69" s="102"/>
      <c r="E69" s="102"/>
    </row>
    <row r="70" spans="1:5">
      <c r="A70" s="102"/>
      <c r="B70" s="102"/>
      <c r="C70" s="102"/>
      <c r="D70" s="102"/>
      <c r="E70" s="102"/>
    </row>
    <row r="71" spans="1:5">
      <c r="A71" s="102"/>
      <c r="B71" s="102"/>
      <c r="C71" s="102"/>
      <c r="D71" s="102"/>
      <c r="E71" s="102"/>
    </row>
  </sheetData>
  <sheetProtection password="CCC7" sheet="1" objects="1" scenarios="1" formatColumns="0" formatRows="0" selectLockedCells="1"/>
  <dataConsolidate/>
  <customSheetViews>
    <customSheetView guid="{D75895E2-2F6F-4CBA-BD93-5453786CB40C}"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85C35A94-6604-4819-B993-593EFE526A1E}"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ignoredErrors>
    <ignoredError sqref="D15" evalError="1"/>
  </ignoredErrors>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6" zoomScaleNormal="100" zoomScaleSheetLayoutView="100" workbookViewId="0">
      <selection activeCell="D28" sqref="D28"/>
    </sheetView>
  </sheetViews>
  <sheetFormatPr defaultColWidth="11.44140625" defaultRowHeight="15.6"/>
  <cols>
    <col min="1" max="1" width="12.109375" style="27" customWidth="1"/>
    <col min="2" max="2" width="31.44140625" style="27" customWidth="1"/>
    <col min="3" max="3" width="21.88671875" style="27" customWidth="1"/>
    <col min="4" max="4" width="38.5546875" style="27" customWidth="1"/>
    <col min="5" max="16384" width="11.44140625" style="105"/>
  </cols>
  <sheetData>
    <row r="1" spans="1:6" ht="18" customHeight="1">
      <c r="A1" s="106" t="str">
        <f>Cover!B3</f>
        <v xml:space="preserve">SPEC. NO.: CC/NT/W-RT/DOM/A10/23/01655	</v>
      </c>
      <c r="B1" s="107"/>
      <c r="C1" s="108"/>
      <c r="D1" s="109" t="s">
        <v>147</v>
      </c>
    </row>
    <row r="2" spans="1:6" ht="18" customHeight="1">
      <c r="A2" s="110"/>
      <c r="B2" s="111"/>
      <c r="C2" s="112"/>
      <c r="D2" s="112"/>
    </row>
    <row r="3" spans="1:6" ht="126.75" customHeight="1">
      <c r="A3" s="927" t="str">
        <f>Cover!$B$2</f>
        <v>765kV Reactor Package RT20 for 7X110MVAR, 765kV, 1-Phase Reactors at Fatehgarh-III PS associated with ”Transmission system for evacuation of power from REZ in Rajasthan (20GW) under Phase-III Part E1”.</v>
      </c>
      <c r="B3" s="927"/>
      <c r="C3" s="927"/>
      <c r="D3" s="927"/>
      <c r="E3" s="113"/>
      <c r="F3" s="113"/>
    </row>
    <row r="4" spans="1:6" ht="21.9" customHeight="1">
      <c r="A4" s="928" t="s">
        <v>148</v>
      </c>
      <c r="B4" s="928"/>
      <c r="C4" s="928"/>
      <c r="D4" s="928"/>
    </row>
    <row r="5" spans="1:6" ht="18" customHeight="1">
      <c r="A5" s="114"/>
    </row>
    <row r="6" spans="1:6" ht="18" customHeight="1">
      <c r="A6" s="876" t="s">
        <v>349</v>
      </c>
      <c r="B6" s="876"/>
      <c r="C6" s="4"/>
    </row>
    <row r="7" spans="1:6" ht="18" customHeight="1">
      <c r="A7" s="880">
        <f>'Sch-1'!A7</f>
        <v>0</v>
      </c>
      <c r="B7" s="880"/>
      <c r="C7" s="880"/>
      <c r="D7" s="87" t="s">
        <v>1</v>
      </c>
    </row>
    <row r="8" spans="1:6" ht="21.75" customHeight="1">
      <c r="A8" s="877" t="str">
        <f>"Bidder’s Name and Address  (" &amp; MID('Names of Bidder'!B9,9, 20) &amp; ") :"</f>
        <v>Bidder’s Name and Address  (Sole Bidder) :</v>
      </c>
      <c r="B8" s="877"/>
      <c r="C8" s="877"/>
      <c r="D8" s="88" t="str">
        <f>'Sch-1'!K8</f>
        <v>Contract Services</v>
      </c>
    </row>
    <row r="9" spans="1:6" ht="18" customHeight="1">
      <c r="A9" s="418" t="s">
        <v>12</v>
      </c>
      <c r="B9" s="418" t="str">
        <f>IF('Names of Bidder'!D9=0, "", 'Names of Bidder'!D9)</f>
        <v/>
      </c>
      <c r="C9" s="105"/>
      <c r="D9" s="88" t="str">
        <f>'Sch-1'!K9</f>
        <v>Power Grid Corporation of India Ltd.,</v>
      </c>
    </row>
    <row r="10" spans="1:6" ht="18" customHeight="1">
      <c r="A10" s="418" t="s">
        <v>11</v>
      </c>
      <c r="B10" s="238" t="str">
        <f>IF('Names of Bidder'!D10=0, "", 'Names of Bidder'!D10)</f>
        <v/>
      </c>
      <c r="C10" s="105"/>
      <c r="D10" s="88" t="str">
        <f>'Sch-1'!K10</f>
        <v>"Saudamini", Plot No.-2</v>
      </c>
    </row>
    <row r="11" spans="1:6" ht="18" customHeight="1">
      <c r="A11" s="376"/>
      <c r="B11" s="238" t="str">
        <f>IF('Names of Bidder'!D11=0, "", 'Names of Bidder'!D11)</f>
        <v/>
      </c>
      <c r="C11" s="105"/>
      <c r="D11" s="88" t="str">
        <f>'Sch-1'!K11</f>
        <v xml:space="preserve">Sector-29, </v>
      </c>
    </row>
    <row r="12" spans="1:6" ht="18" customHeight="1">
      <c r="A12" s="376"/>
      <c r="B12" s="238" t="str">
        <f>IF('Names of Bidder'!D12=0, "", 'Names of Bidder'!D12)</f>
        <v/>
      </c>
      <c r="C12" s="105"/>
      <c r="D12" s="88" t="str">
        <f>'Sch-1'!K12</f>
        <v>Gurgaon (Haryana) - 122001</v>
      </c>
    </row>
    <row r="13" spans="1:6" ht="18" customHeight="1" thickBot="1">
      <c r="A13" s="568"/>
      <c r="B13" s="568"/>
      <c r="C13" s="568"/>
      <c r="D13" s="87"/>
    </row>
    <row r="14" spans="1:6" ht="21.9" customHeight="1">
      <c r="A14" s="569" t="s">
        <v>130</v>
      </c>
      <c r="B14" s="945" t="s">
        <v>15</v>
      </c>
      <c r="C14" s="946"/>
      <c r="D14" s="570" t="s">
        <v>132</v>
      </c>
    </row>
    <row r="15" spans="1:6" ht="21.9" customHeight="1">
      <c r="A15" s="571" t="s">
        <v>135</v>
      </c>
      <c r="B15" s="947" t="s">
        <v>149</v>
      </c>
      <c r="C15" s="947"/>
      <c r="D15" s="572">
        <f>'Sch-1'!N29</f>
        <v>0</v>
      </c>
    </row>
    <row r="16" spans="1:6" ht="35.1" customHeight="1">
      <c r="A16" s="573"/>
      <c r="B16" s="948" t="s">
        <v>150</v>
      </c>
      <c r="C16" s="949"/>
      <c r="D16" s="574"/>
    </row>
    <row r="17" spans="1:6" ht="21.9" customHeight="1">
      <c r="A17" s="571" t="s">
        <v>137</v>
      </c>
      <c r="B17" s="947" t="s">
        <v>151</v>
      </c>
      <c r="C17" s="947"/>
      <c r="D17" s="572">
        <f>'Sch-2'!J29</f>
        <v>0</v>
      </c>
    </row>
    <row r="18" spans="1:6" ht="35.1" customHeight="1">
      <c r="A18" s="573"/>
      <c r="B18" s="948" t="s">
        <v>312</v>
      </c>
      <c r="C18" s="949"/>
      <c r="D18" s="574"/>
    </row>
    <row r="19" spans="1:6" ht="21.9" customHeight="1">
      <c r="A19" s="571" t="s">
        <v>139</v>
      </c>
      <c r="B19" s="947" t="s">
        <v>153</v>
      </c>
      <c r="C19" s="947"/>
      <c r="D19" s="572">
        <f>'Sch-3'!P21</f>
        <v>0</v>
      </c>
    </row>
    <row r="20" spans="1:6" ht="30" customHeight="1">
      <c r="A20" s="573"/>
      <c r="B20" s="948" t="s">
        <v>154</v>
      </c>
      <c r="C20" s="949"/>
      <c r="D20" s="574"/>
    </row>
    <row r="21" spans="1:6" ht="21.9" customHeight="1">
      <c r="A21" s="571" t="s">
        <v>140</v>
      </c>
      <c r="B21" s="947" t="s">
        <v>155</v>
      </c>
      <c r="C21" s="947"/>
      <c r="D21" s="575" t="s">
        <v>338</v>
      </c>
    </row>
    <row r="22" spans="1:6" ht="30" customHeight="1">
      <c r="A22" s="573"/>
      <c r="B22" s="948" t="s">
        <v>156</v>
      </c>
      <c r="C22" s="949"/>
      <c r="D22" s="574"/>
    </row>
    <row r="23" spans="1:6" ht="30" customHeight="1">
      <c r="A23" s="571">
        <v>5</v>
      </c>
      <c r="B23" s="947" t="s">
        <v>157</v>
      </c>
      <c r="C23" s="947"/>
      <c r="D23" s="572">
        <f>'Sch-5'!D19:E19</f>
        <v>0</v>
      </c>
    </row>
    <row r="24" spans="1:6" ht="23.25" customHeight="1">
      <c r="A24" s="573"/>
      <c r="B24" s="948" t="s">
        <v>158</v>
      </c>
      <c r="C24" s="949"/>
      <c r="D24" s="576"/>
    </row>
    <row r="25" spans="1:6" ht="21.9" customHeight="1">
      <c r="A25" s="571" t="s">
        <v>142</v>
      </c>
      <c r="B25" s="947" t="s">
        <v>159</v>
      </c>
      <c r="C25" s="947"/>
      <c r="D25" s="575" t="s">
        <v>338</v>
      </c>
    </row>
    <row r="26" spans="1:6" ht="35.1" customHeight="1">
      <c r="A26" s="573"/>
      <c r="B26" s="948" t="s">
        <v>160</v>
      </c>
      <c r="C26" s="949"/>
      <c r="D26" s="574"/>
    </row>
    <row r="27" spans="1:6" ht="18.75" customHeight="1">
      <c r="A27" s="950"/>
      <c r="B27" s="952" t="s">
        <v>346</v>
      </c>
      <c r="C27" s="952"/>
      <c r="D27" s="577"/>
    </row>
    <row r="28" spans="1:6" ht="18.75" customHeight="1" thickBot="1">
      <c r="A28" s="951"/>
      <c r="B28" s="953"/>
      <c r="C28" s="953"/>
      <c r="D28" s="578">
        <f>D15+D17+D19+D23</f>
        <v>0</v>
      </c>
    </row>
    <row r="29" spans="1:6" ht="18.75" customHeight="1">
      <c r="A29" s="124"/>
      <c r="B29" s="125"/>
      <c r="C29" s="125"/>
      <c r="D29" s="126"/>
    </row>
    <row r="30" spans="1:6" ht="27.9" customHeight="1">
      <c r="A30" s="124"/>
      <c r="B30" s="127"/>
      <c r="C30" s="127"/>
      <c r="D30" s="126"/>
    </row>
    <row r="31" spans="1:6" ht="27.9" customHeight="1">
      <c r="A31" s="128" t="s">
        <v>162</v>
      </c>
      <c r="B31" s="588" t="str">
        <f>'Sch-5 after discount'!B21</f>
        <v xml:space="preserve">  </v>
      </c>
      <c r="C31" s="127" t="s">
        <v>144</v>
      </c>
      <c r="D31" s="641" t="str">
        <f>'Sch-5 after discount'!D21</f>
        <v/>
      </c>
      <c r="F31" s="129"/>
    </row>
    <row r="32" spans="1:6" ht="27.9" customHeight="1">
      <c r="A32" s="128" t="s">
        <v>163</v>
      </c>
      <c r="B32" s="589" t="str">
        <f>'Sch-5 after discount'!B22</f>
        <v/>
      </c>
      <c r="C32" s="127" t="s">
        <v>146</v>
      </c>
      <c r="D32" s="641" t="str">
        <f>'Sch-5 after discount'!D22</f>
        <v/>
      </c>
      <c r="F32" s="110"/>
    </row>
    <row r="33" spans="1:6" ht="27.9" customHeight="1">
      <c r="A33" s="130"/>
      <c r="B33" s="111"/>
      <c r="C33" s="127"/>
      <c r="F33" s="110"/>
    </row>
    <row r="34" spans="1:6" ht="30" customHeight="1">
      <c r="A34" s="130"/>
      <c r="B34" s="111"/>
      <c r="C34" s="127"/>
      <c r="D34" s="130"/>
      <c r="F34" s="129"/>
    </row>
    <row r="35" spans="1:6" ht="30" customHeight="1">
      <c r="A35" s="131"/>
      <c r="B35" s="131"/>
      <c r="C35" s="132"/>
      <c r="E35" s="133"/>
    </row>
  </sheetData>
  <sheetProtection algorithmName="SHA-512" hashValue="w5oRdhz5tBTRZDDPkcSG15ixuh4m9vnclu5cFdEJQar6FPrgWrigYBR5OBISTfSIDfUhgZSkRipDKloGo8UWaQ==" saltValue="Q6wNxpqwZ4/KZ+fd48mzmg==" spinCount="100000" sheet="1" objects="1" scenarios="1" formatColumns="0" formatRows="0" selectLockedCells="1"/>
  <customSheetViews>
    <customSheetView guid="{D75895E2-2F6F-4CBA-BD93-5453786CB40C}" showPageBreaks="1" printArea="1" view="pageBreakPreview" topLeftCell="A16">
      <selection activeCell="D28" sqref="D2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85C35A94-6604-4819-B993-593EFE526A1E}" showPageBreaks="1" printArea="1" view="pageBreakPreview" topLeftCell="A16">
      <selection activeCell="D28" sqref="D28"/>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4140625" defaultRowHeight="15.6"/>
  <cols>
    <col min="1" max="1" width="12.109375" style="27" customWidth="1"/>
    <col min="2" max="2" width="31.44140625" style="27" customWidth="1"/>
    <col min="3" max="3" width="24" style="27" customWidth="1"/>
    <col min="4" max="4" width="39.33203125" style="27" customWidth="1"/>
    <col min="5" max="16384" width="11.44140625" style="105"/>
  </cols>
  <sheetData>
    <row r="1" spans="1:6" ht="18" customHeight="1">
      <c r="A1" s="106" t="str">
        <f>Cover!B3</f>
        <v xml:space="preserve">SPEC. NO.: CC/NT/W-RT/DOM/A10/23/01655	</v>
      </c>
      <c r="B1" s="107"/>
      <c r="C1" s="108"/>
      <c r="D1" s="109" t="s">
        <v>164</v>
      </c>
    </row>
    <row r="2" spans="1:6" ht="18" customHeight="1">
      <c r="A2" s="110"/>
      <c r="B2" s="111"/>
      <c r="C2" s="112"/>
      <c r="D2" s="112"/>
    </row>
    <row r="3" spans="1:6" ht="73.5" customHeight="1">
      <c r="A3" s="959" t="str">
        <f>Cover!$B$2</f>
        <v>765kV Reactor Package RT20 for 7X110MVAR, 765kV, 1-Phase Reactors at Fatehgarh-III PS associated with ”Transmission system for evacuation of power from REZ in Rajasthan (20GW) under Phase-III Part E1”.</v>
      </c>
      <c r="B3" s="959"/>
      <c r="C3" s="959"/>
      <c r="D3" s="959"/>
      <c r="E3" s="113"/>
      <c r="F3" s="113"/>
    </row>
    <row r="4" spans="1:6" ht="21.9" customHeight="1">
      <c r="A4" s="928" t="s">
        <v>148</v>
      </c>
      <c r="B4" s="928"/>
      <c r="C4" s="928"/>
      <c r="D4" s="928"/>
    </row>
    <row r="5" spans="1:6" ht="18" customHeight="1">
      <c r="A5" s="114"/>
    </row>
    <row r="6" spans="1:6" ht="18" customHeight="1">
      <c r="A6" s="24" t="e">
        <f>'Sch-1'!#REF!</f>
        <v>#REF!</v>
      </c>
      <c r="D6" s="87" t="s">
        <v>1</v>
      </c>
    </row>
    <row r="7" spans="1:6" ht="36" customHeight="1">
      <c r="A7" s="960" t="str">
        <f>'Sch-1'!A8</f>
        <v>Bidder’s Name and Address  (Sole Bidder) :</v>
      </c>
      <c r="B7" s="960"/>
      <c r="C7" s="960"/>
      <c r="D7" s="88" t="str">
        <f>'Sch-1'!K8</f>
        <v>Contract Services</v>
      </c>
    </row>
    <row r="8" spans="1:6" ht="18" customHeight="1">
      <c r="A8" s="28" t="s">
        <v>31</v>
      </c>
      <c r="B8" s="958" t="str">
        <f>IF('Sch-1'!C9=0, "", 'Sch-1'!C9)</f>
        <v/>
      </c>
      <c r="C8" s="958"/>
      <c r="D8" s="88" t="str">
        <f>'Sch-1'!K9</f>
        <v>Power Grid Corporation of India Ltd.,</v>
      </c>
    </row>
    <row r="9" spans="1:6" ht="18" customHeight="1">
      <c r="A9" s="28" t="s">
        <v>32</v>
      </c>
      <c r="B9" s="958" t="str">
        <f>IF('Sch-1'!C10=0, "", 'Sch-1'!C10)</f>
        <v/>
      </c>
      <c r="C9" s="958"/>
      <c r="D9" s="88" t="str">
        <f>'Sch-1'!K10</f>
        <v>"Saudamini", Plot No.-2</v>
      </c>
    </row>
    <row r="10" spans="1:6" ht="18" customHeight="1">
      <c r="A10" s="29"/>
      <c r="B10" s="958" t="str">
        <f>IF('Sch-1'!C11=0, "", 'Sch-1'!C11)</f>
        <v/>
      </c>
      <c r="C10" s="958"/>
      <c r="D10" s="88" t="str">
        <f>'Sch-1'!K11</f>
        <v xml:space="preserve">Sector-29, </v>
      </c>
    </row>
    <row r="11" spans="1:6" ht="18" customHeight="1">
      <c r="A11" s="29"/>
      <c r="B11" s="958" t="str">
        <f>IF('Sch-1'!C12=0, "", 'Sch-1'!C12)</f>
        <v/>
      </c>
      <c r="C11" s="958"/>
      <c r="D11" s="88" t="str">
        <f>'Sch-1'!K12</f>
        <v>Gurgaon (Haryana) - 122001</v>
      </c>
    </row>
    <row r="12" spans="1:6" ht="18" customHeight="1">
      <c r="A12" s="115"/>
      <c r="B12" s="115"/>
      <c r="C12" s="115"/>
      <c r="D12" s="87"/>
    </row>
    <row r="13" spans="1:6" ht="21.9" customHeight="1">
      <c r="A13" s="116" t="s">
        <v>130</v>
      </c>
      <c r="B13" s="954" t="s">
        <v>15</v>
      </c>
      <c r="C13" s="955"/>
      <c r="D13" s="117" t="s">
        <v>132</v>
      </c>
    </row>
    <row r="14" spans="1:6" ht="21.9" customHeight="1">
      <c r="A14" s="89" t="s">
        <v>135</v>
      </c>
      <c r="B14" s="947" t="s">
        <v>149</v>
      </c>
      <c r="C14" s="947"/>
      <c r="D14" s="118"/>
    </row>
    <row r="15" spans="1:6" ht="35.1" customHeight="1">
      <c r="A15" s="119"/>
      <c r="B15" s="948" t="s">
        <v>150</v>
      </c>
      <c r="C15" s="949"/>
      <c r="D15" s="120"/>
    </row>
    <row r="16" spans="1:6" ht="21.9" customHeight="1">
      <c r="A16" s="89" t="s">
        <v>137</v>
      </c>
      <c r="B16" s="947" t="s">
        <v>151</v>
      </c>
      <c r="C16" s="947"/>
      <c r="D16" s="118"/>
    </row>
    <row r="17" spans="1:6" ht="35.1" customHeight="1">
      <c r="A17" s="119"/>
      <c r="B17" s="948" t="s">
        <v>152</v>
      </c>
      <c r="C17" s="949"/>
      <c r="D17" s="120"/>
    </row>
    <row r="18" spans="1:6" ht="21.9" customHeight="1">
      <c r="A18" s="89" t="s">
        <v>139</v>
      </c>
      <c r="B18" s="947" t="s">
        <v>153</v>
      </c>
      <c r="C18" s="947"/>
      <c r="D18" s="118"/>
    </row>
    <row r="19" spans="1:6" ht="30" customHeight="1">
      <c r="A19" s="119"/>
      <c r="B19" s="948" t="s">
        <v>154</v>
      </c>
      <c r="C19" s="949"/>
      <c r="D19" s="120"/>
    </row>
    <row r="20" spans="1:6" ht="21.9" customHeight="1">
      <c r="A20" s="89" t="s">
        <v>140</v>
      </c>
      <c r="B20" s="947" t="s">
        <v>155</v>
      </c>
      <c r="C20" s="947"/>
      <c r="D20" s="121"/>
    </row>
    <row r="21" spans="1:6" ht="30" customHeight="1">
      <c r="A21" s="119"/>
      <c r="B21" s="948" t="s">
        <v>156</v>
      </c>
      <c r="C21" s="949"/>
      <c r="D21" s="120"/>
    </row>
    <row r="22" spans="1:6" ht="30" customHeight="1">
      <c r="A22" s="89">
        <v>5</v>
      </c>
      <c r="B22" s="947" t="s">
        <v>157</v>
      </c>
      <c r="C22" s="947"/>
      <c r="D22" s="118"/>
    </row>
    <row r="23" spans="1:6" ht="33" customHeight="1">
      <c r="A23" s="119"/>
      <c r="B23" s="948" t="s">
        <v>158</v>
      </c>
      <c r="C23" s="949"/>
      <c r="D23" s="134"/>
    </row>
    <row r="24" spans="1:6" ht="21.9" customHeight="1">
      <c r="A24" s="89" t="s">
        <v>142</v>
      </c>
      <c r="B24" s="947" t="s">
        <v>159</v>
      </c>
      <c r="C24" s="947"/>
      <c r="D24" s="121"/>
    </row>
    <row r="25" spans="1:6" ht="35.1" customHeight="1">
      <c r="A25" s="119"/>
      <c r="B25" s="948" t="s">
        <v>160</v>
      </c>
      <c r="C25" s="949"/>
      <c r="D25" s="120"/>
    </row>
    <row r="26" spans="1:6" ht="24" customHeight="1">
      <c r="A26" s="956"/>
      <c r="B26" s="957" t="s">
        <v>161</v>
      </c>
      <c r="C26" s="957"/>
      <c r="D26" s="122"/>
    </row>
    <row r="27" spans="1:6" ht="25.5" customHeight="1">
      <c r="A27" s="956"/>
      <c r="B27" s="957"/>
      <c r="C27" s="957"/>
      <c r="D27" s="123"/>
    </row>
    <row r="28" spans="1:6" ht="18.75" customHeight="1">
      <c r="A28" s="124"/>
      <c r="B28" s="125"/>
      <c r="C28" s="125"/>
      <c r="D28" s="126"/>
    </row>
    <row r="29" spans="1:6" ht="27.9" customHeight="1">
      <c r="A29" s="124"/>
      <c r="B29" s="125"/>
      <c r="C29" s="127"/>
      <c r="D29" s="126"/>
    </row>
    <row r="30" spans="1:6" ht="27.9" customHeight="1">
      <c r="A30" s="128" t="s">
        <v>162</v>
      </c>
      <c r="B30" s="92"/>
      <c r="C30" s="127" t="s">
        <v>144</v>
      </c>
      <c r="D30" s="92"/>
      <c r="F30" s="129"/>
    </row>
    <row r="31" spans="1:6" ht="27.9" customHeight="1">
      <c r="A31" s="128" t="s">
        <v>163</v>
      </c>
      <c r="B31" s="92"/>
      <c r="C31" s="127" t="s">
        <v>146</v>
      </c>
      <c r="D31" s="92"/>
      <c r="F31" s="110"/>
    </row>
    <row r="32" spans="1:6" ht="27.9" customHeight="1">
      <c r="A32" s="130"/>
      <c r="B32" s="111"/>
      <c r="C32" s="127"/>
      <c r="F32" s="110"/>
    </row>
    <row r="33" spans="1:6" ht="30" customHeight="1">
      <c r="A33" s="130"/>
      <c r="B33" s="111"/>
      <c r="C33" s="127"/>
      <c r="D33" s="130"/>
      <c r="F33" s="129"/>
    </row>
    <row r="34" spans="1:6" ht="30" customHeight="1">
      <c r="A34" s="131"/>
      <c r="B34" s="131"/>
      <c r="C34" s="132"/>
      <c r="E34" s="133"/>
    </row>
  </sheetData>
  <sheetProtection selectLockedCells="1"/>
  <customSheetViews>
    <customSheetView guid="{D75895E2-2F6F-4CBA-BD93-5453786CB40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85C35A94-6604-4819-B993-593EFE526A1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Normal="100" zoomScaleSheetLayoutView="100" workbookViewId="0">
      <selection activeCell="H26" sqref="H26"/>
    </sheetView>
  </sheetViews>
  <sheetFormatPr defaultColWidth="11.44140625" defaultRowHeight="15.6"/>
  <cols>
    <col min="1" max="1" width="12.109375" style="27" customWidth="1"/>
    <col min="2" max="2" width="31.44140625" style="27" customWidth="1"/>
    <col min="3" max="3" width="21.5546875" style="27" customWidth="1"/>
    <col min="4" max="4" width="39.33203125" style="27" customWidth="1"/>
    <col min="5" max="5" width="18.44140625" style="105" hidden="1" customWidth="1"/>
    <col min="6" max="6" width="18.6640625" style="105" hidden="1" customWidth="1"/>
    <col min="7" max="16384" width="11.44140625" style="105"/>
  </cols>
  <sheetData>
    <row r="1" spans="1:6" ht="18" customHeight="1">
      <c r="A1" s="106" t="str">
        <f>Cover!B3</f>
        <v xml:space="preserve">SPEC. NO.: CC/NT/W-RT/DOM/A10/23/01655	</v>
      </c>
      <c r="B1" s="107"/>
      <c r="C1" s="108"/>
      <c r="D1" s="109" t="s">
        <v>147</v>
      </c>
    </row>
    <row r="2" spans="1:6" ht="18" customHeight="1">
      <c r="A2" s="110"/>
      <c r="B2" s="111"/>
      <c r="C2" s="112"/>
      <c r="D2" s="112"/>
    </row>
    <row r="3" spans="1:6" ht="132" customHeight="1">
      <c r="A3" s="927" t="str">
        <f>Cover!$B$2</f>
        <v>765kV Reactor Package RT20 for 7X110MVAR, 765kV, 1-Phase Reactors at Fatehgarh-III PS associated with ”Transmission system for evacuation of power from REZ in Rajasthan (20GW) under Phase-III Part E1”.</v>
      </c>
      <c r="B3" s="927"/>
      <c r="C3" s="927"/>
      <c r="D3" s="927"/>
      <c r="E3" s="113"/>
      <c r="F3" s="113"/>
    </row>
    <row r="4" spans="1:6" ht="21.9" customHeight="1">
      <c r="A4" s="928" t="s">
        <v>148</v>
      </c>
      <c r="B4" s="928"/>
      <c r="C4" s="928"/>
      <c r="D4" s="928"/>
    </row>
    <row r="5" spans="1:6" ht="18" customHeight="1">
      <c r="A5" s="114"/>
    </row>
    <row r="6" spans="1:6" ht="18" customHeight="1">
      <c r="A6" s="876" t="s">
        <v>349</v>
      </c>
      <c r="B6" s="876"/>
      <c r="C6" s="4"/>
    </row>
    <row r="7" spans="1:6" ht="18" customHeight="1">
      <c r="A7" s="880">
        <f>'Sch-1'!A7</f>
        <v>0</v>
      </c>
      <c r="B7" s="880"/>
      <c r="C7" s="880"/>
      <c r="D7" s="87" t="s">
        <v>1</v>
      </c>
    </row>
    <row r="8" spans="1:6" ht="22.5" customHeight="1">
      <c r="A8" s="877" t="str">
        <f>"Bidder’s Name and Address  (" &amp; MID('Names of Bidder'!B9,9, 20) &amp; ") :"</f>
        <v>Bidder’s Name and Address  (Sole Bidder) :</v>
      </c>
      <c r="B8" s="877"/>
      <c r="C8" s="877"/>
      <c r="D8" s="88" t="str">
        <f>'Sch-1'!K8</f>
        <v>Contract Services</v>
      </c>
    </row>
    <row r="9" spans="1:6" ht="18" customHeight="1">
      <c r="A9" s="418" t="s">
        <v>12</v>
      </c>
      <c r="B9" s="418" t="str">
        <f>IF('Names of Bidder'!D9=0, "", 'Names of Bidder'!D9)</f>
        <v/>
      </c>
      <c r="C9" s="105"/>
      <c r="D9" s="88" t="str">
        <f>'Sch-1'!K9</f>
        <v>Power Grid Corporation of India Ltd.,</v>
      </c>
    </row>
    <row r="10" spans="1:6" ht="18" customHeight="1">
      <c r="A10" s="418" t="s">
        <v>11</v>
      </c>
      <c r="B10" s="238" t="str">
        <f>IF('Names of Bidder'!D10=0, "", 'Names of Bidder'!D10)</f>
        <v/>
      </c>
      <c r="C10" s="105"/>
      <c r="D10" s="88" t="str">
        <f>'Sch-1'!K10</f>
        <v>"Saudamini", Plot No.-2</v>
      </c>
    </row>
    <row r="11" spans="1:6" ht="18" customHeight="1">
      <c r="A11" s="376"/>
      <c r="B11" s="238" t="str">
        <f>IF('Names of Bidder'!D11=0, "", 'Names of Bidder'!D11)</f>
        <v/>
      </c>
      <c r="C11" s="105"/>
      <c r="D11" s="88" t="str">
        <f>'Sch-1'!K11</f>
        <v xml:space="preserve">Sector-29, </v>
      </c>
    </row>
    <row r="12" spans="1:6" ht="18" customHeight="1">
      <c r="A12" s="376"/>
      <c r="B12" s="238" t="str">
        <f>IF('Names of Bidder'!D12=0, "", 'Names of Bidder'!D12)</f>
        <v/>
      </c>
      <c r="C12" s="105"/>
      <c r="D12" s="88" t="str">
        <f>'Sch-1'!K12</f>
        <v>Gurgaon (Haryana) - 122001</v>
      </c>
    </row>
    <row r="13" spans="1:6" ht="18" customHeight="1" thickBot="1">
      <c r="A13" s="568"/>
      <c r="B13" s="568"/>
      <c r="C13" s="568"/>
      <c r="D13" s="87"/>
    </row>
    <row r="14" spans="1:6" ht="21.9" customHeight="1">
      <c r="A14" s="569" t="s">
        <v>130</v>
      </c>
      <c r="B14" s="945" t="s">
        <v>15</v>
      </c>
      <c r="C14" s="946"/>
      <c r="D14" s="570" t="s">
        <v>132</v>
      </c>
      <c r="E14" s="548" t="s">
        <v>360</v>
      </c>
      <c r="F14" s="549" t="s">
        <v>359</v>
      </c>
    </row>
    <row r="15" spans="1:6" ht="21.9" customHeight="1">
      <c r="A15" s="571" t="s">
        <v>135</v>
      </c>
      <c r="B15" s="947" t="s">
        <v>149</v>
      </c>
      <c r="C15" s="947"/>
      <c r="D15" s="572">
        <f>E15*F15</f>
        <v>0</v>
      </c>
      <c r="E15" s="550">
        <f>'Sch-6'!D15</f>
        <v>0</v>
      </c>
      <c r="F15" s="565">
        <f>IF(Discount!H36&lt;0,0,Discount!H36)</f>
        <v>0</v>
      </c>
    </row>
    <row r="16" spans="1:6" ht="35.1" customHeight="1">
      <c r="A16" s="573"/>
      <c r="B16" s="948" t="s">
        <v>150</v>
      </c>
      <c r="C16" s="949"/>
      <c r="D16" s="574"/>
      <c r="E16" s="552"/>
      <c r="F16" s="565"/>
    </row>
    <row r="17" spans="1:6" ht="21.9" customHeight="1">
      <c r="A17" s="571" t="s">
        <v>137</v>
      </c>
      <c r="B17" s="947" t="s">
        <v>151</v>
      </c>
      <c r="C17" s="947"/>
      <c r="D17" s="572">
        <f>E17*F17</f>
        <v>0</v>
      </c>
      <c r="E17" s="550">
        <f>'Sch-6'!D17</f>
        <v>0</v>
      </c>
      <c r="F17" s="565">
        <f>IF(Discount!I36&lt;0,0,Discount!I36)</f>
        <v>0</v>
      </c>
    </row>
    <row r="18" spans="1:6" ht="35.1" customHeight="1">
      <c r="A18" s="573"/>
      <c r="B18" s="948" t="s">
        <v>312</v>
      </c>
      <c r="C18" s="949"/>
      <c r="D18" s="574"/>
      <c r="E18" s="552"/>
      <c r="F18" s="565"/>
    </row>
    <row r="19" spans="1:6" ht="21.9" customHeight="1">
      <c r="A19" s="571" t="s">
        <v>139</v>
      </c>
      <c r="B19" s="947" t="s">
        <v>153</v>
      </c>
      <c r="C19" s="947"/>
      <c r="D19" s="572">
        <f>E19*F19</f>
        <v>0</v>
      </c>
      <c r="E19" s="550">
        <f>'Sch-6'!D19</f>
        <v>0</v>
      </c>
      <c r="F19" s="565">
        <f>IF(Discount!J36&lt;0,0,Discount!J36)</f>
        <v>0</v>
      </c>
    </row>
    <row r="20" spans="1:6" ht="30" customHeight="1">
      <c r="A20" s="573"/>
      <c r="B20" s="948" t="s">
        <v>154</v>
      </c>
      <c r="C20" s="949"/>
      <c r="D20" s="574"/>
      <c r="E20" s="552"/>
      <c r="F20" s="551"/>
    </row>
    <row r="21" spans="1:6" ht="21.9" customHeight="1">
      <c r="A21" s="571" t="s">
        <v>140</v>
      </c>
      <c r="B21" s="947" t="s">
        <v>155</v>
      </c>
      <c r="C21" s="947"/>
      <c r="D21" s="575" t="s">
        <v>338</v>
      </c>
      <c r="E21" s="552"/>
      <c r="F21" s="551"/>
    </row>
    <row r="22" spans="1:6" ht="30" customHeight="1">
      <c r="A22" s="573"/>
      <c r="B22" s="948" t="s">
        <v>156</v>
      </c>
      <c r="C22" s="949"/>
      <c r="D22" s="574"/>
      <c r="E22" s="552"/>
      <c r="F22" s="551"/>
    </row>
    <row r="23" spans="1:6" ht="30" customHeight="1">
      <c r="A23" s="571">
        <v>5</v>
      </c>
      <c r="B23" s="947" t="s">
        <v>157</v>
      </c>
      <c r="C23" s="947"/>
      <c r="D23" s="572">
        <f>IF('Sch-5 after discount'!D19&lt;0,0,'Sch-5 after discount'!D19)</f>
        <v>0</v>
      </c>
      <c r="E23" s="552"/>
      <c r="F23" s="551"/>
    </row>
    <row r="24" spans="1:6" ht="25.5" customHeight="1">
      <c r="A24" s="573"/>
      <c r="B24" s="948" t="s">
        <v>158</v>
      </c>
      <c r="C24" s="949"/>
      <c r="D24" s="576"/>
      <c r="E24" s="552"/>
      <c r="F24" s="551"/>
    </row>
    <row r="25" spans="1:6" ht="21.9" customHeight="1">
      <c r="A25" s="571" t="s">
        <v>142</v>
      </c>
      <c r="B25" s="947" t="s">
        <v>159</v>
      </c>
      <c r="C25" s="947"/>
      <c r="D25" s="575" t="s">
        <v>338</v>
      </c>
      <c r="E25" s="552"/>
      <c r="F25" s="551"/>
    </row>
    <row r="26" spans="1:6" ht="35.1" customHeight="1">
      <c r="A26" s="573"/>
      <c r="B26" s="948" t="s">
        <v>160</v>
      </c>
      <c r="C26" s="949"/>
      <c r="D26" s="574"/>
      <c r="E26" s="552"/>
      <c r="F26" s="551"/>
    </row>
    <row r="27" spans="1:6" ht="18.75" customHeight="1">
      <c r="A27" s="950"/>
      <c r="B27" s="952" t="s">
        <v>346</v>
      </c>
      <c r="C27" s="952"/>
      <c r="D27" s="579"/>
      <c r="E27" s="552"/>
      <c r="F27" s="551"/>
    </row>
    <row r="28" spans="1:6" ht="18.75" customHeight="1" thickBot="1">
      <c r="A28" s="951"/>
      <c r="B28" s="953"/>
      <c r="C28" s="953"/>
      <c r="D28" s="578">
        <f>SUM(D15:D26)</f>
        <v>0</v>
      </c>
      <c r="E28" s="553"/>
      <c r="F28" s="554"/>
    </row>
    <row r="29" spans="1:6" ht="18.75" customHeight="1">
      <c r="A29" s="124"/>
      <c r="B29" s="125"/>
      <c r="C29" s="125"/>
      <c r="D29" s="126"/>
    </row>
    <row r="30" spans="1:6" ht="27.9" customHeight="1">
      <c r="A30" s="124"/>
      <c r="B30" s="127"/>
      <c r="C30" s="127"/>
      <c r="D30" s="126"/>
    </row>
    <row r="31" spans="1:6" ht="27.9" customHeight="1">
      <c r="A31" s="128" t="s">
        <v>162</v>
      </c>
      <c r="B31" s="588" t="str">
        <f>'Sch-6'!B31</f>
        <v xml:space="preserve">  </v>
      </c>
      <c r="C31" s="127" t="s">
        <v>144</v>
      </c>
      <c r="D31" s="642" t="str">
        <f>'Sch-6'!D31</f>
        <v/>
      </c>
      <c r="F31" s="129"/>
    </row>
    <row r="32" spans="1:6" ht="27.9" customHeight="1">
      <c r="A32" s="128" t="s">
        <v>163</v>
      </c>
      <c r="B32" s="589" t="str">
        <f>'Sch-6'!B32</f>
        <v/>
      </c>
      <c r="C32" s="127" t="s">
        <v>146</v>
      </c>
      <c r="D32" s="642" t="str">
        <f>'Sch-6'!D32</f>
        <v/>
      </c>
      <c r="F32" s="110"/>
    </row>
    <row r="33" spans="1:6" ht="27.9" customHeight="1">
      <c r="A33" s="130"/>
      <c r="B33" s="111"/>
      <c r="C33" s="127"/>
      <c r="F33" s="110"/>
    </row>
    <row r="34" spans="1:6" ht="30" customHeight="1">
      <c r="A34" s="130"/>
      <c r="B34" s="111"/>
      <c r="C34" s="127"/>
      <c r="D34" s="130"/>
      <c r="F34" s="129"/>
    </row>
    <row r="35" spans="1:6" ht="30" customHeight="1">
      <c r="A35" s="131"/>
      <c r="B35" s="131"/>
      <c r="C35" s="132"/>
      <c r="E35" s="133"/>
    </row>
  </sheetData>
  <sheetProtection algorithmName="SHA-512" hashValue="pY/bvKnTryQ6A98fDnQDekM+2452dWs7BxhRAilYDVwk9pLcdJ+b/PwBWb53To59xHFZdCYMsD6vaELh9cfLpw==" saltValue="wu9R9mbxvdXQfkh3eD1DWQ==" spinCount="100000" sheet="1" formatColumns="0" formatRows="0" selectLockedCells="1"/>
  <customSheetViews>
    <customSheetView guid="{D75895E2-2F6F-4CBA-BD93-5453786CB40C}" showPageBreaks="1" printArea="1" hiddenColumns="1" view="pageBreakPreview">
      <selection activeCell="H26" sqref="H2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85C35A94-6604-4819-B993-593EFE526A1E}"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topLeftCell="A12" zoomScaleNormal="100" zoomScaleSheetLayoutView="100" workbookViewId="0">
      <selection activeCell="A18" sqref="A18:I18"/>
    </sheetView>
  </sheetViews>
  <sheetFormatPr defaultColWidth="8.6640625" defaultRowHeight="14.4"/>
  <cols>
    <col min="1" max="1" width="6.5546875" style="255" customWidth="1"/>
    <col min="2" max="2" width="11.44140625" style="255" customWidth="1"/>
    <col min="3" max="3" width="15" style="255" customWidth="1"/>
    <col min="4" max="4" width="10.33203125" style="255" customWidth="1"/>
    <col min="5" max="8" width="15.109375" style="255" customWidth="1"/>
    <col min="9" max="9" width="22.88671875" style="374" customWidth="1"/>
    <col min="10" max="10" width="8.6640625" style="245" customWidth="1"/>
    <col min="11" max="11" width="10.33203125" style="245" customWidth="1"/>
    <col min="12" max="12" width="13.5546875" style="245" customWidth="1"/>
    <col min="13" max="13" width="14.33203125" style="245" customWidth="1"/>
    <col min="14" max="26" width="9.109375" style="277" customWidth="1"/>
    <col min="27" max="27" width="0" style="277" hidden="1" customWidth="1"/>
    <col min="28" max="28" width="15.88671875" style="277" hidden="1" customWidth="1"/>
    <col min="29" max="29" width="15.5546875" style="277" hidden="1" customWidth="1"/>
    <col min="30" max="30" width="24.44140625" style="277" hidden="1" customWidth="1"/>
    <col min="31" max="31" width="13.6640625" style="277" hidden="1" customWidth="1"/>
    <col min="32" max="33" width="0" style="277" hidden="1" customWidth="1"/>
    <col min="34" max="100" width="9.109375" style="277" customWidth="1"/>
    <col min="101" max="253" width="9.109375" style="242" customWidth="1"/>
    <col min="254" max="254" width="13" style="242" customWidth="1"/>
    <col min="255" max="255" width="35.88671875" style="242" customWidth="1"/>
    <col min="256" max="16384" width="8.6640625" style="242"/>
  </cols>
  <sheetData>
    <row r="1" spans="1:100" s="277" customFormat="1" ht="18" customHeight="1">
      <c r="A1" s="273" t="str">
        <f>Cover!B3</f>
        <v xml:space="preserve">SPEC. NO.: CC/NT/W-RT/DOM/A10/23/01655	</v>
      </c>
      <c r="B1" s="273"/>
      <c r="C1" s="273"/>
      <c r="D1" s="273"/>
      <c r="E1" s="273"/>
      <c r="F1" s="273"/>
      <c r="G1" s="273"/>
      <c r="H1" s="273"/>
      <c r="I1" s="366"/>
      <c r="J1" s="274"/>
      <c r="K1" s="274"/>
      <c r="L1" s="274"/>
      <c r="M1" s="275" t="s">
        <v>30</v>
      </c>
    </row>
    <row r="2" spans="1:100" s="277" customFormat="1" ht="12.75" customHeight="1">
      <c r="A2" s="278"/>
      <c r="B2" s="278"/>
      <c r="C2" s="278"/>
      <c r="D2" s="278"/>
      <c r="E2" s="278"/>
      <c r="F2" s="278"/>
      <c r="G2" s="278"/>
      <c r="H2" s="278"/>
      <c r="I2" s="367"/>
      <c r="J2" s="279"/>
      <c r="K2" s="279"/>
      <c r="L2" s="279"/>
      <c r="M2" s="279"/>
    </row>
    <row r="3" spans="1:100" s="277" customFormat="1" ht="101.25" customHeight="1">
      <c r="A3" s="977" t="str">
        <f>Cover!$B$2</f>
        <v>765kV Reactor Package RT20 for 7X110MVAR, 765kV, 1-Phase Reactors at Fatehgarh-III PS associated with ”Transmission system for evacuation of power from REZ in Rajasthan (20GW) under Phase-III Part E1”.</v>
      </c>
      <c r="B3" s="977"/>
      <c r="C3" s="977"/>
      <c r="D3" s="977"/>
      <c r="E3" s="977"/>
      <c r="F3" s="977"/>
      <c r="G3" s="977"/>
      <c r="H3" s="977"/>
      <c r="I3" s="977"/>
      <c r="J3" s="977"/>
      <c r="K3" s="977"/>
      <c r="L3" s="977"/>
      <c r="M3" s="977"/>
      <c r="AA3" s="277" t="s">
        <v>18</v>
      </c>
      <c r="AC3" s="277">
        <f>IF(ISERROR(#REF!/('[9]Sch-6'!D14+'[9]Sch-6'!D16+'[9]Sch-6'!D18)),0,#REF!/( '[9]Sch-6'!D14+'[9]Sch-6'!D16+'[9]Sch-6'!D18))</f>
        <v>0</v>
      </c>
    </row>
    <row r="4" spans="1:100" s="277" customFormat="1" ht="21.9" customHeight="1">
      <c r="A4" s="978" t="s">
        <v>19</v>
      </c>
      <c r="B4" s="978"/>
      <c r="C4" s="978"/>
      <c r="D4" s="978"/>
      <c r="E4" s="978"/>
      <c r="F4" s="978"/>
      <c r="G4" s="978"/>
      <c r="H4" s="978"/>
      <c r="I4" s="978"/>
      <c r="J4" s="978"/>
      <c r="K4" s="978"/>
      <c r="L4" s="978"/>
      <c r="M4" s="978"/>
      <c r="AA4" s="277" t="s">
        <v>20</v>
      </c>
      <c r="AC4" s="277" t="e">
        <f>#REF!</f>
        <v>#REF!</v>
      </c>
    </row>
    <row r="5" spans="1:100" s="277" customFormat="1" ht="27.9" customHeight="1">
      <c r="A5" s="282"/>
      <c r="B5" s="282"/>
      <c r="C5" s="282"/>
      <c r="D5" s="282"/>
      <c r="E5" s="422"/>
      <c r="F5" s="422"/>
      <c r="G5" s="422"/>
      <c r="H5" s="422"/>
      <c r="I5" s="368"/>
      <c r="K5" s="281"/>
      <c r="L5" s="280"/>
      <c r="M5" s="422"/>
    </row>
    <row r="6" spans="1:100" s="277" customFormat="1" ht="27.9" customHeight="1">
      <c r="A6" s="528"/>
      <c r="B6" s="876" t="s">
        <v>349</v>
      </c>
      <c r="C6" s="876"/>
      <c r="D6" s="4"/>
      <c r="E6" s="422"/>
      <c r="F6" s="422"/>
      <c r="G6" s="422"/>
      <c r="H6" s="422"/>
      <c r="I6" s="368"/>
      <c r="K6" s="281"/>
      <c r="L6" s="280"/>
      <c r="M6" s="422"/>
    </row>
    <row r="7" spans="1:100" s="277" customFormat="1" ht="27.9" customHeight="1">
      <c r="A7" s="525"/>
      <c r="B7" s="880">
        <f>'Sch-1'!A7</f>
        <v>0</v>
      </c>
      <c r="C7" s="880"/>
      <c r="D7" s="880"/>
      <c r="E7" s="880"/>
      <c r="F7" s="880"/>
      <c r="G7" s="880"/>
      <c r="H7" s="880"/>
      <c r="I7" s="368"/>
      <c r="K7" s="281"/>
      <c r="L7" s="280"/>
      <c r="M7" s="422"/>
    </row>
    <row r="8" spans="1:100" s="473" customFormat="1" ht="16.5" customHeight="1">
      <c r="A8" s="527"/>
      <c r="B8" s="877" t="str">
        <f>'Sch-1'!A8</f>
        <v>Bidder’s Name and Address  (Sole Bidder) :</v>
      </c>
      <c r="C8" s="877"/>
      <c r="D8" s="877"/>
      <c r="E8" s="877"/>
      <c r="F8" s="877"/>
      <c r="G8" s="877"/>
      <c r="H8" s="877"/>
      <c r="I8" s="25"/>
      <c r="J8" s="25"/>
      <c r="K8" s="87" t="s">
        <v>1</v>
      </c>
      <c r="L8" s="23"/>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c r="BM8" s="277"/>
      <c r="BN8" s="277"/>
      <c r="BO8" s="277"/>
      <c r="BP8" s="277"/>
      <c r="BQ8" s="277"/>
      <c r="BR8" s="277"/>
      <c r="BS8" s="277"/>
      <c r="BT8" s="277"/>
      <c r="BU8" s="277"/>
      <c r="BV8" s="277"/>
      <c r="BW8" s="277"/>
      <c r="BX8" s="277"/>
      <c r="BY8" s="277"/>
      <c r="BZ8" s="277"/>
      <c r="CA8" s="277"/>
      <c r="CB8" s="277"/>
      <c r="CC8" s="277"/>
      <c r="CD8" s="277"/>
      <c r="CE8" s="277"/>
      <c r="CF8" s="277"/>
      <c r="CG8" s="277"/>
      <c r="CH8" s="277"/>
      <c r="CI8" s="277"/>
      <c r="CJ8" s="277"/>
      <c r="CK8" s="277"/>
      <c r="CL8" s="277"/>
      <c r="CM8" s="277"/>
      <c r="CN8" s="277"/>
      <c r="CO8" s="277"/>
      <c r="CP8" s="277"/>
      <c r="CQ8" s="277"/>
      <c r="CR8" s="277"/>
      <c r="CS8" s="277"/>
      <c r="CT8" s="277"/>
      <c r="CU8" s="277"/>
      <c r="CV8" s="277"/>
    </row>
    <row r="9" spans="1:100" s="473" customFormat="1" ht="15.6">
      <c r="A9" s="418"/>
      <c r="B9" s="418" t="s">
        <v>12</v>
      </c>
      <c r="C9" s="880" t="str">
        <f>'Sch-1'!C9</f>
        <v/>
      </c>
      <c r="D9" s="880"/>
      <c r="E9" s="880"/>
      <c r="F9" s="880"/>
      <c r="G9" s="238"/>
      <c r="H9" s="238"/>
      <c r="I9" s="238"/>
      <c r="J9" s="238"/>
      <c r="K9" s="88" t="s">
        <v>2</v>
      </c>
      <c r="L9" s="23"/>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row>
    <row r="10" spans="1:100" s="473" customFormat="1" ht="15.6">
      <c r="A10" s="418"/>
      <c r="B10" s="418" t="s">
        <v>11</v>
      </c>
      <c r="C10" s="879" t="str">
        <f>'Sch-1'!C10</f>
        <v/>
      </c>
      <c r="D10" s="879"/>
      <c r="E10" s="879"/>
      <c r="F10" s="879"/>
      <c r="G10" s="238"/>
      <c r="H10" s="238"/>
      <c r="I10" s="238"/>
      <c r="J10" s="238"/>
      <c r="K10" s="88" t="s">
        <v>3</v>
      </c>
      <c r="L10" s="23"/>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c r="BT10" s="277"/>
      <c r="BU10" s="277"/>
      <c r="BV10" s="277"/>
      <c r="BW10" s="277"/>
      <c r="BX10" s="277"/>
      <c r="BY10" s="277"/>
      <c r="BZ10" s="277"/>
      <c r="CA10" s="277"/>
      <c r="CB10" s="277"/>
      <c r="CC10" s="277"/>
      <c r="CD10" s="277"/>
      <c r="CE10" s="277"/>
      <c r="CF10" s="277"/>
      <c r="CG10" s="277"/>
      <c r="CH10" s="277"/>
      <c r="CI10" s="277"/>
      <c r="CJ10" s="277"/>
      <c r="CK10" s="277"/>
      <c r="CL10" s="277"/>
      <c r="CM10" s="277"/>
      <c r="CN10" s="277"/>
      <c r="CO10" s="277"/>
      <c r="CP10" s="277"/>
      <c r="CQ10" s="277"/>
      <c r="CR10" s="277"/>
      <c r="CS10" s="277"/>
      <c r="CT10" s="277"/>
      <c r="CU10" s="277"/>
      <c r="CV10" s="277"/>
    </row>
    <row r="11" spans="1:100" s="473" customFormat="1" ht="15.6">
      <c r="A11" s="376"/>
      <c r="B11" s="376"/>
      <c r="C11" s="879" t="str">
        <f>'Sch-1'!C11</f>
        <v/>
      </c>
      <c r="D11" s="879"/>
      <c r="E11" s="879"/>
      <c r="F11" s="879"/>
      <c r="G11" s="238"/>
      <c r="H11" s="238"/>
      <c r="I11" s="238"/>
      <c r="J11" s="238"/>
      <c r="K11" s="88" t="s">
        <v>4</v>
      </c>
      <c r="L11" s="23"/>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row>
    <row r="12" spans="1:100" s="473" customFormat="1" ht="15.6">
      <c r="A12" s="376"/>
      <c r="B12" s="376"/>
      <c r="C12" s="879" t="str">
        <f>'Sch-1'!C12</f>
        <v/>
      </c>
      <c r="D12" s="879"/>
      <c r="E12" s="879"/>
      <c r="F12" s="879"/>
      <c r="G12" s="238"/>
      <c r="H12" s="238"/>
      <c r="I12" s="238"/>
      <c r="J12" s="238"/>
      <c r="K12" s="88" t="s">
        <v>5</v>
      </c>
      <c r="L12" s="23"/>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c r="BT12" s="277"/>
      <c r="BU12" s="277"/>
      <c r="BV12" s="277"/>
      <c r="BW12" s="277"/>
      <c r="BX12" s="277"/>
      <c r="BY12" s="277"/>
      <c r="BZ12" s="277"/>
      <c r="CA12" s="277"/>
      <c r="CB12" s="277"/>
      <c r="CC12" s="277"/>
      <c r="CD12" s="277"/>
      <c r="CE12" s="277"/>
      <c r="CF12" s="277"/>
      <c r="CG12" s="277"/>
      <c r="CH12" s="277"/>
      <c r="CI12" s="277"/>
      <c r="CJ12" s="277"/>
      <c r="CK12" s="277"/>
      <c r="CL12" s="277"/>
      <c r="CM12" s="277"/>
      <c r="CN12" s="277"/>
      <c r="CO12" s="277"/>
      <c r="CP12" s="277"/>
      <c r="CQ12" s="277"/>
      <c r="CR12" s="277"/>
      <c r="CS12" s="277"/>
      <c r="CT12" s="277"/>
      <c r="CU12" s="277"/>
      <c r="CV12" s="277"/>
    </row>
    <row r="13" spans="1:100" s="277" customFormat="1" ht="21" customHeight="1">
      <c r="A13" s="282"/>
      <c r="B13" s="282"/>
      <c r="C13" s="282"/>
      <c r="D13" s="282"/>
      <c r="E13" s="282"/>
      <c r="F13" s="282"/>
      <c r="G13" s="282"/>
      <c r="H13" s="282"/>
      <c r="I13" s="369"/>
      <c r="J13" s="422"/>
      <c r="K13" s="88" t="s">
        <v>6</v>
      </c>
      <c r="L13" s="276"/>
      <c r="M13" s="276"/>
    </row>
    <row r="14" spans="1:100" s="277" customFormat="1" ht="27.9" customHeight="1">
      <c r="A14" s="968" t="s">
        <v>33</v>
      </c>
      <c r="B14" s="968"/>
      <c r="C14" s="968"/>
      <c r="D14" s="968"/>
      <c r="E14" s="968"/>
      <c r="F14" s="968"/>
      <c r="G14" s="968"/>
      <c r="H14" s="968"/>
      <c r="I14" s="968"/>
      <c r="J14" s="968"/>
      <c r="K14" s="968"/>
      <c r="L14" s="968"/>
      <c r="M14" s="968"/>
    </row>
    <row r="15" spans="1:100" s="277" customFormat="1" ht="115.5" customHeight="1">
      <c r="A15" s="470" t="s">
        <v>34</v>
      </c>
      <c r="B15" s="362" t="s">
        <v>265</v>
      </c>
      <c r="C15" s="362" t="s">
        <v>266</v>
      </c>
      <c r="D15" s="470" t="s">
        <v>40</v>
      </c>
      <c r="E15" s="474" t="s">
        <v>329</v>
      </c>
      <c r="F15" s="475" t="s">
        <v>330</v>
      </c>
      <c r="G15" s="475" t="s">
        <v>308</v>
      </c>
      <c r="H15" s="475" t="s">
        <v>318</v>
      </c>
      <c r="I15" s="471" t="s">
        <v>35</v>
      </c>
      <c r="J15" s="471" t="s">
        <v>9</v>
      </c>
      <c r="K15" s="471" t="s">
        <v>16</v>
      </c>
      <c r="L15" s="471" t="s">
        <v>36</v>
      </c>
      <c r="M15" s="472" t="s">
        <v>37</v>
      </c>
      <c r="AB15" s="277" t="s">
        <v>38</v>
      </c>
      <c r="AD15" s="277" t="s">
        <v>22</v>
      </c>
      <c r="AE15" s="277" t="s">
        <v>39</v>
      </c>
    </row>
    <row r="16" spans="1:100">
      <c r="A16" s="477"/>
      <c r="B16" s="477"/>
      <c r="C16" s="477"/>
      <c r="D16" s="477"/>
      <c r="E16" s="477"/>
      <c r="F16" s="477"/>
      <c r="G16" s="477"/>
      <c r="H16" s="477"/>
      <c r="I16" s="478"/>
      <c r="J16" s="479"/>
      <c r="K16" s="479"/>
      <c r="L16" s="479"/>
      <c r="M16" s="479"/>
    </row>
    <row r="17" spans="1:100" s="383" customFormat="1" ht="23.25" customHeight="1">
      <c r="A17" s="424"/>
      <c r="B17" s="424"/>
      <c r="C17" s="424"/>
      <c r="D17" s="424"/>
      <c r="F17" s="424"/>
      <c r="G17" s="480" t="s">
        <v>337</v>
      </c>
      <c r="H17" s="424"/>
      <c r="I17" s="424"/>
      <c r="J17" s="424"/>
      <c r="K17" s="424"/>
      <c r="L17" s="424"/>
      <c r="M17" s="424"/>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c r="BT17" s="277"/>
      <c r="BU17" s="277"/>
      <c r="BV17" s="277"/>
      <c r="BW17" s="277"/>
      <c r="BX17" s="277"/>
      <c r="BY17" s="277"/>
      <c r="BZ17" s="277"/>
      <c r="CA17" s="277"/>
      <c r="CB17" s="277"/>
      <c r="CC17" s="277"/>
      <c r="CD17" s="277"/>
      <c r="CE17" s="277"/>
      <c r="CF17" s="277"/>
      <c r="CG17" s="277"/>
      <c r="CH17" s="277"/>
      <c r="CI17" s="277"/>
      <c r="CJ17" s="277"/>
      <c r="CK17" s="277"/>
      <c r="CL17" s="277"/>
      <c r="CM17" s="277"/>
      <c r="CN17" s="277"/>
      <c r="CO17" s="277"/>
      <c r="CP17" s="277"/>
      <c r="CQ17" s="277"/>
      <c r="CR17" s="277"/>
      <c r="CS17" s="277"/>
      <c r="CT17" s="277"/>
      <c r="CU17" s="277"/>
      <c r="CV17" s="277"/>
    </row>
    <row r="18" spans="1:100" ht="22.5" customHeight="1">
      <c r="A18" s="969"/>
      <c r="B18" s="969"/>
      <c r="C18" s="969"/>
      <c r="D18" s="969"/>
      <c r="E18" s="969"/>
      <c r="F18" s="969"/>
      <c r="G18" s="969"/>
      <c r="H18" s="969"/>
      <c r="I18" s="969"/>
      <c r="J18" s="481"/>
      <c r="K18" s="481"/>
      <c r="L18" s="481"/>
      <c r="M18" s="481"/>
    </row>
    <row r="19" spans="1:100" ht="26.25" customHeight="1">
      <c r="B19" s="345"/>
      <c r="C19" s="346"/>
      <c r="D19" s="346"/>
      <c r="E19" s="346"/>
      <c r="F19" s="346"/>
      <c r="G19" s="346"/>
      <c r="H19" s="346"/>
      <c r="I19" s="346"/>
      <c r="J19" s="346"/>
      <c r="K19" s="346"/>
      <c r="L19" s="347"/>
      <c r="M19" s="476"/>
    </row>
    <row r="20" spans="1:100">
      <c r="B20" s="346"/>
      <c r="C20" s="346"/>
      <c r="D20" s="346"/>
      <c r="E20" s="346"/>
      <c r="F20" s="346"/>
      <c r="G20" s="346"/>
      <c r="H20" s="346"/>
      <c r="I20" s="346"/>
      <c r="J20" s="346"/>
      <c r="K20" s="346"/>
      <c r="L20" s="348"/>
      <c r="M20" s="476"/>
    </row>
    <row r="21" spans="1:100" s="429" customFormat="1">
      <c r="B21" s="429" t="s">
        <v>315</v>
      </c>
      <c r="C21" s="970" t="str">
        <f>'Sch-6 (After Discount)'!B31</f>
        <v xml:space="preserve">  </v>
      </c>
      <c r="D21" s="971"/>
      <c r="H21" s="974" t="s">
        <v>317</v>
      </c>
      <c r="I21" s="974"/>
      <c r="J21" s="979" t="str">
        <f>'Sch-6 (After Discount)'!D31</f>
        <v/>
      </c>
      <c r="K21" s="979"/>
      <c r="L21" s="979"/>
      <c r="M21" s="979"/>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c r="BT21" s="277"/>
      <c r="BU21" s="277"/>
      <c r="BV21" s="277"/>
      <c r="BW21" s="277"/>
      <c r="BX21" s="277"/>
      <c r="BY21" s="277"/>
      <c r="BZ21" s="277"/>
      <c r="CA21" s="277"/>
      <c r="CB21" s="277"/>
      <c r="CC21" s="277"/>
      <c r="CD21" s="277"/>
      <c r="CE21" s="277"/>
      <c r="CF21" s="277"/>
      <c r="CG21" s="277"/>
      <c r="CH21" s="277"/>
      <c r="CI21" s="277"/>
      <c r="CJ21" s="277"/>
      <c r="CK21" s="277"/>
      <c r="CL21" s="277"/>
      <c r="CM21" s="277"/>
      <c r="CN21" s="277"/>
      <c r="CO21" s="277"/>
      <c r="CP21" s="277"/>
      <c r="CQ21" s="277"/>
      <c r="CR21" s="277"/>
      <c r="CS21" s="277"/>
      <c r="CT21" s="277"/>
      <c r="CU21" s="277"/>
      <c r="CV21" s="277"/>
    </row>
    <row r="22" spans="1:100" s="429" customFormat="1" ht="16.5" customHeight="1">
      <c r="B22" s="429" t="s">
        <v>316</v>
      </c>
      <c r="C22" s="980" t="str">
        <f>'Sch-6'!B32</f>
        <v/>
      </c>
      <c r="D22" s="971"/>
      <c r="H22" s="974" t="s">
        <v>125</v>
      </c>
      <c r="I22" s="974"/>
      <c r="J22" s="979" t="str">
        <f>'Sch-6 (After Discount)'!D32</f>
        <v/>
      </c>
      <c r="K22" s="979"/>
      <c r="L22" s="979"/>
      <c r="M22" s="979"/>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7"/>
      <c r="BF22" s="277"/>
      <c r="BG22" s="277"/>
      <c r="BH22" s="277"/>
      <c r="BI22" s="277"/>
      <c r="BJ22" s="277"/>
      <c r="BK22" s="277"/>
      <c r="BL22" s="277"/>
      <c r="BM22" s="277"/>
      <c r="BN22" s="277"/>
      <c r="BO22" s="277"/>
      <c r="BP22" s="277"/>
      <c r="BQ22" s="277"/>
      <c r="BR22" s="277"/>
      <c r="BS22" s="277"/>
      <c r="BT22" s="277"/>
      <c r="BU22" s="277"/>
      <c r="BV22" s="277"/>
      <c r="BW22" s="277"/>
      <c r="BX22" s="277"/>
      <c r="BY22" s="277"/>
      <c r="BZ22" s="277"/>
      <c r="CA22" s="277"/>
      <c r="CB22" s="277"/>
      <c r="CC22" s="277"/>
      <c r="CD22" s="277"/>
      <c r="CE22" s="277"/>
      <c r="CF22" s="277"/>
      <c r="CG22" s="277"/>
      <c r="CH22" s="277"/>
      <c r="CI22" s="277"/>
      <c r="CJ22" s="277"/>
      <c r="CK22" s="277"/>
      <c r="CL22" s="277"/>
      <c r="CM22" s="277"/>
      <c r="CN22" s="277"/>
      <c r="CO22" s="277"/>
      <c r="CP22" s="277"/>
      <c r="CQ22" s="277"/>
      <c r="CR22" s="277"/>
      <c r="CS22" s="277"/>
      <c r="CT22" s="277"/>
      <c r="CU22" s="277"/>
      <c r="CV22" s="277"/>
    </row>
    <row r="23" spans="1:100">
      <c r="B23" s="972"/>
      <c r="C23" s="972"/>
      <c r="D23" s="972"/>
      <c r="E23" s="972"/>
      <c r="F23" s="972"/>
      <c r="G23" s="972"/>
      <c r="H23" s="972"/>
      <c r="I23" s="972"/>
      <c r="J23" s="972"/>
      <c r="K23" s="972"/>
      <c r="L23" s="972"/>
      <c r="M23" s="476"/>
    </row>
    <row r="24" spans="1:100">
      <c r="B24" s="349"/>
      <c r="C24" s="349"/>
      <c r="D24" s="973"/>
      <c r="E24" s="973"/>
      <c r="F24" s="973"/>
      <c r="G24" s="973"/>
      <c r="H24" s="973"/>
      <c r="I24" s="973"/>
      <c r="J24" s="973"/>
      <c r="K24" s="973"/>
      <c r="L24" s="973"/>
      <c r="M24" s="476"/>
    </row>
    <row r="25" spans="1:100">
      <c r="B25" s="350"/>
      <c r="C25" s="351"/>
      <c r="D25" s="973"/>
      <c r="E25" s="973"/>
      <c r="F25" s="973"/>
      <c r="G25" s="973"/>
      <c r="H25" s="973"/>
      <c r="I25" s="973"/>
      <c r="J25" s="973"/>
      <c r="K25" s="973"/>
      <c r="L25" s="973"/>
      <c r="M25" s="476"/>
    </row>
    <row r="26" spans="1:100">
      <c r="B26" s="350"/>
      <c r="C26" s="352"/>
      <c r="D26" s="973"/>
      <c r="E26" s="973"/>
      <c r="F26" s="973"/>
      <c r="G26" s="973"/>
      <c r="H26" s="973"/>
      <c r="I26" s="973"/>
      <c r="J26" s="973"/>
      <c r="K26" s="973"/>
      <c r="L26" s="973"/>
      <c r="M26" s="476"/>
    </row>
    <row r="27" spans="1:100">
      <c r="B27" s="22"/>
      <c r="C27" s="21"/>
      <c r="D27" s="973"/>
      <c r="E27" s="973"/>
      <c r="F27" s="973"/>
      <c r="G27" s="973"/>
      <c r="H27" s="973"/>
      <c r="I27" s="973"/>
      <c r="J27" s="973"/>
      <c r="K27" s="973"/>
      <c r="L27" s="973"/>
      <c r="M27" s="476"/>
    </row>
    <row r="28" spans="1:100">
      <c r="B28" s="22"/>
      <c r="C28" s="21"/>
      <c r="D28" s="346"/>
      <c r="E28" s="346"/>
      <c r="F28" s="346"/>
      <c r="G28" s="346"/>
      <c r="H28" s="346"/>
      <c r="I28" s="346"/>
      <c r="J28" s="346"/>
      <c r="K28" s="346"/>
      <c r="L28" s="346"/>
      <c r="M28" s="476"/>
    </row>
    <row r="29" spans="1:100">
      <c r="B29" s="353"/>
      <c r="C29" s="975"/>
      <c r="D29" s="975"/>
      <c r="E29" s="975"/>
      <c r="F29" s="975"/>
      <c r="G29" s="975"/>
      <c r="H29" s="975"/>
      <c r="I29" s="975"/>
      <c r="J29" s="975"/>
      <c r="K29" s="975"/>
      <c r="L29" s="354"/>
      <c r="M29" s="476"/>
    </row>
    <row r="59" spans="1:100" s="241" customFormat="1">
      <c r="A59" s="246"/>
      <c r="B59" s="246"/>
      <c r="C59" s="246"/>
      <c r="D59" s="246"/>
      <c r="E59" s="246"/>
      <c r="F59" s="246"/>
      <c r="G59" s="246"/>
      <c r="H59" s="246"/>
      <c r="I59" s="370"/>
      <c r="J59" s="247"/>
      <c r="K59" s="247"/>
      <c r="L59" s="247"/>
      <c r="M59" s="24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c r="BM59" s="277"/>
      <c r="BN59" s="277"/>
      <c r="BO59" s="277"/>
      <c r="BP59" s="277"/>
      <c r="BQ59" s="277"/>
      <c r="BR59" s="277"/>
      <c r="BS59" s="277"/>
      <c r="BT59" s="277"/>
      <c r="BU59" s="277"/>
      <c r="BV59" s="277"/>
      <c r="BW59" s="277"/>
      <c r="BX59" s="277"/>
      <c r="BY59" s="277"/>
      <c r="BZ59" s="277"/>
      <c r="CA59" s="277"/>
      <c r="CB59" s="277"/>
      <c r="CC59" s="277"/>
      <c r="CD59" s="277"/>
      <c r="CE59" s="277"/>
      <c r="CF59" s="277"/>
      <c r="CG59" s="277"/>
      <c r="CH59" s="277"/>
      <c r="CI59" s="277"/>
      <c r="CJ59" s="277"/>
      <c r="CK59" s="277"/>
      <c r="CL59" s="277"/>
      <c r="CM59" s="277"/>
      <c r="CN59" s="277"/>
      <c r="CO59" s="277"/>
      <c r="CP59" s="277"/>
      <c r="CQ59" s="277"/>
      <c r="CR59" s="277"/>
      <c r="CS59" s="277"/>
      <c r="CT59" s="277"/>
      <c r="CU59" s="277"/>
      <c r="CV59" s="277"/>
    </row>
    <row r="60" spans="1:100" s="241" customFormat="1">
      <c r="A60" s="246"/>
      <c r="B60" s="246"/>
      <c r="C60" s="246"/>
      <c r="D60" s="246"/>
      <c r="E60" s="246"/>
      <c r="F60" s="246"/>
      <c r="G60" s="246"/>
      <c r="H60" s="246"/>
      <c r="I60" s="370"/>
      <c r="J60" s="247"/>
      <c r="K60" s="247"/>
      <c r="L60" s="247"/>
      <c r="M60" s="24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c r="BM60" s="277"/>
      <c r="BN60" s="277"/>
      <c r="BO60" s="277"/>
      <c r="BP60" s="277"/>
      <c r="BQ60" s="277"/>
      <c r="BR60" s="277"/>
      <c r="BS60" s="277"/>
      <c r="BT60" s="277"/>
      <c r="BU60" s="277"/>
      <c r="BV60" s="277"/>
      <c r="BW60" s="277"/>
      <c r="BX60" s="277"/>
      <c r="BY60" s="277"/>
      <c r="BZ60" s="277"/>
      <c r="CA60" s="277"/>
      <c r="CB60" s="277"/>
      <c r="CC60" s="277"/>
      <c r="CD60" s="277"/>
      <c r="CE60" s="277"/>
      <c r="CF60" s="277"/>
      <c r="CG60" s="277"/>
      <c r="CH60" s="277"/>
      <c r="CI60" s="277"/>
      <c r="CJ60" s="277"/>
      <c r="CK60" s="277"/>
      <c r="CL60" s="277"/>
      <c r="CM60" s="277"/>
      <c r="CN60" s="277"/>
      <c r="CO60" s="277"/>
      <c r="CP60" s="277"/>
      <c r="CQ60" s="277"/>
      <c r="CR60" s="277"/>
      <c r="CS60" s="277"/>
      <c r="CT60" s="277"/>
      <c r="CU60" s="277"/>
      <c r="CV60" s="277"/>
    </row>
    <row r="61" spans="1:100" s="241" customFormat="1">
      <c r="A61" s="246"/>
      <c r="B61" s="246"/>
      <c r="C61" s="246"/>
      <c r="D61" s="246"/>
      <c r="E61" s="246"/>
      <c r="F61" s="246"/>
      <c r="G61" s="246"/>
      <c r="H61" s="246"/>
      <c r="I61" s="370"/>
      <c r="J61" s="247"/>
      <c r="K61" s="247"/>
      <c r="L61" s="247"/>
      <c r="M61" s="24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c r="BP61" s="277"/>
      <c r="BQ61" s="277"/>
      <c r="BR61" s="277"/>
      <c r="BS61" s="277"/>
      <c r="BT61" s="277"/>
      <c r="BU61" s="277"/>
      <c r="BV61" s="277"/>
      <c r="BW61" s="277"/>
      <c r="BX61" s="277"/>
      <c r="BY61" s="277"/>
      <c r="BZ61" s="277"/>
      <c r="CA61" s="277"/>
      <c r="CB61" s="277"/>
      <c r="CC61" s="277"/>
      <c r="CD61" s="277"/>
      <c r="CE61" s="277"/>
      <c r="CF61" s="277"/>
      <c r="CG61" s="277"/>
      <c r="CH61" s="277"/>
      <c r="CI61" s="277"/>
      <c r="CJ61" s="277"/>
      <c r="CK61" s="277"/>
      <c r="CL61" s="277"/>
      <c r="CM61" s="277"/>
      <c r="CN61" s="277"/>
      <c r="CO61" s="277"/>
      <c r="CP61" s="277"/>
      <c r="CQ61" s="277"/>
      <c r="CR61" s="277"/>
      <c r="CS61" s="277"/>
      <c r="CT61" s="277"/>
      <c r="CU61" s="277"/>
      <c r="CV61" s="277"/>
    </row>
    <row r="62" spans="1:100" ht="16.5" hidden="1" customHeight="1">
      <c r="A62" s="248" t="str">
        <f>A1</f>
        <v xml:space="preserve">SPEC. NO.: CC/NT/W-RT/DOM/A10/23/01655	</v>
      </c>
      <c r="B62" s="248"/>
      <c r="C62" s="248"/>
      <c r="D62" s="248"/>
      <c r="E62" s="248"/>
      <c r="F62" s="248"/>
      <c r="G62" s="248"/>
      <c r="H62" s="248"/>
      <c r="I62" s="371"/>
      <c r="J62" s="249"/>
      <c r="K62" s="249"/>
      <c r="L62" s="249"/>
      <c r="M62" s="249"/>
    </row>
    <row r="63" spans="1:100" ht="16.5" hidden="1" customHeight="1">
      <c r="A63" s="243"/>
      <c r="B63" s="243"/>
      <c r="C63" s="243"/>
      <c r="D63" s="243"/>
      <c r="E63" s="243"/>
      <c r="F63" s="243"/>
      <c r="G63" s="243"/>
      <c r="H63" s="243"/>
      <c r="I63" s="372"/>
      <c r="J63" s="244"/>
      <c r="K63" s="244"/>
      <c r="L63" s="244"/>
      <c r="M63" s="244"/>
    </row>
    <row r="64" spans="1:100" ht="35.25" hidden="1" customHeight="1">
      <c r="A64" s="976" t="str">
        <f>A3</f>
        <v>765kV Reactor Package RT20 for 7X110MVAR, 765kV, 1-Phase Reactors at Fatehgarh-III PS associated with ”Transmission system for evacuation of power from REZ in Rajasthan (20GW) under Phase-III Part E1”.</v>
      </c>
      <c r="B64" s="976"/>
      <c r="C64" s="976"/>
      <c r="D64" s="976"/>
      <c r="E64" s="976"/>
      <c r="F64" s="976"/>
      <c r="G64" s="976"/>
      <c r="H64" s="976"/>
      <c r="I64" s="976">
        <f>I3</f>
        <v>0</v>
      </c>
      <c r="J64" s="976">
        <f>J3</f>
        <v>0</v>
      </c>
      <c r="K64" s="976"/>
      <c r="L64" s="976"/>
      <c r="M64" s="976"/>
    </row>
    <row r="65" spans="1:13" ht="16.5" hidden="1" customHeight="1">
      <c r="A65" s="967" t="str">
        <f>A4</f>
        <v>(SCHEDULE OF RATES AND PRICES )</v>
      </c>
      <c r="B65" s="967"/>
      <c r="C65" s="967"/>
      <c r="D65" s="967"/>
      <c r="E65" s="967"/>
      <c r="F65" s="967"/>
      <c r="G65" s="967"/>
      <c r="H65" s="967"/>
      <c r="I65" s="967">
        <f>I4</f>
        <v>0</v>
      </c>
      <c r="J65" s="967">
        <f>J4</f>
        <v>0</v>
      </c>
      <c r="K65" s="967"/>
      <c r="L65" s="967"/>
      <c r="M65" s="967"/>
    </row>
    <row r="66" spans="1:13" ht="16.5" hidden="1" customHeight="1">
      <c r="A66" s="250"/>
      <c r="B66" s="250"/>
      <c r="C66" s="250"/>
      <c r="D66" s="250"/>
      <c r="E66" s="250"/>
      <c r="F66" s="250"/>
      <c r="G66" s="250"/>
      <c r="H66" s="250"/>
      <c r="I66" s="421"/>
      <c r="J66" s="423"/>
      <c r="K66" s="423"/>
      <c r="L66" s="423"/>
      <c r="M66" s="423"/>
    </row>
    <row r="67" spans="1:13" ht="16.5" hidden="1" customHeight="1">
      <c r="A67" s="251" t="e">
        <f>#REF!</f>
        <v>#REF!</v>
      </c>
      <c r="B67" s="251"/>
      <c r="C67" s="251"/>
      <c r="D67" s="251"/>
      <c r="E67" s="251"/>
      <c r="F67" s="251"/>
      <c r="G67" s="251"/>
      <c r="H67" s="251"/>
      <c r="I67" s="373"/>
      <c r="J67" s="252"/>
      <c r="K67" s="252"/>
      <c r="L67" s="252"/>
      <c r="M67" s="252"/>
    </row>
    <row r="68" spans="1:13" ht="16.5" hidden="1" customHeight="1">
      <c r="A68" s="964" t="e">
        <f>#REF!</f>
        <v>#REF!</v>
      </c>
      <c r="B68" s="964"/>
      <c r="C68" s="964"/>
      <c r="D68" s="964"/>
      <c r="E68" s="964"/>
      <c r="F68" s="964"/>
      <c r="G68" s="964"/>
      <c r="H68" s="964"/>
      <c r="I68" s="964" t="e">
        <f>#REF!</f>
        <v>#REF!</v>
      </c>
      <c r="J68" s="964" t="e">
        <f>#REF!</f>
        <v>#REF!</v>
      </c>
      <c r="K68" s="419"/>
      <c r="L68" s="419"/>
      <c r="M68" s="419"/>
    </row>
    <row r="69" spans="1:13" ht="16.5" hidden="1" customHeight="1">
      <c r="A69" s="253" t="e">
        <f>#REF!</f>
        <v>#REF!</v>
      </c>
      <c r="B69" s="253"/>
      <c r="C69" s="253"/>
      <c r="D69" s="253"/>
      <c r="E69" s="253"/>
      <c r="F69" s="253"/>
      <c r="G69" s="253"/>
      <c r="H69" s="253"/>
      <c r="I69" s="963" t="e">
        <f>#REF!</f>
        <v>#REF!</v>
      </c>
      <c r="J69" s="963" t="e">
        <f>#REF!</f>
        <v>#REF!</v>
      </c>
      <c r="K69" s="420"/>
      <c r="L69" s="420"/>
      <c r="M69" s="420"/>
    </row>
    <row r="70" spans="1:13" ht="16.5" hidden="1" customHeight="1">
      <c r="A70" s="253" t="e">
        <f>#REF!</f>
        <v>#REF!</v>
      </c>
      <c r="B70" s="253"/>
      <c r="C70" s="253"/>
      <c r="D70" s="253"/>
      <c r="E70" s="253"/>
      <c r="F70" s="253"/>
      <c r="G70" s="253"/>
      <c r="H70" s="253"/>
      <c r="I70" s="963" t="e">
        <f>#REF!</f>
        <v>#REF!</v>
      </c>
      <c r="J70" s="963" t="e">
        <f>#REF!</f>
        <v>#REF!</v>
      </c>
      <c r="K70" s="420"/>
      <c r="L70" s="420"/>
      <c r="M70" s="420"/>
    </row>
    <row r="71" spans="1:13" ht="16.5" hidden="1" customHeight="1">
      <c r="A71" s="254"/>
      <c r="B71" s="254"/>
      <c r="C71" s="254"/>
      <c r="D71" s="254"/>
      <c r="E71" s="254"/>
      <c r="F71" s="254"/>
      <c r="G71" s="254"/>
      <c r="H71" s="254"/>
      <c r="I71" s="963" t="e">
        <f>#REF!</f>
        <v>#REF!</v>
      </c>
      <c r="J71" s="963" t="e">
        <f>#REF!</f>
        <v>#REF!</v>
      </c>
      <c r="K71" s="420"/>
      <c r="L71" s="420"/>
      <c r="M71" s="420"/>
    </row>
    <row r="72" spans="1:13" ht="16.5" hidden="1" customHeight="1">
      <c r="A72" s="254"/>
      <c r="B72" s="254"/>
      <c r="C72" s="254"/>
      <c r="D72" s="254"/>
      <c r="E72" s="254"/>
      <c r="F72" s="254"/>
      <c r="G72" s="254"/>
      <c r="H72" s="254"/>
      <c r="I72" s="963">
        <f>C5</f>
        <v>0</v>
      </c>
      <c r="J72" s="963">
        <f>D5</f>
        <v>0</v>
      </c>
      <c r="K72" s="420"/>
      <c r="L72" s="420"/>
      <c r="M72" s="420"/>
    </row>
    <row r="73" spans="1:13" ht="16.5" hidden="1" customHeight="1"/>
    <row r="74" spans="1:13" ht="33.75" hidden="1" customHeight="1">
      <c r="A74" s="256" t="str">
        <f>A15</f>
        <v>SL. NO.</v>
      </c>
      <c r="B74" s="256"/>
      <c r="C74" s="256"/>
      <c r="D74" s="256"/>
      <c r="E74" s="256"/>
      <c r="F74" s="256"/>
      <c r="G74" s="256"/>
      <c r="H74" s="256"/>
      <c r="I74" s="257" t="str">
        <f>I15</f>
        <v>Description of Test</v>
      </c>
      <c r="J74" s="965" t="e">
        <f>#REF!</f>
        <v>#REF!</v>
      </c>
      <c r="K74" s="965"/>
      <c r="L74" s="965"/>
      <c r="M74" s="965"/>
    </row>
    <row r="75" spans="1:13" ht="16.5" hidden="1" customHeight="1">
      <c r="A75" s="423" t="e">
        <f>#REF!</f>
        <v>#REF!</v>
      </c>
      <c r="B75" s="423"/>
      <c r="C75" s="423"/>
      <c r="D75" s="423"/>
      <c r="E75" s="423"/>
      <c r="F75" s="423"/>
      <c r="G75" s="423"/>
      <c r="H75" s="423"/>
      <c r="I75" s="421" t="e">
        <f>#REF!</f>
        <v>#REF!</v>
      </c>
      <c r="J75" s="966" t="e">
        <f>#REF!</f>
        <v>#REF!</v>
      </c>
      <c r="K75" s="966"/>
      <c r="L75" s="966"/>
      <c r="M75" s="966"/>
    </row>
    <row r="76" spans="1:13" ht="16.5" hidden="1" customHeight="1">
      <c r="A76" s="258" t="e">
        <f>#REF!</f>
        <v>#REF!</v>
      </c>
      <c r="B76" s="258"/>
      <c r="C76" s="258"/>
      <c r="D76" s="258"/>
      <c r="E76" s="258"/>
      <c r="F76" s="258"/>
      <c r="G76" s="258"/>
      <c r="H76" s="258"/>
      <c r="I76" s="259" t="e">
        <f>#REF!</f>
        <v>#REF!</v>
      </c>
      <c r="J76" s="966"/>
      <c r="K76" s="966"/>
      <c r="L76" s="966"/>
      <c r="M76" s="966"/>
    </row>
    <row r="77" spans="1:13" ht="16.5" hidden="1" customHeight="1">
      <c r="A77" s="260" t="e">
        <f>#REF!</f>
        <v>#REF!</v>
      </c>
      <c r="B77" s="260"/>
      <c r="C77" s="260"/>
      <c r="D77" s="260"/>
      <c r="E77" s="260"/>
      <c r="F77" s="260"/>
      <c r="G77" s="260"/>
      <c r="H77" s="260"/>
      <c r="I77" s="261" t="e">
        <f>#REF!</f>
        <v>#REF!</v>
      </c>
      <c r="J77" s="961" t="e">
        <f>#REF!</f>
        <v>#REF!</v>
      </c>
      <c r="K77" s="961"/>
      <c r="L77" s="961"/>
      <c r="M77" s="961"/>
    </row>
    <row r="78" spans="1:13" ht="16.5" hidden="1" customHeight="1">
      <c r="A78" s="260" t="e">
        <f>#REF!</f>
        <v>#REF!</v>
      </c>
      <c r="B78" s="260"/>
      <c r="C78" s="260"/>
      <c r="D78" s="260"/>
      <c r="E78" s="260"/>
      <c r="F78" s="260"/>
      <c r="G78" s="260"/>
      <c r="H78" s="260"/>
      <c r="I78" s="261" t="e">
        <f>#REF!</f>
        <v>#REF!</v>
      </c>
      <c r="J78" s="961" t="e">
        <f>#REF!</f>
        <v>#REF!</v>
      </c>
      <c r="K78" s="961"/>
      <c r="L78" s="961"/>
      <c r="M78" s="961"/>
    </row>
    <row r="79" spans="1:13" ht="20.100000000000001" hidden="1" customHeight="1">
      <c r="A79" s="262"/>
      <c r="B79" s="262"/>
      <c r="C79" s="262"/>
      <c r="D79" s="262"/>
      <c r="E79" s="262"/>
      <c r="F79" s="262"/>
      <c r="G79" s="262"/>
      <c r="H79" s="262"/>
      <c r="I79" s="259" t="e">
        <f>#REF!</f>
        <v>#REF!</v>
      </c>
      <c r="J79" s="961" t="e">
        <f>#REF!</f>
        <v>#REF!</v>
      </c>
      <c r="K79" s="961"/>
      <c r="L79" s="961"/>
      <c r="M79" s="961"/>
    </row>
    <row r="80" spans="1:13" ht="16.5" hidden="1" customHeight="1">
      <c r="A80" s="258" t="e">
        <f>#REF!</f>
        <v>#REF!</v>
      </c>
      <c r="B80" s="258"/>
      <c r="C80" s="258"/>
      <c r="D80" s="258"/>
      <c r="E80" s="258"/>
      <c r="F80" s="258"/>
      <c r="G80" s="258"/>
      <c r="H80" s="258"/>
      <c r="I80" s="259" t="e">
        <f>#REF!</f>
        <v>#REF!</v>
      </c>
      <c r="J80" s="961"/>
      <c r="K80" s="961"/>
      <c r="L80" s="961"/>
      <c r="M80" s="961"/>
    </row>
    <row r="81" spans="1:100" ht="16.5" hidden="1" customHeight="1">
      <c r="A81" s="263" t="e">
        <f>#REF!</f>
        <v>#REF!</v>
      </c>
      <c r="B81" s="263"/>
      <c r="C81" s="263"/>
      <c r="D81" s="263"/>
      <c r="E81" s="263"/>
      <c r="F81" s="263"/>
      <c r="G81" s="263"/>
      <c r="H81" s="263"/>
      <c r="I81" s="259" t="e">
        <f>#REF!</f>
        <v>#REF!</v>
      </c>
      <c r="J81" s="961"/>
      <c r="K81" s="961"/>
      <c r="L81" s="961"/>
      <c r="M81" s="961"/>
    </row>
    <row r="82" spans="1:100" ht="16.5" hidden="1" customHeight="1">
      <c r="A82" s="264" t="e">
        <f>#REF!</f>
        <v>#REF!</v>
      </c>
      <c r="B82" s="264"/>
      <c r="C82" s="264"/>
      <c r="D82" s="264"/>
      <c r="E82" s="264"/>
      <c r="F82" s="264"/>
      <c r="G82" s="264"/>
      <c r="H82" s="264"/>
      <c r="I82" s="259" t="e">
        <f>#REF!</f>
        <v>#REF!</v>
      </c>
      <c r="J82" s="961"/>
      <c r="K82" s="961"/>
      <c r="L82" s="961"/>
      <c r="M82" s="961"/>
    </row>
    <row r="83" spans="1:100" ht="16.5" hidden="1" customHeight="1">
      <c r="A83" s="260" t="e">
        <f>#REF!</f>
        <v>#REF!</v>
      </c>
      <c r="B83" s="260"/>
      <c r="C83" s="260"/>
      <c r="D83" s="260"/>
      <c r="E83" s="260"/>
      <c r="F83" s="260"/>
      <c r="G83" s="260"/>
      <c r="H83" s="260"/>
      <c r="I83" s="261" t="e">
        <f>#REF!</f>
        <v>#REF!</v>
      </c>
      <c r="J83" s="961" t="e">
        <f>#REF!</f>
        <v>#REF!</v>
      </c>
      <c r="K83" s="961"/>
      <c r="L83" s="961"/>
      <c r="M83" s="961"/>
    </row>
    <row r="84" spans="1:100" ht="16.5" hidden="1" customHeight="1">
      <c r="A84" s="260" t="e">
        <f>#REF!</f>
        <v>#REF!</v>
      </c>
      <c r="B84" s="260"/>
      <c r="C84" s="260"/>
      <c r="D84" s="260"/>
      <c r="E84" s="260"/>
      <c r="F84" s="260"/>
      <c r="G84" s="260"/>
      <c r="H84" s="260"/>
      <c r="I84" s="261" t="e">
        <f>#REF!</f>
        <v>#REF!</v>
      </c>
      <c r="J84" s="961" t="e">
        <f>#REF!</f>
        <v>#REF!</v>
      </c>
      <c r="K84" s="961"/>
      <c r="L84" s="961"/>
      <c r="M84" s="961"/>
    </row>
    <row r="85" spans="1:100" ht="16.5" hidden="1" customHeight="1">
      <c r="A85" s="260" t="e">
        <f>#REF!</f>
        <v>#REF!</v>
      </c>
      <c r="B85" s="260"/>
      <c r="C85" s="260"/>
      <c r="D85" s="260"/>
      <c r="E85" s="260"/>
      <c r="F85" s="260"/>
      <c r="G85" s="260"/>
      <c r="H85" s="260"/>
      <c r="I85" s="261" t="e">
        <f>#REF!</f>
        <v>#REF!</v>
      </c>
      <c r="J85" s="961" t="e">
        <f>#REF!</f>
        <v>#REF!</v>
      </c>
      <c r="K85" s="961"/>
      <c r="L85" s="961"/>
      <c r="M85" s="961"/>
    </row>
    <row r="86" spans="1:100" ht="16.5" hidden="1" customHeight="1">
      <c r="A86" s="260" t="e">
        <f>#REF!</f>
        <v>#REF!</v>
      </c>
      <c r="B86" s="260"/>
      <c r="C86" s="260"/>
      <c r="D86" s="260"/>
      <c r="E86" s="260"/>
      <c r="F86" s="260"/>
      <c r="G86" s="260"/>
      <c r="H86" s="260"/>
      <c r="I86" s="261" t="e">
        <f>#REF!</f>
        <v>#REF!</v>
      </c>
      <c r="J86" s="961" t="e">
        <f>#REF!</f>
        <v>#REF!</v>
      </c>
      <c r="K86" s="961"/>
      <c r="L86" s="961"/>
      <c r="M86" s="961"/>
    </row>
    <row r="87" spans="1:100" ht="16.5" hidden="1" customHeight="1">
      <c r="A87" s="260"/>
      <c r="B87" s="260"/>
      <c r="C87" s="260"/>
      <c r="D87" s="260"/>
      <c r="E87" s="260"/>
      <c r="F87" s="260"/>
      <c r="G87" s="260"/>
      <c r="H87" s="260"/>
      <c r="I87" s="259" t="e">
        <f>#REF!</f>
        <v>#REF!</v>
      </c>
      <c r="J87" s="961" t="e">
        <f>#REF!</f>
        <v>#REF!</v>
      </c>
      <c r="K87" s="961"/>
      <c r="L87" s="961"/>
      <c r="M87" s="961"/>
    </row>
    <row r="88" spans="1:100" ht="20.100000000000001" hidden="1" customHeight="1">
      <c r="A88" s="264" t="e">
        <f>#REF!</f>
        <v>#REF!</v>
      </c>
      <c r="B88" s="264"/>
      <c r="C88" s="264"/>
      <c r="D88" s="264"/>
      <c r="E88" s="264"/>
      <c r="F88" s="264"/>
      <c r="G88" s="264"/>
      <c r="H88" s="264"/>
      <c r="I88" s="259" t="e">
        <f>#REF!</f>
        <v>#REF!</v>
      </c>
      <c r="J88" s="961"/>
      <c r="K88" s="961"/>
      <c r="L88" s="961"/>
      <c r="M88" s="961"/>
    </row>
    <row r="89" spans="1:100" ht="16.5" hidden="1" customHeight="1">
      <c r="A89" s="260" t="e">
        <f>#REF!</f>
        <v>#REF!</v>
      </c>
      <c r="B89" s="260"/>
      <c r="C89" s="260"/>
      <c r="D89" s="260"/>
      <c r="E89" s="260"/>
      <c r="F89" s="260"/>
      <c r="G89" s="260"/>
      <c r="H89" s="260"/>
      <c r="I89" s="261" t="e">
        <f>#REF!</f>
        <v>#REF!</v>
      </c>
      <c r="J89" s="961" t="e">
        <f>#REF!</f>
        <v>#REF!</v>
      </c>
      <c r="K89" s="961"/>
      <c r="L89" s="961"/>
      <c r="M89" s="961"/>
    </row>
    <row r="90" spans="1:100" ht="16.5" hidden="1" customHeight="1">
      <c r="A90" s="260" t="e">
        <f>#REF!</f>
        <v>#REF!</v>
      </c>
      <c r="B90" s="260"/>
      <c r="C90" s="260"/>
      <c r="D90" s="260"/>
      <c r="E90" s="260"/>
      <c r="F90" s="260"/>
      <c r="G90" s="260"/>
      <c r="H90" s="260"/>
      <c r="I90" s="261" t="e">
        <f>#REF!</f>
        <v>#REF!</v>
      </c>
      <c r="J90" s="961" t="e">
        <f>#REF!</f>
        <v>#REF!</v>
      </c>
      <c r="K90" s="961"/>
      <c r="L90" s="961"/>
      <c r="M90" s="961"/>
    </row>
    <row r="91" spans="1:100" ht="20.100000000000001" hidden="1" customHeight="1">
      <c r="A91" s="260" t="e">
        <f>#REF!</f>
        <v>#REF!</v>
      </c>
      <c r="B91" s="260"/>
      <c r="C91" s="260"/>
      <c r="D91" s="260"/>
      <c r="E91" s="260"/>
      <c r="F91" s="260"/>
      <c r="G91" s="260"/>
      <c r="H91" s="260"/>
      <c r="I91" s="261" t="e">
        <f>#REF!</f>
        <v>#REF!</v>
      </c>
      <c r="J91" s="961" t="e">
        <f>#REF!</f>
        <v>#REF!</v>
      </c>
      <c r="K91" s="961"/>
      <c r="L91" s="961"/>
      <c r="M91" s="961"/>
    </row>
    <row r="92" spans="1:100" ht="16.5" hidden="1" customHeight="1">
      <c r="A92" s="260" t="e">
        <f>#REF!</f>
        <v>#REF!</v>
      </c>
      <c r="B92" s="260"/>
      <c r="C92" s="260"/>
      <c r="D92" s="260"/>
      <c r="E92" s="260"/>
      <c r="F92" s="260"/>
      <c r="G92" s="260"/>
      <c r="H92" s="260"/>
      <c r="I92" s="261" t="e">
        <f>#REF!</f>
        <v>#REF!</v>
      </c>
      <c r="J92" s="961" t="e">
        <f>#REF!</f>
        <v>#REF!</v>
      </c>
      <c r="K92" s="961"/>
      <c r="L92" s="961"/>
      <c r="M92" s="961"/>
    </row>
    <row r="93" spans="1:100" s="266" customFormat="1" ht="20.100000000000001" hidden="1" customHeight="1">
      <c r="A93" s="265"/>
      <c r="B93" s="265"/>
      <c r="C93" s="265"/>
      <c r="D93" s="265"/>
      <c r="E93" s="265"/>
      <c r="F93" s="265"/>
      <c r="G93" s="265"/>
      <c r="H93" s="265"/>
      <c r="I93" s="259" t="e">
        <f>#REF!</f>
        <v>#REF!</v>
      </c>
      <c r="J93" s="961" t="e">
        <f>#REF!</f>
        <v>#REF!</v>
      </c>
      <c r="K93" s="961"/>
      <c r="L93" s="961"/>
      <c r="M93" s="961"/>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277"/>
      <c r="AP93" s="277"/>
      <c r="AQ93" s="277"/>
      <c r="AR93" s="277"/>
      <c r="AS93" s="277"/>
      <c r="AT93" s="277"/>
      <c r="AU93" s="277"/>
      <c r="AV93" s="277"/>
      <c r="AW93" s="277"/>
      <c r="AX93" s="277"/>
      <c r="AY93" s="277"/>
      <c r="AZ93" s="277"/>
      <c r="BA93" s="277"/>
      <c r="BB93" s="277"/>
      <c r="BC93" s="277"/>
      <c r="BD93" s="277"/>
      <c r="BE93" s="277"/>
      <c r="BF93" s="277"/>
      <c r="BG93" s="277"/>
      <c r="BH93" s="277"/>
      <c r="BI93" s="277"/>
      <c r="BJ93" s="277"/>
      <c r="BK93" s="277"/>
      <c r="BL93" s="277"/>
      <c r="BM93" s="277"/>
      <c r="BN93" s="277"/>
      <c r="BO93" s="277"/>
      <c r="BP93" s="277"/>
      <c r="BQ93" s="277"/>
      <c r="BR93" s="277"/>
      <c r="BS93" s="277"/>
      <c r="BT93" s="277"/>
      <c r="BU93" s="277"/>
      <c r="BV93" s="277"/>
      <c r="BW93" s="277"/>
      <c r="BX93" s="277"/>
      <c r="BY93" s="277"/>
      <c r="BZ93" s="277"/>
      <c r="CA93" s="277"/>
      <c r="CB93" s="277"/>
      <c r="CC93" s="277"/>
      <c r="CD93" s="277"/>
      <c r="CE93" s="277"/>
      <c r="CF93" s="277"/>
      <c r="CG93" s="277"/>
      <c r="CH93" s="277"/>
      <c r="CI93" s="277"/>
      <c r="CJ93" s="277"/>
      <c r="CK93" s="277"/>
      <c r="CL93" s="277"/>
      <c r="CM93" s="277"/>
      <c r="CN93" s="277"/>
      <c r="CO93" s="277"/>
      <c r="CP93" s="277"/>
      <c r="CQ93" s="277"/>
      <c r="CR93" s="277"/>
      <c r="CS93" s="277"/>
      <c r="CT93" s="277"/>
      <c r="CU93" s="277"/>
      <c r="CV93" s="277"/>
    </row>
    <row r="94" spans="1:100" ht="24" hidden="1" customHeight="1">
      <c r="A94" s="264" t="e">
        <f>#REF!</f>
        <v>#REF!</v>
      </c>
      <c r="B94" s="264"/>
      <c r="C94" s="264"/>
      <c r="D94" s="264"/>
      <c r="E94" s="264"/>
      <c r="F94" s="264"/>
      <c r="G94" s="264"/>
      <c r="H94" s="264"/>
      <c r="I94" s="259" t="e">
        <f>#REF!</f>
        <v>#REF!</v>
      </c>
      <c r="J94" s="961"/>
      <c r="K94" s="961"/>
      <c r="L94" s="961"/>
      <c r="M94" s="961"/>
    </row>
    <row r="95" spans="1:100" ht="16.5" hidden="1" customHeight="1">
      <c r="A95" s="260" t="e">
        <f>#REF!</f>
        <v>#REF!</v>
      </c>
      <c r="B95" s="260"/>
      <c r="C95" s="260"/>
      <c r="D95" s="260"/>
      <c r="E95" s="260"/>
      <c r="F95" s="260"/>
      <c r="G95" s="260"/>
      <c r="H95" s="260"/>
      <c r="I95" s="261" t="e">
        <f>#REF!</f>
        <v>#REF!</v>
      </c>
      <c r="J95" s="961" t="e">
        <f>#REF!</f>
        <v>#REF!</v>
      </c>
      <c r="K95" s="961"/>
      <c r="L95" s="961"/>
      <c r="M95" s="961"/>
    </row>
    <row r="96" spans="1:100" ht="16.5" hidden="1" customHeight="1">
      <c r="A96" s="260" t="e">
        <f>#REF!</f>
        <v>#REF!</v>
      </c>
      <c r="B96" s="260"/>
      <c r="C96" s="260"/>
      <c r="D96" s="260"/>
      <c r="E96" s="260"/>
      <c r="F96" s="260"/>
      <c r="G96" s="260"/>
      <c r="H96" s="260"/>
      <c r="I96" s="261" t="e">
        <f>#REF!</f>
        <v>#REF!</v>
      </c>
      <c r="J96" s="961" t="e">
        <f>#REF!</f>
        <v>#REF!</v>
      </c>
      <c r="K96" s="961"/>
      <c r="L96" s="961"/>
      <c r="M96" s="961"/>
    </row>
    <row r="97" spans="1:100" ht="33" hidden="1" customHeight="1">
      <c r="A97" s="260" t="e">
        <f>#REF!</f>
        <v>#REF!</v>
      </c>
      <c r="B97" s="260"/>
      <c r="C97" s="260"/>
      <c r="D97" s="260"/>
      <c r="E97" s="260"/>
      <c r="F97" s="260"/>
      <c r="G97" s="260"/>
      <c r="H97" s="260"/>
      <c r="I97" s="261" t="e">
        <f>#REF!</f>
        <v>#REF!</v>
      </c>
      <c r="J97" s="961" t="e">
        <f>#REF!</f>
        <v>#REF!</v>
      </c>
      <c r="K97" s="961"/>
      <c r="L97" s="961"/>
      <c r="M97" s="961"/>
    </row>
    <row r="98" spans="1:100" s="266" customFormat="1" ht="20.100000000000001" hidden="1" customHeight="1">
      <c r="A98" s="260"/>
      <c r="B98" s="260"/>
      <c r="C98" s="260"/>
      <c r="D98" s="260"/>
      <c r="E98" s="260"/>
      <c r="F98" s="260"/>
      <c r="G98" s="260"/>
      <c r="H98" s="260"/>
      <c r="I98" s="259" t="e">
        <f>#REF!</f>
        <v>#REF!</v>
      </c>
      <c r="J98" s="961" t="e">
        <f>#REF!</f>
        <v>#REF!</v>
      </c>
      <c r="K98" s="961"/>
      <c r="L98" s="961"/>
      <c r="M98" s="961"/>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7"/>
      <c r="AK98" s="277"/>
      <c r="AL98" s="277"/>
      <c r="AM98" s="277"/>
      <c r="AN98" s="277"/>
      <c r="AO98" s="277"/>
      <c r="AP98" s="277"/>
      <c r="AQ98" s="277"/>
      <c r="AR98" s="277"/>
      <c r="AS98" s="277"/>
      <c r="AT98" s="277"/>
      <c r="AU98" s="277"/>
      <c r="AV98" s="277"/>
      <c r="AW98" s="277"/>
      <c r="AX98" s="277"/>
      <c r="AY98" s="277"/>
      <c r="AZ98" s="277"/>
      <c r="BA98" s="277"/>
      <c r="BB98" s="277"/>
      <c r="BC98" s="277"/>
      <c r="BD98" s="277"/>
      <c r="BE98" s="277"/>
      <c r="BF98" s="277"/>
      <c r="BG98" s="277"/>
      <c r="BH98" s="277"/>
      <c r="BI98" s="277"/>
      <c r="BJ98" s="277"/>
      <c r="BK98" s="277"/>
      <c r="BL98" s="277"/>
      <c r="BM98" s="277"/>
      <c r="BN98" s="277"/>
      <c r="BO98" s="277"/>
      <c r="BP98" s="277"/>
      <c r="BQ98" s="277"/>
      <c r="BR98" s="277"/>
      <c r="BS98" s="277"/>
      <c r="BT98" s="277"/>
      <c r="BU98" s="277"/>
      <c r="BV98" s="277"/>
      <c r="BW98" s="277"/>
      <c r="BX98" s="277"/>
      <c r="BY98" s="277"/>
      <c r="BZ98" s="277"/>
      <c r="CA98" s="277"/>
      <c r="CB98" s="277"/>
      <c r="CC98" s="277"/>
      <c r="CD98" s="277"/>
      <c r="CE98" s="277"/>
      <c r="CF98" s="277"/>
      <c r="CG98" s="277"/>
      <c r="CH98" s="277"/>
      <c r="CI98" s="277"/>
      <c r="CJ98" s="277"/>
      <c r="CK98" s="277"/>
      <c r="CL98" s="277"/>
      <c r="CM98" s="277"/>
      <c r="CN98" s="277"/>
      <c r="CO98" s="277"/>
      <c r="CP98" s="277"/>
      <c r="CQ98" s="277"/>
      <c r="CR98" s="277"/>
      <c r="CS98" s="277"/>
      <c r="CT98" s="277"/>
      <c r="CU98" s="277"/>
      <c r="CV98" s="277"/>
    </row>
    <row r="99" spans="1:100" ht="20.100000000000001" hidden="1" customHeight="1">
      <c r="A99" s="264" t="e">
        <f>#REF!</f>
        <v>#REF!</v>
      </c>
      <c r="B99" s="264"/>
      <c r="C99" s="264"/>
      <c r="D99" s="264"/>
      <c r="E99" s="264"/>
      <c r="F99" s="264"/>
      <c r="G99" s="264"/>
      <c r="H99" s="264"/>
      <c r="I99" s="259" t="e">
        <f>#REF!</f>
        <v>#REF!</v>
      </c>
      <c r="J99" s="961"/>
      <c r="K99" s="961"/>
      <c r="L99" s="961"/>
      <c r="M99" s="961"/>
    </row>
    <row r="100" spans="1:100" ht="16.5" hidden="1" customHeight="1">
      <c r="A100" s="260" t="e">
        <f>#REF!</f>
        <v>#REF!</v>
      </c>
      <c r="B100" s="260"/>
      <c r="C100" s="260"/>
      <c r="D100" s="260"/>
      <c r="E100" s="260"/>
      <c r="F100" s="260"/>
      <c r="G100" s="260"/>
      <c r="H100" s="260"/>
      <c r="I100" s="261" t="e">
        <f>#REF!</f>
        <v>#REF!</v>
      </c>
      <c r="J100" s="961" t="e">
        <f>#REF!</f>
        <v>#REF!</v>
      </c>
      <c r="K100" s="961"/>
      <c r="L100" s="961"/>
      <c r="M100" s="961"/>
    </row>
    <row r="101" spans="1:100" ht="16.5" hidden="1" customHeight="1">
      <c r="A101" s="260" t="e">
        <f>#REF!</f>
        <v>#REF!</v>
      </c>
      <c r="B101" s="260"/>
      <c r="C101" s="260"/>
      <c r="D101" s="260"/>
      <c r="E101" s="260"/>
      <c r="F101" s="260"/>
      <c r="G101" s="260"/>
      <c r="H101" s="260"/>
      <c r="I101" s="261" t="e">
        <f>#REF!</f>
        <v>#REF!</v>
      </c>
      <c r="J101" s="961" t="e">
        <f>#REF!</f>
        <v>#REF!</v>
      </c>
      <c r="K101" s="961"/>
      <c r="L101" s="961"/>
      <c r="M101" s="961"/>
    </row>
    <row r="102" spans="1:100" ht="16.5" hidden="1" customHeight="1">
      <c r="A102" s="260" t="e">
        <f>#REF!</f>
        <v>#REF!</v>
      </c>
      <c r="B102" s="260"/>
      <c r="C102" s="260"/>
      <c r="D102" s="260"/>
      <c r="E102" s="260"/>
      <c r="F102" s="260"/>
      <c r="G102" s="260"/>
      <c r="H102" s="260"/>
      <c r="I102" s="261" t="e">
        <f>#REF!</f>
        <v>#REF!</v>
      </c>
      <c r="J102" s="961" t="e">
        <f>#REF!</f>
        <v>#REF!</v>
      </c>
      <c r="K102" s="961"/>
      <c r="L102" s="961"/>
      <c r="M102" s="961"/>
    </row>
    <row r="103" spans="1:100" ht="16.5" hidden="1" customHeight="1">
      <c r="A103" s="260"/>
      <c r="B103" s="260"/>
      <c r="C103" s="260"/>
      <c r="D103" s="260"/>
      <c r="E103" s="260"/>
      <c r="F103" s="260"/>
      <c r="G103" s="260"/>
      <c r="H103" s="260"/>
      <c r="I103" s="259" t="e">
        <f>#REF!</f>
        <v>#REF!</v>
      </c>
      <c r="J103" s="961" t="e">
        <f>#REF!</f>
        <v>#REF!</v>
      </c>
      <c r="K103" s="961"/>
      <c r="L103" s="961"/>
      <c r="M103" s="961"/>
    </row>
    <row r="104" spans="1:100" ht="20.100000000000001" hidden="1" customHeight="1">
      <c r="A104" s="264" t="e">
        <f>#REF!</f>
        <v>#REF!</v>
      </c>
      <c r="B104" s="264"/>
      <c r="C104" s="264"/>
      <c r="D104" s="264"/>
      <c r="E104" s="264"/>
      <c r="F104" s="264"/>
      <c r="G104" s="264"/>
      <c r="H104" s="264"/>
      <c r="I104" s="259" t="e">
        <f>#REF!</f>
        <v>#REF!</v>
      </c>
      <c r="J104" s="961"/>
      <c r="K104" s="961"/>
      <c r="L104" s="961"/>
      <c r="M104" s="961"/>
    </row>
    <row r="105" spans="1:100" ht="16.5" hidden="1" customHeight="1">
      <c r="A105" s="260" t="e">
        <f>#REF!</f>
        <v>#REF!</v>
      </c>
      <c r="B105" s="260"/>
      <c r="C105" s="260"/>
      <c r="D105" s="260"/>
      <c r="E105" s="260"/>
      <c r="F105" s="260"/>
      <c r="G105" s="260"/>
      <c r="H105" s="260"/>
      <c r="I105" s="261" t="e">
        <f>#REF!</f>
        <v>#REF!</v>
      </c>
      <c r="J105" s="961" t="e">
        <f>#REF!</f>
        <v>#REF!</v>
      </c>
      <c r="K105" s="961"/>
      <c r="L105" s="961"/>
      <c r="M105" s="961"/>
    </row>
    <row r="106" spans="1:100" ht="16.5" hidden="1" customHeight="1">
      <c r="A106" s="260" t="e">
        <f>#REF!</f>
        <v>#REF!</v>
      </c>
      <c r="B106" s="260"/>
      <c r="C106" s="260"/>
      <c r="D106" s="260"/>
      <c r="E106" s="260"/>
      <c r="F106" s="260"/>
      <c r="G106" s="260"/>
      <c r="H106" s="260"/>
      <c r="I106" s="261" t="e">
        <f>#REF!</f>
        <v>#REF!</v>
      </c>
      <c r="J106" s="961" t="e">
        <f>#REF!</f>
        <v>#REF!</v>
      </c>
      <c r="K106" s="961"/>
      <c r="L106" s="961"/>
      <c r="M106" s="961"/>
    </row>
    <row r="107" spans="1:100" ht="16.5" hidden="1" customHeight="1">
      <c r="A107" s="260" t="e">
        <f>#REF!</f>
        <v>#REF!</v>
      </c>
      <c r="B107" s="260"/>
      <c r="C107" s="260"/>
      <c r="D107" s="260"/>
      <c r="E107" s="260"/>
      <c r="F107" s="260"/>
      <c r="G107" s="260"/>
      <c r="H107" s="260"/>
      <c r="I107" s="261" t="e">
        <f>#REF!</f>
        <v>#REF!</v>
      </c>
      <c r="J107" s="961" t="e">
        <f>#REF!</f>
        <v>#REF!</v>
      </c>
      <c r="K107" s="961"/>
      <c r="L107" s="961"/>
      <c r="M107" s="961"/>
    </row>
    <row r="108" spans="1:100" ht="16.5" hidden="1" customHeight="1">
      <c r="A108" s="260" t="e">
        <f>#REF!</f>
        <v>#REF!</v>
      </c>
      <c r="B108" s="260"/>
      <c r="C108" s="260"/>
      <c r="D108" s="260"/>
      <c r="E108" s="260"/>
      <c r="F108" s="260"/>
      <c r="G108" s="260"/>
      <c r="H108" s="260"/>
      <c r="I108" s="261" t="e">
        <f>#REF!</f>
        <v>#REF!</v>
      </c>
      <c r="J108" s="961" t="e">
        <f>#REF!</f>
        <v>#REF!</v>
      </c>
      <c r="K108" s="961"/>
      <c r="L108" s="961"/>
      <c r="M108" s="961"/>
    </row>
    <row r="109" spans="1:100" s="266" customFormat="1" ht="20.100000000000001" hidden="1" customHeight="1">
      <c r="A109" s="260"/>
      <c r="B109" s="260"/>
      <c r="C109" s="260"/>
      <c r="D109" s="260"/>
      <c r="E109" s="260"/>
      <c r="F109" s="260"/>
      <c r="G109" s="260"/>
      <c r="H109" s="260"/>
      <c r="I109" s="259" t="e">
        <f>#REF!</f>
        <v>#REF!</v>
      </c>
      <c r="J109" s="961" t="e">
        <f>#REF!</f>
        <v>#REF!</v>
      </c>
      <c r="K109" s="961"/>
      <c r="L109" s="961"/>
      <c r="M109" s="961"/>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277"/>
      <c r="AZ109" s="277"/>
      <c r="BA109" s="277"/>
      <c r="BB109" s="277"/>
      <c r="BC109" s="277"/>
      <c r="BD109" s="277"/>
      <c r="BE109" s="277"/>
      <c r="BF109" s="277"/>
      <c r="BG109" s="277"/>
      <c r="BH109" s="277"/>
      <c r="BI109" s="277"/>
      <c r="BJ109" s="277"/>
      <c r="BK109" s="277"/>
      <c r="BL109" s="277"/>
      <c r="BM109" s="277"/>
      <c r="BN109" s="277"/>
      <c r="BO109" s="277"/>
      <c r="BP109" s="277"/>
      <c r="BQ109" s="277"/>
      <c r="BR109" s="277"/>
      <c r="BS109" s="277"/>
      <c r="BT109" s="277"/>
      <c r="BU109" s="277"/>
      <c r="BV109" s="277"/>
      <c r="BW109" s="277"/>
      <c r="BX109" s="277"/>
      <c r="BY109" s="277"/>
      <c r="BZ109" s="277"/>
      <c r="CA109" s="277"/>
      <c r="CB109" s="277"/>
      <c r="CC109" s="277"/>
      <c r="CD109" s="277"/>
      <c r="CE109" s="277"/>
      <c r="CF109" s="277"/>
      <c r="CG109" s="277"/>
      <c r="CH109" s="277"/>
      <c r="CI109" s="277"/>
      <c r="CJ109" s="277"/>
      <c r="CK109" s="277"/>
      <c r="CL109" s="277"/>
      <c r="CM109" s="277"/>
      <c r="CN109" s="277"/>
      <c r="CO109" s="277"/>
      <c r="CP109" s="277"/>
      <c r="CQ109" s="277"/>
      <c r="CR109" s="277"/>
      <c r="CS109" s="277"/>
      <c r="CT109" s="277"/>
      <c r="CU109" s="277"/>
      <c r="CV109" s="277"/>
    </row>
    <row r="110" spans="1:100" ht="20.100000000000001" hidden="1" customHeight="1">
      <c r="A110" s="267"/>
      <c r="B110" s="267"/>
      <c r="C110" s="267"/>
      <c r="D110" s="267"/>
      <c r="E110" s="267"/>
      <c r="F110" s="267"/>
      <c r="G110" s="267"/>
      <c r="H110" s="267"/>
      <c r="I110" s="259" t="e">
        <f>#REF!</f>
        <v>#REF!</v>
      </c>
      <c r="J110" s="961" t="e">
        <f>#REF!</f>
        <v>#REF!</v>
      </c>
      <c r="K110" s="961"/>
      <c r="L110" s="961"/>
      <c r="M110" s="961"/>
    </row>
    <row r="111" spans="1:100" ht="16.5" hidden="1" customHeight="1">
      <c r="A111" s="267"/>
      <c r="B111" s="267"/>
      <c r="C111" s="267"/>
      <c r="D111" s="267"/>
      <c r="E111" s="267"/>
      <c r="F111" s="267"/>
      <c r="G111" s="267"/>
      <c r="H111" s="267"/>
      <c r="I111" s="259"/>
      <c r="J111" s="961"/>
      <c r="K111" s="961"/>
      <c r="L111" s="961"/>
      <c r="M111" s="961"/>
    </row>
    <row r="112" spans="1:100" ht="20.100000000000001" hidden="1" customHeight="1">
      <c r="A112" s="263" t="e">
        <f>#REF!</f>
        <v>#REF!</v>
      </c>
      <c r="B112" s="263"/>
      <c r="C112" s="263"/>
      <c r="D112" s="263"/>
      <c r="E112" s="263"/>
      <c r="F112" s="263"/>
      <c r="G112" s="263"/>
      <c r="H112" s="263"/>
      <c r="I112" s="259" t="e">
        <f>#REF!</f>
        <v>#REF!</v>
      </c>
      <c r="J112" s="961"/>
      <c r="K112" s="961"/>
      <c r="L112" s="961"/>
      <c r="M112" s="961"/>
    </row>
    <row r="113" spans="1:13" ht="30" hidden="1" customHeight="1">
      <c r="A113" s="264" t="e">
        <f>#REF!</f>
        <v>#REF!</v>
      </c>
      <c r="B113" s="264"/>
      <c r="C113" s="264"/>
      <c r="D113" s="264"/>
      <c r="E113" s="264"/>
      <c r="F113" s="264"/>
      <c r="G113" s="264"/>
      <c r="H113" s="264"/>
      <c r="I113" s="259" t="e">
        <f>#REF!</f>
        <v>#REF!</v>
      </c>
      <c r="J113" s="961"/>
      <c r="K113" s="961"/>
      <c r="L113" s="961"/>
      <c r="M113" s="961"/>
    </row>
    <row r="114" spans="1:13" ht="16.5" hidden="1" customHeight="1">
      <c r="A114" s="260" t="e">
        <f>#REF!</f>
        <v>#REF!</v>
      </c>
      <c r="B114" s="260"/>
      <c r="C114" s="260"/>
      <c r="D114" s="260"/>
      <c r="E114" s="260"/>
      <c r="F114" s="260"/>
      <c r="G114" s="260"/>
      <c r="H114" s="260"/>
      <c r="I114" s="261" t="e">
        <f>#REF!</f>
        <v>#REF!</v>
      </c>
      <c r="J114" s="961" t="e">
        <f>#REF!</f>
        <v>#REF!</v>
      </c>
      <c r="K114" s="961"/>
      <c r="L114" s="961"/>
      <c r="M114" s="961"/>
    </row>
    <row r="115" spans="1:13" ht="16.5" hidden="1" customHeight="1">
      <c r="A115" s="260" t="e">
        <f>#REF!</f>
        <v>#REF!</v>
      </c>
      <c r="B115" s="260"/>
      <c r="C115" s="260"/>
      <c r="D115" s="260"/>
      <c r="E115" s="260"/>
      <c r="F115" s="260"/>
      <c r="G115" s="260"/>
      <c r="H115" s="260"/>
      <c r="I115" s="261" t="e">
        <f>#REF!</f>
        <v>#REF!</v>
      </c>
      <c r="J115" s="961" t="e">
        <f>#REF!</f>
        <v>#REF!</v>
      </c>
      <c r="K115" s="961"/>
      <c r="L115" s="961"/>
      <c r="M115" s="961"/>
    </row>
    <row r="116" spans="1:13" ht="16.5" hidden="1" customHeight="1">
      <c r="A116" s="260" t="e">
        <f>#REF!</f>
        <v>#REF!</v>
      </c>
      <c r="B116" s="260"/>
      <c r="C116" s="260"/>
      <c r="D116" s="260"/>
      <c r="E116" s="260"/>
      <c r="F116" s="260"/>
      <c r="G116" s="260"/>
      <c r="H116" s="260"/>
      <c r="I116" s="261" t="e">
        <f>#REF!</f>
        <v>#REF!</v>
      </c>
      <c r="J116" s="961" t="e">
        <f>#REF!</f>
        <v>#REF!</v>
      </c>
      <c r="K116" s="961"/>
      <c r="L116" s="961"/>
      <c r="M116" s="961"/>
    </row>
    <row r="117" spans="1:13" ht="20.100000000000001" hidden="1" customHeight="1">
      <c r="A117" s="268"/>
      <c r="B117" s="268"/>
      <c r="C117" s="268"/>
      <c r="D117" s="268"/>
      <c r="E117" s="268"/>
      <c r="F117" s="268"/>
      <c r="G117" s="268"/>
      <c r="H117" s="268"/>
      <c r="I117" s="259" t="e">
        <f>#REF!</f>
        <v>#REF!</v>
      </c>
      <c r="J117" s="961" t="e">
        <f>#REF!</f>
        <v>#REF!</v>
      </c>
      <c r="K117" s="961"/>
      <c r="L117" s="961"/>
      <c r="M117" s="961"/>
    </row>
    <row r="118" spans="1:13" ht="20.100000000000001" hidden="1" customHeight="1">
      <c r="A118" s="267"/>
      <c r="B118" s="267"/>
      <c r="C118" s="267"/>
      <c r="D118" s="267"/>
      <c r="E118" s="267"/>
      <c r="F118" s="267"/>
      <c r="G118" s="267"/>
      <c r="H118" s="267"/>
      <c r="I118" s="259" t="e">
        <f>#REF!</f>
        <v>#REF!</v>
      </c>
      <c r="J118" s="961" t="e">
        <f>#REF!</f>
        <v>#REF!</v>
      </c>
      <c r="K118" s="961"/>
      <c r="L118" s="961"/>
      <c r="M118" s="961"/>
    </row>
    <row r="119" spans="1:13" ht="20.100000000000001" hidden="1" customHeight="1">
      <c r="A119" s="258" t="e">
        <f>#REF!</f>
        <v>#REF!</v>
      </c>
      <c r="B119" s="258"/>
      <c r="C119" s="258"/>
      <c r="D119" s="258"/>
      <c r="E119" s="258"/>
      <c r="F119" s="258"/>
      <c r="G119" s="258"/>
      <c r="H119" s="258"/>
      <c r="I119" s="259" t="e">
        <f>#REF!</f>
        <v>#REF!</v>
      </c>
      <c r="J119" s="961"/>
      <c r="K119" s="961"/>
      <c r="L119" s="961"/>
      <c r="M119" s="961"/>
    </row>
    <row r="120" spans="1:13" ht="30" hidden="1" customHeight="1">
      <c r="A120" s="263" t="e">
        <f>#REF!</f>
        <v>#REF!</v>
      </c>
      <c r="B120" s="263"/>
      <c r="C120" s="263"/>
      <c r="D120" s="263"/>
      <c r="E120" s="263"/>
      <c r="F120" s="263"/>
      <c r="G120" s="263"/>
      <c r="H120" s="263"/>
      <c r="I120" s="259" t="e">
        <f>#REF!</f>
        <v>#REF!</v>
      </c>
      <c r="J120" s="961"/>
      <c r="K120" s="961"/>
      <c r="L120" s="961"/>
      <c r="M120" s="961"/>
    </row>
    <row r="121" spans="1:13" ht="20.100000000000001" hidden="1" customHeight="1">
      <c r="A121" s="260" t="e">
        <f>#REF!</f>
        <v>#REF!</v>
      </c>
      <c r="B121" s="260"/>
      <c r="C121" s="260"/>
      <c r="D121" s="260"/>
      <c r="E121" s="260"/>
      <c r="F121" s="260"/>
      <c r="G121" s="260"/>
      <c r="H121" s="260"/>
      <c r="I121" s="261" t="e">
        <f>#REF!</f>
        <v>#REF!</v>
      </c>
      <c r="J121" s="961" t="e">
        <f>#REF!</f>
        <v>#REF!</v>
      </c>
      <c r="K121" s="961"/>
      <c r="L121" s="961"/>
      <c r="M121" s="961"/>
    </row>
    <row r="122" spans="1:13" ht="20.100000000000001" hidden="1" customHeight="1">
      <c r="A122" s="260" t="e">
        <f>#REF!</f>
        <v>#REF!</v>
      </c>
      <c r="B122" s="260"/>
      <c r="C122" s="260"/>
      <c r="D122" s="260"/>
      <c r="E122" s="260"/>
      <c r="F122" s="260"/>
      <c r="G122" s="260"/>
      <c r="H122" s="260"/>
      <c r="I122" s="261" t="e">
        <f>#REF!</f>
        <v>#REF!</v>
      </c>
      <c r="J122" s="961" t="e">
        <f>#REF!</f>
        <v>#REF!</v>
      </c>
      <c r="K122" s="961"/>
      <c r="L122" s="961"/>
      <c r="M122" s="961"/>
    </row>
    <row r="123" spans="1:13" ht="20.100000000000001" hidden="1" customHeight="1">
      <c r="A123" s="260" t="e">
        <f>#REF!</f>
        <v>#REF!</v>
      </c>
      <c r="B123" s="260"/>
      <c r="C123" s="260"/>
      <c r="D123" s="260"/>
      <c r="E123" s="260"/>
      <c r="F123" s="260"/>
      <c r="G123" s="260"/>
      <c r="H123" s="260"/>
      <c r="I123" s="261" t="e">
        <f>#REF!</f>
        <v>#REF!</v>
      </c>
      <c r="J123" s="961" t="e">
        <f>#REF!</f>
        <v>#REF!</v>
      </c>
      <c r="K123" s="961"/>
      <c r="L123" s="961"/>
      <c r="M123" s="961"/>
    </row>
    <row r="124" spans="1:13" ht="20.100000000000001" hidden="1" customHeight="1">
      <c r="A124" s="260" t="e">
        <f>#REF!</f>
        <v>#REF!</v>
      </c>
      <c r="B124" s="260"/>
      <c r="C124" s="260"/>
      <c r="D124" s="260"/>
      <c r="E124" s="260"/>
      <c r="F124" s="260"/>
      <c r="G124" s="260"/>
      <c r="H124" s="260"/>
      <c r="I124" s="261" t="e">
        <f>#REF!</f>
        <v>#REF!</v>
      </c>
      <c r="J124" s="961" t="e">
        <f>#REF!</f>
        <v>#REF!</v>
      </c>
      <c r="K124" s="961"/>
      <c r="L124" s="961"/>
      <c r="M124" s="961"/>
    </row>
    <row r="125" spans="1:13" ht="20.100000000000001" hidden="1" customHeight="1">
      <c r="A125" s="260" t="e">
        <f>#REF!</f>
        <v>#REF!</v>
      </c>
      <c r="B125" s="260"/>
      <c r="C125" s="260"/>
      <c r="D125" s="260"/>
      <c r="E125" s="260"/>
      <c r="F125" s="260"/>
      <c r="G125" s="260"/>
      <c r="H125" s="260"/>
      <c r="I125" s="261" t="e">
        <f>#REF!</f>
        <v>#REF!</v>
      </c>
      <c r="J125" s="961" t="e">
        <f>#REF!</f>
        <v>#REF!</v>
      </c>
      <c r="K125" s="961"/>
      <c r="L125" s="961"/>
      <c r="M125" s="961"/>
    </row>
    <row r="126" spans="1:13" ht="20.100000000000001" hidden="1" customHeight="1">
      <c r="A126" s="262"/>
      <c r="B126" s="262"/>
      <c r="C126" s="262"/>
      <c r="D126" s="262"/>
      <c r="E126" s="262"/>
      <c r="F126" s="262"/>
      <c r="G126" s="262"/>
      <c r="H126" s="262"/>
      <c r="I126" s="259" t="e">
        <f>#REF!</f>
        <v>#REF!</v>
      </c>
      <c r="J126" s="961" t="e">
        <f>#REF!</f>
        <v>#REF!</v>
      </c>
      <c r="K126" s="961"/>
      <c r="L126" s="961"/>
      <c r="M126" s="961"/>
    </row>
    <row r="127" spans="1:13" ht="20.100000000000001" hidden="1" customHeight="1">
      <c r="A127" s="263" t="e">
        <f>#REF!</f>
        <v>#REF!</v>
      </c>
      <c r="B127" s="263"/>
      <c r="C127" s="263"/>
      <c r="D127" s="263"/>
      <c r="E127" s="263"/>
      <c r="F127" s="263"/>
      <c r="G127" s="263"/>
      <c r="H127" s="263"/>
      <c r="I127" s="259" t="e">
        <f>#REF!</f>
        <v>#REF!</v>
      </c>
      <c r="J127" s="961"/>
      <c r="K127" s="961"/>
      <c r="L127" s="961"/>
      <c r="M127" s="961"/>
    </row>
    <row r="128" spans="1:13" ht="20.100000000000001" hidden="1" customHeight="1">
      <c r="A128" s="260" t="e">
        <f>#REF!</f>
        <v>#REF!</v>
      </c>
      <c r="B128" s="260"/>
      <c r="C128" s="260"/>
      <c r="D128" s="260"/>
      <c r="E128" s="260"/>
      <c r="F128" s="260"/>
      <c r="G128" s="260"/>
      <c r="H128" s="260"/>
      <c r="I128" s="269" t="e">
        <f>#REF!</f>
        <v>#REF!</v>
      </c>
      <c r="J128" s="961" t="e">
        <f>#REF!</f>
        <v>#REF!</v>
      </c>
      <c r="K128" s="961"/>
      <c r="L128" s="961"/>
      <c r="M128" s="961"/>
    </row>
    <row r="129" spans="1:13" ht="20.100000000000001" hidden="1" customHeight="1">
      <c r="A129" s="260" t="e">
        <f>#REF!</f>
        <v>#REF!</v>
      </c>
      <c r="B129" s="260"/>
      <c r="C129" s="260"/>
      <c r="D129" s="260"/>
      <c r="E129" s="260"/>
      <c r="F129" s="260"/>
      <c r="G129" s="260"/>
      <c r="H129" s="260"/>
      <c r="I129" s="269" t="e">
        <f>#REF!</f>
        <v>#REF!</v>
      </c>
      <c r="J129" s="961" t="e">
        <f>#REF!</f>
        <v>#REF!</v>
      </c>
      <c r="K129" s="961"/>
      <c r="L129" s="961"/>
      <c r="M129" s="961"/>
    </row>
    <row r="130" spans="1:13" ht="20.100000000000001" hidden="1" customHeight="1">
      <c r="A130" s="260" t="e">
        <f>#REF!</f>
        <v>#REF!</v>
      </c>
      <c r="B130" s="260"/>
      <c r="C130" s="260"/>
      <c r="D130" s="260"/>
      <c r="E130" s="260"/>
      <c r="F130" s="260"/>
      <c r="G130" s="260"/>
      <c r="H130" s="260"/>
      <c r="I130" s="269" t="e">
        <f>#REF!</f>
        <v>#REF!</v>
      </c>
      <c r="J130" s="961" t="e">
        <f>#REF!</f>
        <v>#REF!</v>
      </c>
      <c r="K130" s="961"/>
      <c r="L130" s="961"/>
      <c r="M130" s="961"/>
    </row>
    <row r="131" spans="1:13" ht="20.100000000000001" hidden="1" customHeight="1">
      <c r="A131" s="260" t="e">
        <f>#REF!</f>
        <v>#REF!</v>
      </c>
      <c r="B131" s="260"/>
      <c r="C131" s="260"/>
      <c r="D131" s="260"/>
      <c r="E131" s="260"/>
      <c r="F131" s="260"/>
      <c r="G131" s="260"/>
      <c r="H131" s="260"/>
      <c r="I131" s="269" t="e">
        <f>#REF!</f>
        <v>#REF!</v>
      </c>
      <c r="J131" s="961" t="e">
        <f>#REF!</f>
        <v>#REF!</v>
      </c>
      <c r="K131" s="961"/>
      <c r="L131" s="961"/>
      <c r="M131" s="961"/>
    </row>
    <row r="132" spans="1:13" ht="20.100000000000001" hidden="1" customHeight="1">
      <c r="A132" s="260" t="e">
        <f>#REF!</f>
        <v>#REF!</v>
      </c>
      <c r="B132" s="260"/>
      <c r="C132" s="260"/>
      <c r="D132" s="260"/>
      <c r="E132" s="260"/>
      <c r="F132" s="260"/>
      <c r="G132" s="260"/>
      <c r="H132" s="260"/>
      <c r="I132" s="269" t="e">
        <f>#REF!</f>
        <v>#REF!</v>
      </c>
      <c r="J132" s="961" t="e">
        <f>#REF!</f>
        <v>#REF!</v>
      </c>
      <c r="K132" s="961"/>
      <c r="L132" s="961"/>
      <c r="M132" s="961"/>
    </row>
    <row r="133" spans="1:13" ht="20.100000000000001" hidden="1" customHeight="1">
      <c r="A133" s="260" t="e">
        <f>#REF!</f>
        <v>#REF!</v>
      </c>
      <c r="B133" s="260"/>
      <c r="C133" s="260"/>
      <c r="D133" s="260"/>
      <c r="E133" s="260"/>
      <c r="F133" s="260"/>
      <c r="G133" s="260"/>
      <c r="H133" s="260"/>
      <c r="I133" s="269" t="e">
        <f>#REF!</f>
        <v>#REF!</v>
      </c>
      <c r="J133" s="961" t="e">
        <f>#REF!</f>
        <v>#REF!</v>
      </c>
      <c r="K133" s="961"/>
      <c r="L133" s="961"/>
      <c r="M133" s="961"/>
    </row>
    <row r="134" spans="1:13" ht="20.100000000000001" hidden="1" customHeight="1">
      <c r="A134" s="270"/>
      <c r="B134" s="270"/>
      <c r="C134" s="270"/>
      <c r="D134" s="270"/>
      <c r="E134" s="270"/>
      <c r="F134" s="270"/>
      <c r="G134" s="270"/>
      <c r="H134" s="270"/>
      <c r="I134" s="259" t="e">
        <f>#REF!</f>
        <v>#REF!</v>
      </c>
      <c r="J134" s="961" t="e">
        <f>#REF!</f>
        <v>#REF!</v>
      </c>
      <c r="K134" s="961"/>
      <c r="L134" s="961"/>
      <c r="M134" s="961"/>
    </row>
    <row r="135" spans="1:13" ht="35.25" hidden="1" customHeight="1">
      <c r="A135" s="263" t="e">
        <f>#REF!</f>
        <v>#REF!</v>
      </c>
      <c r="B135" s="263"/>
      <c r="C135" s="263"/>
      <c r="D135" s="263"/>
      <c r="E135" s="263"/>
      <c r="F135" s="263"/>
      <c r="G135" s="263"/>
      <c r="H135" s="263"/>
      <c r="I135" s="259" t="e">
        <f>#REF!</f>
        <v>#REF!</v>
      </c>
      <c r="J135" s="961"/>
      <c r="K135" s="961"/>
      <c r="L135" s="961"/>
      <c r="M135" s="961"/>
    </row>
    <row r="136" spans="1:13" ht="19.5" hidden="1" customHeight="1">
      <c r="A136" s="260" t="e">
        <f>#REF!</f>
        <v>#REF!</v>
      </c>
      <c r="B136" s="260"/>
      <c r="C136" s="260"/>
      <c r="D136" s="260"/>
      <c r="E136" s="260"/>
      <c r="F136" s="260"/>
      <c r="G136" s="260"/>
      <c r="H136" s="260"/>
      <c r="I136" s="269" t="e">
        <f>#REF!</f>
        <v>#REF!</v>
      </c>
      <c r="J136" s="961" t="e">
        <f>#REF!</f>
        <v>#REF!</v>
      </c>
      <c r="K136" s="961"/>
      <c r="L136" s="961"/>
      <c r="M136" s="961"/>
    </row>
    <row r="137" spans="1:13" ht="19.5" hidden="1" customHeight="1">
      <c r="A137" s="260" t="e">
        <f>#REF!</f>
        <v>#REF!</v>
      </c>
      <c r="B137" s="260"/>
      <c r="C137" s="260"/>
      <c r="D137" s="260"/>
      <c r="E137" s="260"/>
      <c r="F137" s="260"/>
      <c r="G137" s="260"/>
      <c r="H137" s="260"/>
      <c r="I137" s="269" t="e">
        <f>#REF!</f>
        <v>#REF!</v>
      </c>
      <c r="J137" s="961" t="e">
        <f>#REF!</f>
        <v>#REF!</v>
      </c>
      <c r="K137" s="961"/>
      <c r="L137" s="961"/>
      <c r="M137" s="961"/>
    </row>
    <row r="138" spans="1:13" ht="19.5" hidden="1" customHeight="1">
      <c r="A138" s="260" t="e">
        <f>#REF!</f>
        <v>#REF!</v>
      </c>
      <c r="B138" s="260"/>
      <c r="C138" s="260"/>
      <c r="D138" s="260"/>
      <c r="E138" s="260"/>
      <c r="F138" s="260"/>
      <c r="G138" s="260"/>
      <c r="H138" s="260"/>
      <c r="I138" s="269" t="e">
        <f>#REF!</f>
        <v>#REF!</v>
      </c>
      <c r="J138" s="961" t="e">
        <f>#REF!</f>
        <v>#REF!</v>
      </c>
      <c r="K138" s="961"/>
      <c r="L138" s="961"/>
      <c r="M138" s="961"/>
    </row>
    <row r="139" spans="1:13" ht="19.5" hidden="1" customHeight="1">
      <c r="A139" s="260" t="e">
        <f>#REF!</f>
        <v>#REF!</v>
      </c>
      <c r="B139" s="260"/>
      <c r="C139" s="260"/>
      <c r="D139" s="260"/>
      <c r="E139" s="260"/>
      <c r="F139" s="260"/>
      <c r="G139" s="260"/>
      <c r="H139" s="260"/>
      <c r="I139" s="269" t="e">
        <f>#REF!</f>
        <v>#REF!</v>
      </c>
      <c r="J139" s="961" t="e">
        <f>#REF!</f>
        <v>#REF!</v>
      </c>
      <c r="K139" s="961"/>
      <c r="L139" s="961"/>
      <c r="M139" s="961"/>
    </row>
    <row r="140" spans="1:13" ht="33" hidden="1" customHeight="1">
      <c r="A140" s="260" t="e">
        <f>#REF!</f>
        <v>#REF!</v>
      </c>
      <c r="B140" s="260"/>
      <c r="C140" s="260"/>
      <c r="D140" s="260"/>
      <c r="E140" s="260"/>
      <c r="F140" s="260"/>
      <c r="G140" s="260"/>
      <c r="H140" s="260"/>
      <c r="I140" s="269" t="e">
        <f>#REF!</f>
        <v>#REF!</v>
      </c>
      <c r="J140" s="961" t="e">
        <f>#REF!</f>
        <v>#REF!</v>
      </c>
      <c r="K140" s="961"/>
      <c r="L140" s="961"/>
      <c r="M140" s="961"/>
    </row>
    <row r="141" spans="1:13" ht="19.5" hidden="1" customHeight="1">
      <c r="A141" s="260" t="e">
        <f>#REF!</f>
        <v>#REF!</v>
      </c>
      <c r="B141" s="260"/>
      <c r="C141" s="260"/>
      <c r="D141" s="260"/>
      <c r="E141" s="260"/>
      <c r="F141" s="260"/>
      <c r="G141" s="260"/>
      <c r="H141" s="260"/>
      <c r="I141" s="269" t="e">
        <f>#REF!</f>
        <v>#REF!</v>
      </c>
      <c r="J141" s="961" t="e">
        <f>#REF!</f>
        <v>#REF!</v>
      </c>
      <c r="K141" s="961"/>
      <c r="L141" s="961"/>
      <c r="M141" s="961"/>
    </row>
    <row r="142" spans="1:13" ht="19.5" hidden="1" customHeight="1">
      <c r="A142" s="260" t="e">
        <f>#REF!</f>
        <v>#REF!</v>
      </c>
      <c r="B142" s="260"/>
      <c r="C142" s="260"/>
      <c r="D142" s="260"/>
      <c r="E142" s="260"/>
      <c r="F142" s="260"/>
      <c r="G142" s="260"/>
      <c r="H142" s="260"/>
      <c r="I142" s="269" t="e">
        <f>#REF!</f>
        <v>#REF!</v>
      </c>
      <c r="J142" s="961" t="e">
        <f>#REF!</f>
        <v>#REF!</v>
      </c>
      <c r="K142" s="961"/>
      <c r="L142" s="961"/>
      <c r="M142" s="961"/>
    </row>
    <row r="143" spans="1:13" ht="19.5" hidden="1" customHeight="1">
      <c r="A143" s="260" t="e">
        <f>#REF!</f>
        <v>#REF!</v>
      </c>
      <c r="B143" s="260"/>
      <c r="C143" s="260"/>
      <c r="D143" s="260"/>
      <c r="E143" s="260"/>
      <c r="F143" s="260"/>
      <c r="G143" s="260"/>
      <c r="H143" s="260"/>
      <c r="I143" s="269" t="e">
        <f>#REF!</f>
        <v>#REF!</v>
      </c>
      <c r="J143" s="961" t="e">
        <f>#REF!</f>
        <v>#REF!</v>
      </c>
      <c r="K143" s="961"/>
      <c r="L143" s="961"/>
      <c r="M143" s="961"/>
    </row>
    <row r="144" spans="1:13" ht="19.5" hidden="1" customHeight="1">
      <c r="A144" s="260" t="e">
        <f>#REF!</f>
        <v>#REF!</v>
      </c>
      <c r="B144" s="260"/>
      <c r="C144" s="260"/>
      <c r="D144" s="260"/>
      <c r="E144" s="260"/>
      <c r="F144" s="260"/>
      <c r="G144" s="260"/>
      <c r="H144" s="260"/>
      <c r="I144" s="269" t="e">
        <f>#REF!</f>
        <v>#REF!</v>
      </c>
      <c r="J144" s="961" t="e">
        <f>#REF!</f>
        <v>#REF!</v>
      </c>
      <c r="K144" s="961"/>
      <c r="L144" s="961"/>
      <c r="M144" s="961"/>
    </row>
    <row r="145" spans="1:13" ht="19.5" hidden="1" customHeight="1">
      <c r="A145" s="270"/>
      <c r="B145" s="270"/>
      <c r="C145" s="270"/>
      <c r="D145" s="270"/>
      <c r="E145" s="270"/>
      <c r="F145" s="270"/>
      <c r="G145" s="270"/>
      <c r="H145" s="270"/>
      <c r="I145" s="259" t="e">
        <f>#REF!</f>
        <v>#REF!</v>
      </c>
      <c r="J145" s="961" t="e">
        <f>#REF!</f>
        <v>#REF!</v>
      </c>
      <c r="K145" s="961"/>
      <c r="L145" s="961"/>
      <c r="M145" s="961"/>
    </row>
    <row r="146" spans="1:13" ht="19.5" hidden="1" customHeight="1">
      <c r="A146" s="263" t="e">
        <f>#REF!</f>
        <v>#REF!</v>
      </c>
      <c r="B146" s="263"/>
      <c r="C146" s="263"/>
      <c r="D146" s="263"/>
      <c r="E146" s="263"/>
      <c r="F146" s="263"/>
      <c r="G146" s="263"/>
      <c r="H146" s="263"/>
      <c r="I146" s="259" t="e">
        <f>#REF!</f>
        <v>#REF!</v>
      </c>
      <c r="J146" s="961"/>
      <c r="K146" s="961"/>
      <c r="L146" s="961"/>
      <c r="M146" s="961"/>
    </row>
    <row r="147" spans="1:13" ht="19.5" hidden="1" customHeight="1">
      <c r="A147" s="260" t="e">
        <f>#REF!</f>
        <v>#REF!</v>
      </c>
      <c r="B147" s="260"/>
      <c r="C147" s="260"/>
      <c r="D147" s="260"/>
      <c r="E147" s="260"/>
      <c r="F147" s="260"/>
      <c r="G147" s="260"/>
      <c r="H147" s="260"/>
      <c r="I147" s="261" t="e">
        <f>#REF!</f>
        <v>#REF!</v>
      </c>
      <c r="J147" s="961" t="e">
        <f>#REF!</f>
        <v>#REF!</v>
      </c>
      <c r="K147" s="961"/>
      <c r="L147" s="961"/>
      <c r="M147" s="961"/>
    </row>
    <row r="148" spans="1:13" ht="19.5" hidden="1" customHeight="1">
      <c r="A148" s="260" t="e">
        <f>#REF!</f>
        <v>#REF!</v>
      </c>
      <c r="B148" s="260"/>
      <c r="C148" s="260"/>
      <c r="D148" s="260"/>
      <c r="E148" s="260"/>
      <c r="F148" s="260"/>
      <c r="G148" s="260"/>
      <c r="H148" s="260"/>
      <c r="I148" s="261" t="e">
        <f>#REF!</f>
        <v>#REF!</v>
      </c>
      <c r="J148" s="961" t="e">
        <f>#REF!</f>
        <v>#REF!</v>
      </c>
      <c r="K148" s="961"/>
      <c r="L148" s="961"/>
      <c r="M148" s="961"/>
    </row>
    <row r="149" spans="1:13" ht="19.5" hidden="1" customHeight="1">
      <c r="A149" s="260" t="e">
        <f>#REF!</f>
        <v>#REF!</v>
      </c>
      <c r="B149" s="260"/>
      <c r="C149" s="260"/>
      <c r="D149" s="260"/>
      <c r="E149" s="260"/>
      <c r="F149" s="260"/>
      <c r="G149" s="260"/>
      <c r="H149" s="260"/>
      <c r="I149" s="261" t="e">
        <f>#REF!</f>
        <v>#REF!</v>
      </c>
      <c r="J149" s="961" t="e">
        <f>#REF!</f>
        <v>#REF!</v>
      </c>
      <c r="K149" s="961"/>
      <c r="L149" s="961"/>
      <c r="M149" s="961"/>
    </row>
    <row r="150" spans="1:13" ht="19.5" hidden="1" customHeight="1">
      <c r="A150" s="270"/>
      <c r="B150" s="270"/>
      <c r="C150" s="270"/>
      <c r="D150" s="270"/>
      <c r="E150" s="270"/>
      <c r="F150" s="270"/>
      <c r="G150" s="270"/>
      <c r="H150" s="270"/>
      <c r="I150" s="259" t="e">
        <f>#REF!</f>
        <v>#REF!</v>
      </c>
      <c r="J150" s="961" t="e">
        <f>#REF!</f>
        <v>#REF!</v>
      </c>
      <c r="K150" s="961"/>
      <c r="L150" s="961"/>
      <c r="M150" s="961"/>
    </row>
    <row r="151" spans="1:13" ht="33" hidden="1" customHeight="1">
      <c r="A151" s="263" t="e">
        <f>#REF!</f>
        <v>#REF!</v>
      </c>
      <c r="B151" s="263"/>
      <c r="C151" s="263"/>
      <c r="D151" s="263"/>
      <c r="E151" s="263"/>
      <c r="F151" s="263"/>
      <c r="G151" s="263"/>
      <c r="H151" s="263"/>
      <c r="I151" s="259" t="e">
        <f>#REF!</f>
        <v>#REF!</v>
      </c>
      <c r="J151" s="961"/>
      <c r="K151" s="961"/>
      <c r="L151" s="961"/>
      <c r="M151" s="961"/>
    </row>
    <row r="152" spans="1:13" ht="19.5" hidden="1" customHeight="1">
      <c r="A152" s="270" t="e">
        <f>#REF!</f>
        <v>#REF!</v>
      </c>
      <c r="B152" s="270"/>
      <c r="C152" s="270"/>
      <c r="D152" s="270"/>
      <c r="E152" s="270"/>
      <c r="F152" s="270"/>
      <c r="G152" s="270"/>
      <c r="H152" s="270"/>
      <c r="I152" s="261" t="e">
        <f>#REF!</f>
        <v>#REF!</v>
      </c>
      <c r="J152" s="961" t="e">
        <f>#REF!</f>
        <v>#REF!</v>
      </c>
      <c r="K152" s="961"/>
      <c r="L152" s="961"/>
      <c r="M152" s="961"/>
    </row>
    <row r="153" spans="1:13" ht="19.5" hidden="1" customHeight="1">
      <c r="A153" s="270" t="e">
        <f>#REF!</f>
        <v>#REF!</v>
      </c>
      <c r="B153" s="270"/>
      <c r="C153" s="270"/>
      <c r="D153" s="270"/>
      <c r="E153" s="270"/>
      <c r="F153" s="270"/>
      <c r="G153" s="270"/>
      <c r="H153" s="270"/>
      <c r="I153" s="261" t="e">
        <f>#REF!</f>
        <v>#REF!</v>
      </c>
      <c r="J153" s="961" t="e">
        <f>#REF!</f>
        <v>#REF!</v>
      </c>
      <c r="K153" s="961"/>
      <c r="L153" s="961"/>
      <c r="M153" s="961"/>
    </row>
    <row r="154" spans="1:13" ht="19.5" hidden="1" customHeight="1">
      <c r="A154" s="270" t="e">
        <f>#REF!</f>
        <v>#REF!</v>
      </c>
      <c r="B154" s="270"/>
      <c r="C154" s="270"/>
      <c r="D154" s="270"/>
      <c r="E154" s="270"/>
      <c r="F154" s="270"/>
      <c r="G154" s="270"/>
      <c r="H154" s="270"/>
      <c r="I154" s="261" t="e">
        <f>#REF!</f>
        <v>#REF!</v>
      </c>
      <c r="J154" s="961" t="e">
        <f>#REF!</f>
        <v>#REF!</v>
      </c>
      <c r="K154" s="961"/>
      <c r="L154" s="961"/>
      <c r="M154" s="961"/>
    </row>
    <row r="155" spans="1:13" ht="19.5" hidden="1" customHeight="1">
      <c r="A155" s="270"/>
      <c r="B155" s="270"/>
      <c r="C155" s="270"/>
      <c r="D155" s="270"/>
      <c r="E155" s="270"/>
      <c r="F155" s="270"/>
      <c r="G155" s="270"/>
      <c r="H155" s="270"/>
      <c r="I155" s="259" t="e">
        <f>#REF!</f>
        <v>#REF!</v>
      </c>
      <c r="J155" s="961" t="e">
        <f>#REF!</f>
        <v>#REF!</v>
      </c>
      <c r="K155" s="961"/>
      <c r="L155" s="961"/>
      <c r="M155" s="961"/>
    </row>
    <row r="156" spans="1:13" ht="19.5" hidden="1" customHeight="1">
      <c r="A156" s="263" t="e">
        <f>#REF!</f>
        <v>#REF!</v>
      </c>
      <c r="B156" s="263"/>
      <c r="C156" s="263"/>
      <c r="D156" s="263"/>
      <c r="E156" s="263"/>
      <c r="F156" s="263"/>
      <c r="G156" s="263"/>
      <c r="H156" s="263"/>
      <c r="I156" s="259" t="e">
        <f>#REF!</f>
        <v>#REF!</v>
      </c>
      <c r="J156" s="961"/>
      <c r="K156" s="961"/>
      <c r="L156" s="961"/>
      <c r="M156" s="961"/>
    </row>
    <row r="157" spans="1:13" ht="19.5" hidden="1" customHeight="1">
      <c r="A157" s="260" t="e">
        <f>#REF!</f>
        <v>#REF!</v>
      </c>
      <c r="B157" s="260"/>
      <c r="C157" s="260"/>
      <c r="D157" s="260"/>
      <c r="E157" s="260"/>
      <c r="F157" s="260"/>
      <c r="G157" s="260"/>
      <c r="H157" s="260"/>
      <c r="I157" s="261" t="e">
        <f>#REF!</f>
        <v>#REF!</v>
      </c>
      <c r="J157" s="961" t="e">
        <f>#REF!</f>
        <v>#REF!</v>
      </c>
      <c r="K157" s="961"/>
      <c r="L157" s="961"/>
      <c r="M157" s="961"/>
    </row>
    <row r="158" spans="1:13" ht="19.5" hidden="1" customHeight="1">
      <c r="A158" s="260" t="e">
        <f>#REF!</f>
        <v>#REF!</v>
      </c>
      <c r="B158" s="260"/>
      <c r="C158" s="260"/>
      <c r="D158" s="260"/>
      <c r="E158" s="260"/>
      <c r="F158" s="260"/>
      <c r="G158" s="260"/>
      <c r="H158" s="260"/>
      <c r="I158" s="261" t="e">
        <f>#REF!</f>
        <v>#REF!</v>
      </c>
      <c r="J158" s="961" t="e">
        <f>#REF!</f>
        <v>#REF!</v>
      </c>
      <c r="K158" s="961"/>
      <c r="L158" s="961"/>
      <c r="M158" s="961"/>
    </row>
    <row r="159" spans="1:13" ht="19.5" hidden="1" customHeight="1">
      <c r="A159" s="270"/>
      <c r="B159" s="270"/>
      <c r="C159" s="270"/>
      <c r="D159" s="270"/>
      <c r="E159" s="270"/>
      <c r="F159" s="270"/>
      <c r="G159" s="270"/>
      <c r="H159" s="270"/>
      <c r="I159" s="259" t="e">
        <f>#REF!</f>
        <v>#REF!</v>
      </c>
      <c r="J159" s="961" t="e">
        <f>#REF!</f>
        <v>#REF!</v>
      </c>
      <c r="K159" s="961"/>
      <c r="L159" s="961"/>
      <c r="M159" s="961"/>
    </row>
    <row r="160" spans="1:13" ht="33" hidden="1" customHeight="1">
      <c r="A160" s="263" t="e">
        <f>#REF!</f>
        <v>#REF!</v>
      </c>
      <c r="B160" s="263"/>
      <c r="C160" s="263"/>
      <c r="D160" s="263"/>
      <c r="E160" s="263"/>
      <c r="F160" s="263"/>
      <c r="G160" s="263"/>
      <c r="H160" s="263"/>
      <c r="I160" s="259" t="e">
        <f>#REF!</f>
        <v>#REF!</v>
      </c>
      <c r="J160" s="961"/>
      <c r="K160" s="961"/>
      <c r="L160" s="961"/>
      <c r="M160" s="961"/>
    </row>
    <row r="161" spans="1:13" ht="19.5" hidden="1" customHeight="1">
      <c r="A161" s="260" t="e">
        <f>#REF!</f>
        <v>#REF!</v>
      </c>
      <c r="B161" s="260"/>
      <c r="C161" s="260"/>
      <c r="D161" s="260"/>
      <c r="E161" s="260"/>
      <c r="F161" s="260"/>
      <c r="G161" s="260"/>
      <c r="H161" s="260"/>
      <c r="I161" s="261" t="e">
        <f>#REF!</f>
        <v>#REF!</v>
      </c>
      <c r="J161" s="961" t="e">
        <f>#REF!</f>
        <v>#REF!</v>
      </c>
      <c r="K161" s="961"/>
      <c r="L161" s="961"/>
      <c r="M161" s="961"/>
    </row>
    <row r="162" spans="1:13" ht="19.5" hidden="1" customHeight="1">
      <c r="A162" s="260" t="e">
        <f>#REF!</f>
        <v>#REF!</v>
      </c>
      <c r="B162" s="260"/>
      <c r="C162" s="260"/>
      <c r="D162" s="260"/>
      <c r="E162" s="260"/>
      <c r="F162" s="260"/>
      <c r="G162" s="260"/>
      <c r="H162" s="260"/>
      <c r="I162" s="261" t="e">
        <f>#REF!</f>
        <v>#REF!</v>
      </c>
      <c r="J162" s="961" t="e">
        <f>#REF!</f>
        <v>#REF!</v>
      </c>
      <c r="K162" s="961"/>
      <c r="L162" s="961"/>
      <c r="M162" s="961"/>
    </row>
    <row r="163" spans="1:13" ht="19.5" hidden="1" customHeight="1">
      <c r="A163" s="260" t="e">
        <f>#REF!</f>
        <v>#REF!</v>
      </c>
      <c r="B163" s="260"/>
      <c r="C163" s="260"/>
      <c r="D163" s="260"/>
      <c r="E163" s="260"/>
      <c r="F163" s="260"/>
      <c r="G163" s="260"/>
      <c r="H163" s="260"/>
      <c r="I163" s="261" t="e">
        <f>#REF!</f>
        <v>#REF!</v>
      </c>
      <c r="J163" s="961" t="e">
        <f>#REF!</f>
        <v>#REF!</v>
      </c>
      <c r="K163" s="961"/>
      <c r="L163" s="961"/>
      <c r="M163" s="961"/>
    </row>
    <row r="164" spans="1:13" ht="19.5" hidden="1" customHeight="1">
      <c r="A164" s="260" t="e">
        <f>#REF!</f>
        <v>#REF!</v>
      </c>
      <c r="B164" s="260"/>
      <c r="C164" s="260"/>
      <c r="D164" s="260"/>
      <c r="E164" s="260"/>
      <c r="F164" s="260"/>
      <c r="G164" s="260"/>
      <c r="H164" s="260"/>
      <c r="I164" s="261" t="e">
        <f>#REF!</f>
        <v>#REF!</v>
      </c>
      <c r="J164" s="961" t="e">
        <f>#REF!</f>
        <v>#REF!</v>
      </c>
      <c r="K164" s="961"/>
      <c r="L164" s="961"/>
      <c r="M164" s="961"/>
    </row>
    <row r="165" spans="1:13" ht="19.5" hidden="1" customHeight="1">
      <c r="A165" s="260" t="e">
        <f>#REF!</f>
        <v>#REF!</v>
      </c>
      <c r="B165" s="260"/>
      <c r="C165" s="260"/>
      <c r="D165" s="260"/>
      <c r="E165" s="260"/>
      <c r="F165" s="260"/>
      <c r="G165" s="260"/>
      <c r="H165" s="260"/>
      <c r="I165" s="261" t="e">
        <f>#REF!</f>
        <v>#REF!</v>
      </c>
      <c r="J165" s="961" t="e">
        <f>#REF!</f>
        <v>#REF!</v>
      </c>
      <c r="K165" s="961"/>
      <c r="L165" s="961"/>
      <c r="M165" s="961"/>
    </row>
    <row r="166" spans="1:13" ht="19.5" hidden="1" customHeight="1">
      <c r="A166" s="260" t="e">
        <f>#REF!</f>
        <v>#REF!</v>
      </c>
      <c r="B166" s="260"/>
      <c r="C166" s="260"/>
      <c r="D166" s="260"/>
      <c r="E166" s="260"/>
      <c r="F166" s="260"/>
      <c r="G166" s="260"/>
      <c r="H166" s="260"/>
      <c r="I166" s="261" t="e">
        <f>#REF!</f>
        <v>#REF!</v>
      </c>
      <c r="J166" s="961" t="e">
        <f>#REF!</f>
        <v>#REF!</v>
      </c>
      <c r="K166" s="961"/>
      <c r="L166" s="961"/>
      <c r="M166" s="961"/>
    </row>
    <row r="167" spans="1:13" ht="19.5" hidden="1" customHeight="1">
      <c r="A167" s="270"/>
      <c r="B167" s="270"/>
      <c r="C167" s="270"/>
      <c r="D167" s="270"/>
      <c r="E167" s="270"/>
      <c r="F167" s="270"/>
      <c r="G167" s="270"/>
      <c r="H167" s="270"/>
      <c r="I167" s="259" t="e">
        <f>#REF!</f>
        <v>#REF!</v>
      </c>
      <c r="J167" s="961" t="e">
        <f>#REF!</f>
        <v>#REF!</v>
      </c>
      <c r="K167" s="961"/>
      <c r="L167" s="961"/>
      <c r="M167" s="961"/>
    </row>
    <row r="168" spans="1:13" ht="33" hidden="1" customHeight="1">
      <c r="A168" s="263" t="e">
        <f>#REF!</f>
        <v>#REF!</v>
      </c>
      <c r="B168" s="263"/>
      <c r="C168" s="263"/>
      <c r="D168" s="263"/>
      <c r="E168" s="263"/>
      <c r="F168" s="263"/>
      <c r="G168" s="263"/>
      <c r="H168" s="263"/>
      <c r="I168" s="259" t="e">
        <f>#REF!</f>
        <v>#REF!</v>
      </c>
      <c r="J168" s="961"/>
      <c r="K168" s="961"/>
      <c r="L168" s="961"/>
      <c r="M168" s="961"/>
    </row>
    <row r="169" spans="1:13" ht="33" hidden="1" customHeight="1">
      <c r="A169" s="260" t="e">
        <f>#REF!</f>
        <v>#REF!</v>
      </c>
      <c r="B169" s="260"/>
      <c r="C169" s="260"/>
      <c r="D169" s="260"/>
      <c r="E169" s="260"/>
      <c r="F169" s="260"/>
      <c r="G169" s="260"/>
      <c r="H169" s="260"/>
      <c r="I169" s="261" t="e">
        <f>#REF!</f>
        <v>#REF!</v>
      </c>
      <c r="J169" s="961" t="e">
        <f>#REF!</f>
        <v>#REF!</v>
      </c>
      <c r="K169" s="961"/>
      <c r="L169" s="961"/>
      <c r="M169" s="961"/>
    </row>
    <row r="170" spans="1:13" ht="19.5" hidden="1" customHeight="1">
      <c r="A170" s="260" t="e">
        <f>#REF!</f>
        <v>#REF!</v>
      </c>
      <c r="B170" s="260"/>
      <c r="C170" s="260"/>
      <c r="D170" s="260"/>
      <c r="E170" s="260"/>
      <c r="F170" s="260"/>
      <c r="G170" s="260"/>
      <c r="H170" s="260"/>
      <c r="I170" s="261" t="e">
        <f>#REF!</f>
        <v>#REF!</v>
      </c>
      <c r="J170" s="961" t="e">
        <f>#REF!</f>
        <v>#REF!</v>
      </c>
      <c r="K170" s="961"/>
      <c r="L170" s="961"/>
      <c r="M170" s="961"/>
    </row>
    <row r="171" spans="1:13" ht="19.5" hidden="1" customHeight="1">
      <c r="A171" s="260" t="e">
        <f>#REF!</f>
        <v>#REF!</v>
      </c>
      <c r="B171" s="260"/>
      <c r="C171" s="260"/>
      <c r="D171" s="260"/>
      <c r="E171" s="260"/>
      <c r="F171" s="260"/>
      <c r="G171" s="260"/>
      <c r="H171" s="260"/>
      <c r="I171" s="261" t="e">
        <f>#REF!</f>
        <v>#REF!</v>
      </c>
      <c r="J171" s="961" t="e">
        <f>#REF!</f>
        <v>#REF!</v>
      </c>
      <c r="K171" s="961"/>
      <c r="L171" s="961"/>
      <c r="M171" s="961"/>
    </row>
    <row r="172" spans="1:13" ht="19.5" hidden="1" customHeight="1">
      <c r="A172" s="270" t="e">
        <f>#REF!</f>
        <v>#REF!</v>
      </c>
      <c r="B172" s="270"/>
      <c r="C172" s="270"/>
      <c r="D172" s="270"/>
      <c r="E172" s="270"/>
      <c r="F172" s="270"/>
      <c r="G172" s="270"/>
      <c r="H172" s="270"/>
      <c r="I172" s="259" t="e">
        <f>#REF!</f>
        <v>#REF!</v>
      </c>
      <c r="J172" s="961" t="e">
        <f>#REF!</f>
        <v>#REF!</v>
      </c>
      <c r="K172" s="961"/>
      <c r="L172" s="961"/>
      <c r="M172" s="961"/>
    </row>
    <row r="173" spans="1:13" ht="33" hidden="1" customHeight="1">
      <c r="A173" s="263" t="e">
        <f>#REF!</f>
        <v>#REF!</v>
      </c>
      <c r="B173" s="263"/>
      <c r="C173" s="263"/>
      <c r="D173" s="263"/>
      <c r="E173" s="263"/>
      <c r="F173" s="263"/>
      <c r="G173" s="263"/>
      <c r="H173" s="263"/>
      <c r="I173" s="259" t="e">
        <f>#REF!</f>
        <v>#REF!</v>
      </c>
      <c r="J173" s="961"/>
      <c r="K173" s="961"/>
      <c r="L173" s="961"/>
      <c r="M173" s="961"/>
    </row>
    <row r="174" spans="1:13" ht="19.5" hidden="1" customHeight="1">
      <c r="A174" s="260" t="e">
        <f>#REF!</f>
        <v>#REF!</v>
      </c>
      <c r="B174" s="260"/>
      <c r="C174" s="260"/>
      <c r="D174" s="260"/>
      <c r="E174" s="260"/>
      <c r="F174" s="260"/>
      <c r="G174" s="260"/>
      <c r="H174" s="260"/>
      <c r="I174" s="261" t="e">
        <f>#REF!</f>
        <v>#REF!</v>
      </c>
      <c r="J174" s="961" t="e">
        <f>#REF!</f>
        <v>#REF!</v>
      </c>
      <c r="K174" s="961"/>
      <c r="L174" s="961"/>
      <c r="M174" s="961"/>
    </row>
    <row r="175" spans="1:13" ht="19.5" hidden="1" customHeight="1">
      <c r="A175" s="260" t="e">
        <f>#REF!</f>
        <v>#REF!</v>
      </c>
      <c r="B175" s="260"/>
      <c r="C175" s="260"/>
      <c r="D175" s="260"/>
      <c r="E175" s="260"/>
      <c r="F175" s="260"/>
      <c r="G175" s="260"/>
      <c r="H175" s="260"/>
      <c r="I175" s="261" t="e">
        <f>#REF!</f>
        <v>#REF!</v>
      </c>
      <c r="J175" s="961" t="e">
        <f>#REF!</f>
        <v>#REF!</v>
      </c>
      <c r="K175" s="961"/>
      <c r="L175" s="961"/>
      <c r="M175" s="961"/>
    </row>
    <row r="176" spans="1:13" ht="32.25" hidden="1" customHeight="1">
      <c r="A176" s="260" t="e">
        <f>#REF!</f>
        <v>#REF!</v>
      </c>
      <c r="B176" s="260"/>
      <c r="C176" s="260"/>
      <c r="D176" s="260"/>
      <c r="E176" s="260"/>
      <c r="F176" s="260"/>
      <c r="G176" s="260"/>
      <c r="H176" s="260"/>
      <c r="I176" s="261" t="e">
        <f>#REF!</f>
        <v>#REF!</v>
      </c>
      <c r="J176" s="961" t="e">
        <f>#REF!</f>
        <v>#REF!</v>
      </c>
      <c r="K176" s="961"/>
      <c r="L176" s="961"/>
      <c r="M176" s="961"/>
    </row>
    <row r="177" spans="1:100" ht="19.5" hidden="1" customHeight="1">
      <c r="A177" s="260" t="e">
        <f>#REF!</f>
        <v>#REF!</v>
      </c>
      <c r="B177" s="260"/>
      <c r="C177" s="260"/>
      <c r="D177" s="260"/>
      <c r="E177" s="260"/>
      <c r="F177" s="260"/>
      <c r="G177" s="260"/>
      <c r="H177" s="260"/>
      <c r="I177" s="261" t="e">
        <f>#REF!</f>
        <v>#REF!</v>
      </c>
      <c r="J177" s="961" t="e">
        <f>#REF!</f>
        <v>#REF!</v>
      </c>
      <c r="K177" s="961"/>
      <c r="L177" s="961"/>
      <c r="M177" s="961"/>
    </row>
    <row r="178" spans="1:100" ht="19.5" hidden="1" customHeight="1">
      <c r="A178" s="262"/>
      <c r="B178" s="262"/>
      <c r="C178" s="262"/>
      <c r="D178" s="262"/>
      <c r="E178" s="262"/>
      <c r="F178" s="262"/>
      <c r="G178" s="262"/>
      <c r="H178" s="262"/>
      <c r="I178" s="259" t="e">
        <f>#REF!</f>
        <v>#REF!</v>
      </c>
      <c r="J178" s="961" t="e">
        <f>#REF!</f>
        <v>#REF!</v>
      </c>
      <c r="K178" s="961"/>
      <c r="L178" s="961"/>
      <c r="M178" s="961"/>
    </row>
    <row r="179" spans="1:100" ht="16.5" hidden="1" customHeight="1">
      <c r="A179" s="265"/>
      <c r="B179" s="265"/>
      <c r="C179" s="265"/>
      <c r="D179" s="265"/>
      <c r="E179" s="265"/>
      <c r="F179" s="265"/>
      <c r="G179" s="265"/>
      <c r="H179" s="265"/>
      <c r="I179" s="259" t="e">
        <f>#REF!</f>
        <v>#REF!</v>
      </c>
      <c r="J179" s="961" t="e">
        <f>#REF!</f>
        <v>#REF!</v>
      </c>
      <c r="K179" s="961"/>
      <c r="L179" s="961"/>
      <c r="M179" s="961"/>
    </row>
    <row r="180" spans="1:100" ht="19.5" hidden="1" customHeight="1">
      <c r="A180" s="267"/>
      <c r="B180" s="267"/>
      <c r="C180" s="267"/>
      <c r="D180" s="267"/>
      <c r="E180" s="267"/>
      <c r="F180" s="267"/>
      <c r="G180" s="267"/>
      <c r="H180" s="267"/>
      <c r="I180" s="259" t="e">
        <f>#REF!</f>
        <v>#REF!</v>
      </c>
      <c r="J180" s="961" t="e">
        <f>#REF!</f>
        <v>#REF!</v>
      </c>
      <c r="K180" s="961"/>
      <c r="L180" s="961"/>
      <c r="M180" s="961"/>
    </row>
    <row r="181" spans="1:100" s="241" customFormat="1">
      <c r="A181" s="271"/>
      <c r="B181" s="271"/>
      <c r="C181" s="271"/>
      <c r="D181" s="271"/>
      <c r="E181" s="271"/>
      <c r="F181" s="271"/>
      <c r="G181" s="271"/>
      <c r="H181" s="271"/>
      <c r="I181" s="272"/>
      <c r="J181" s="962"/>
      <c r="K181" s="962"/>
      <c r="L181" s="962"/>
      <c r="M181" s="962"/>
      <c r="N181" s="277"/>
      <c r="O181" s="277"/>
      <c r="P181" s="277"/>
      <c r="Q181" s="277"/>
      <c r="R181" s="277"/>
      <c r="S181" s="277"/>
      <c r="T181" s="277"/>
      <c r="U181" s="277"/>
      <c r="V181" s="277"/>
      <c r="W181" s="277"/>
      <c r="X181" s="277"/>
      <c r="Y181" s="277"/>
      <c r="Z181" s="277"/>
      <c r="AA181" s="277"/>
      <c r="AB181" s="277"/>
      <c r="AC181" s="277"/>
      <c r="AD181" s="277"/>
      <c r="AE181" s="277"/>
      <c r="AF181" s="277"/>
      <c r="AG181" s="277"/>
      <c r="AH181" s="277"/>
      <c r="AI181" s="277"/>
      <c r="AJ181" s="277"/>
      <c r="AK181" s="277"/>
      <c r="AL181" s="277"/>
      <c r="AM181" s="277"/>
      <c r="AN181" s="277"/>
      <c r="AO181" s="277"/>
      <c r="AP181" s="277"/>
      <c r="AQ181" s="277"/>
      <c r="AR181" s="277"/>
      <c r="AS181" s="277"/>
      <c r="AT181" s="277"/>
      <c r="AU181" s="277"/>
      <c r="AV181" s="277"/>
      <c r="AW181" s="277"/>
      <c r="AX181" s="277"/>
      <c r="AY181" s="277"/>
      <c r="AZ181" s="277"/>
      <c r="BA181" s="277"/>
      <c r="BB181" s="277"/>
      <c r="BC181" s="277"/>
      <c r="BD181" s="277"/>
      <c r="BE181" s="277"/>
      <c r="BF181" s="277"/>
      <c r="BG181" s="277"/>
      <c r="BH181" s="277"/>
      <c r="BI181" s="277"/>
      <c r="BJ181" s="277"/>
      <c r="BK181" s="277"/>
      <c r="BL181" s="277"/>
      <c r="BM181" s="277"/>
      <c r="BN181" s="277"/>
      <c r="BO181" s="277"/>
      <c r="BP181" s="277"/>
      <c r="BQ181" s="277"/>
      <c r="BR181" s="277"/>
      <c r="BS181" s="277"/>
      <c r="BT181" s="277"/>
      <c r="BU181" s="277"/>
      <c r="BV181" s="277"/>
      <c r="BW181" s="277"/>
      <c r="BX181" s="277"/>
      <c r="BY181" s="277"/>
      <c r="BZ181" s="277"/>
      <c r="CA181" s="277"/>
      <c r="CB181" s="277"/>
      <c r="CC181" s="277"/>
      <c r="CD181" s="277"/>
      <c r="CE181" s="277"/>
      <c r="CF181" s="277"/>
      <c r="CG181" s="277"/>
      <c r="CH181" s="277"/>
      <c r="CI181" s="277"/>
      <c r="CJ181" s="277"/>
      <c r="CK181" s="277"/>
      <c r="CL181" s="277"/>
      <c r="CM181" s="277"/>
      <c r="CN181" s="277"/>
      <c r="CO181" s="277"/>
      <c r="CP181" s="277"/>
      <c r="CQ181" s="277"/>
      <c r="CR181" s="277"/>
      <c r="CS181" s="277"/>
      <c r="CT181" s="277"/>
      <c r="CU181" s="277"/>
      <c r="CV181" s="277"/>
    </row>
    <row r="182" spans="1:100" s="241" customFormat="1">
      <c r="A182" s="246"/>
      <c r="B182" s="246"/>
      <c r="C182" s="246"/>
      <c r="D182" s="246"/>
      <c r="E182" s="246"/>
      <c r="F182" s="246"/>
      <c r="G182" s="246"/>
      <c r="H182" s="246"/>
      <c r="I182" s="370"/>
      <c r="J182" s="247"/>
      <c r="K182" s="247"/>
      <c r="L182" s="247"/>
      <c r="M182" s="247"/>
      <c r="N182" s="277"/>
      <c r="O182" s="277"/>
      <c r="P182" s="277"/>
      <c r="Q182" s="277"/>
      <c r="R182" s="277"/>
      <c r="S182" s="277"/>
      <c r="T182" s="277"/>
      <c r="U182" s="277"/>
      <c r="V182" s="277"/>
      <c r="W182" s="277"/>
      <c r="X182" s="277"/>
      <c r="Y182" s="277"/>
      <c r="Z182" s="277"/>
      <c r="AA182" s="277"/>
      <c r="AB182" s="277"/>
      <c r="AC182" s="277"/>
      <c r="AD182" s="277"/>
      <c r="AE182" s="277"/>
      <c r="AF182" s="277"/>
      <c r="AG182" s="277"/>
      <c r="AH182" s="277"/>
      <c r="AI182" s="277"/>
      <c r="AJ182" s="277"/>
      <c r="AK182" s="277"/>
      <c r="AL182" s="277"/>
      <c r="AM182" s="277"/>
      <c r="AN182" s="277"/>
      <c r="AO182" s="277"/>
      <c r="AP182" s="277"/>
      <c r="AQ182" s="277"/>
      <c r="AR182" s="277"/>
      <c r="AS182" s="277"/>
      <c r="AT182" s="277"/>
      <c r="AU182" s="277"/>
      <c r="AV182" s="277"/>
      <c r="AW182" s="277"/>
      <c r="AX182" s="277"/>
      <c r="AY182" s="277"/>
      <c r="AZ182" s="277"/>
      <c r="BA182" s="277"/>
      <c r="BB182" s="277"/>
      <c r="BC182" s="277"/>
      <c r="BD182" s="277"/>
      <c r="BE182" s="277"/>
      <c r="BF182" s="277"/>
      <c r="BG182" s="277"/>
      <c r="BH182" s="277"/>
      <c r="BI182" s="277"/>
      <c r="BJ182" s="277"/>
      <c r="BK182" s="277"/>
      <c r="BL182" s="277"/>
      <c r="BM182" s="277"/>
      <c r="BN182" s="277"/>
      <c r="BO182" s="277"/>
      <c r="BP182" s="277"/>
      <c r="BQ182" s="277"/>
      <c r="BR182" s="277"/>
      <c r="BS182" s="277"/>
      <c r="BT182" s="277"/>
      <c r="BU182" s="277"/>
      <c r="BV182" s="277"/>
      <c r="BW182" s="277"/>
      <c r="BX182" s="277"/>
      <c r="BY182" s="277"/>
      <c r="BZ182" s="277"/>
      <c r="CA182" s="277"/>
      <c r="CB182" s="277"/>
      <c r="CC182" s="277"/>
      <c r="CD182" s="277"/>
      <c r="CE182" s="277"/>
      <c r="CF182" s="277"/>
      <c r="CG182" s="277"/>
      <c r="CH182" s="277"/>
      <c r="CI182" s="277"/>
      <c r="CJ182" s="277"/>
      <c r="CK182" s="277"/>
      <c r="CL182" s="277"/>
      <c r="CM182" s="277"/>
      <c r="CN182" s="277"/>
      <c r="CO182" s="277"/>
      <c r="CP182" s="277"/>
      <c r="CQ182" s="277"/>
      <c r="CR182" s="277"/>
      <c r="CS182" s="277"/>
      <c r="CT182" s="277"/>
      <c r="CU182" s="277"/>
      <c r="CV182" s="277"/>
    </row>
    <row r="183" spans="1:100" s="241" customFormat="1">
      <c r="A183" s="246"/>
      <c r="B183" s="246"/>
      <c r="C183" s="246"/>
      <c r="D183" s="246"/>
      <c r="E183" s="246"/>
      <c r="F183" s="246"/>
      <c r="G183" s="246"/>
      <c r="H183" s="246"/>
      <c r="I183" s="370"/>
      <c r="J183" s="247"/>
      <c r="K183" s="247"/>
      <c r="L183" s="247"/>
      <c r="M183" s="247"/>
      <c r="N183" s="277"/>
      <c r="O183" s="277"/>
      <c r="P183" s="277"/>
      <c r="Q183" s="277"/>
      <c r="R183" s="277"/>
      <c r="S183" s="277"/>
      <c r="T183" s="277"/>
      <c r="U183" s="277"/>
      <c r="V183" s="277"/>
      <c r="W183" s="277"/>
      <c r="X183" s="277"/>
      <c r="Y183" s="277"/>
      <c r="Z183" s="277"/>
      <c r="AA183" s="277"/>
      <c r="AB183" s="277"/>
      <c r="AC183" s="277"/>
      <c r="AD183" s="277"/>
      <c r="AE183" s="277"/>
      <c r="AF183" s="277"/>
      <c r="AG183" s="277"/>
      <c r="AH183" s="277"/>
      <c r="AI183" s="277"/>
      <c r="AJ183" s="277"/>
      <c r="AK183" s="277"/>
      <c r="AL183" s="277"/>
      <c r="AM183" s="277"/>
      <c r="AN183" s="277"/>
      <c r="AO183" s="277"/>
      <c r="AP183" s="277"/>
      <c r="AQ183" s="277"/>
      <c r="AR183" s="277"/>
      <c r="AS183" s="277"/>
      <c r="AT183" s="277"/>
      <c r="AU183" s="277"/>
      <c r="AV183" s="277"/>
      <c r="AW183" s="277"/>
      <c r="AX183" s="277"/>
      <c r="AY183" s="277"/>
      <c r="AZ183" s="277"/>
      <c r="BA183" s="277"/>
      <c r="BB183" s="277"/>
      <c r="BC183" s="277"/>
      <c r="BD183" s="277"/>
      <c r="BE183" s="277"/>
      <c r="BF183" s="277"/>
      <c r="BG183" s="277"/>
      <c r="BH183" s="277"/>
      <c r="BI183" s="277"/>
      <c r="BJ183" s="277"/>
      <c r="BK183" s="277"/>
      <c r="BL183" s="277"/>
      <c r="BM183" s="277"/>
      <c r="BN183" s="277"/>
      <c r="BO183" s="277"/>
      <c r="BP183" s="277"/>
      <c r="BQ183" s="277"/>
      <c r="BR183" s="277"/>
      <c r="BS183" s="277"/>
      <c r="BT183" s="277"/>
      <c r="BU183" s="277"/>
      <c r="BV183" s="277"/>
      <c r="BW183" s="277"/>
      <c r="BX183" s="277"/>
      <c r="BY183" s="277"/>
      <c r="BZ183" s="277"/>
      <c r="CA183" s="277"/>
      <c r="CB183" s="277"/>
      <c r="CC183" s="277"/>
      <c r="CD183" s="277"/>
      <c r="CE183" s="277"/>
      <c r="CF183" s="277"/>
      <c r="CG183" s="277"/>
      <c r="CH183" s="277"/>
      <c r="CI183" s="277"/>
      <c r="CJ183" s="277"/>
      <c r="CK183" s="277"/>
      <c r="CL183" s="277"/>
      <c r="CM183" s="277"/>
      <c r="CN183" s="277"/>
      <c r="CO183" s="277"/>
      <c r="CP183" s="277"/>
      <c r="CQ183" s="277"/>
      <c r="CR183" s="277"/>
      <c r="CS183" s="277"/>
      <c r="CT183" s="277"/>
      <c r="CU183" s="277"/>
      <c r="CV183" s="277"/>
    </row>
  </sheetData>
  <sheetProtection password="CCC7" sheet="1" objects="1" scenarios="1" formatColumns="0" formatRows="0" selectLockedCells="1"/>
  <customSheetViews>
    <customSheetView guid="{D75895E2-2F6F-4CBA-BD93-5453786CB40C}" showPageBreaks="1" printArea="1" hiddenRows="1" hiddenColumns="1" view="pageBreakPreview" topLeftCell="A12">
      <selection activeCell="A18" sqref="A18:I18"/>
      <pageMargins left="0.7" right="0.7" top="0.75" bottom="0.75" header="0.3" footer="0.3"/>
      <pageSetup paperSize="9" scale="57" orientation="landscape" r:id="rId1"/>
    </customSheetView>
    <customSheetView guid="{A4F9CA79-D3DE-43F5-9CDC-F14C42FDD954}" showPageBreaks="1" printArea="1" hiddenRows="1" hiddenColumns="1" view="pageBreakPreview" topLeftCell="A4">
      <selection activeCell="A18" sqref="A18:I18"/>
      <pageMargins left="0.7" right="0.7" top="0.75" bottom="0.75" header="0.3" footer="0.3"/>
      <pageSetup paperSize="9" scale="57" orientation="landscape" r:id="rId2"/>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3"/>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4"/>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5"/>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6"/>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7"/>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8"/>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9"/>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11"/>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12"/>
    </customSheetView>
    <customSheetView guid="{267FF044-3C5D-4FEC-AC00-A7E30583F8BB}" showPageBreaks="1" printArea="1" hiddenRows="1" hiddenColumns="1" view="pageBreakPreview" topLeftCell="A4">
      <selection activeCell="A18" sqref="A18:I18"/>
      <pageMargins left="0.7" right="0.7" top="0.75" bottom="0.75" header="0.3" footer="0.3"/>
      <pageSetup paperSize="9" scale="57" orientation="landscape" r:id="rId13"/>
    </customSheetView>
    <customSheetView guid="{85C35A94-6604-4819-B993-593EFE526A1E}" showPageBreaks="1" printArea="1" hiddenRows="1" hiddenColumns="1" view="pageBreakPreview" topLeftCell="A4">
      <selection activeCell="A18" sqref="A18:I18"/>
      <pageMargins left="0.7" right="0.7" top="0.75" bottom="0.75" header="0.3" footer="0.3"/>
      <pageSetup paperSize="9" scale="57" orientation="landscape" r:id="rId14"/>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70" zoomScaleNormal="70" zoomScaleSheetLayoutView="70" workbookViewId="0">
      <selection activeCell="G15" sqref="G15"/>
    </sheetView>
  </sheetViews>
  <sheetFormatPr defaultColWidth="9.109375" defaultRowHeight="14.4"/>
  <cols>
    <col min="1" max="1" width="4.88671875" style="155" customWidth="1"/>
    <col min="2" max="2" width="5" style="155" customWidth="1"/>
    <col min="3" max="3" width="21.109375" style="155" customWidth="1"/>
    <col min="4" max="4" width="18.44140625" style="155" customWidth="1"/>
    <col min="5" max="5" width="32.33203125" style="155" customWidth="1"/>
    <col min="6" max="6" width="13" style="155" customWidth="1"/>
    <col min="7" max="7" width="19.5546875" style="155" customWidth="1"/>
    <col min="8" max="8" width="23.6640625" style="142" hidden="1" customWidth="1"/>
    <col min="9" max="9" width="18" style="143" hidden="1" customWidth="1"/>
    <col min="10" max="10" width="16.88671875" style="144" hidden="1" customWidth="1"/>
    <col min="11" max="11" width="14.5546875" style="144" hidden="1" customWidth="1"/>
    <col min="12" max="12" width="18.5546875" style="144" hidden="1" customWidth="1"/>
    <col min="13" max="13" width="16.33203125" style="144" customWidth="1"/>
    <col min="14" max="14" width="39.6640625" style="144" customWidth="1"/>
    <col min="15" max="15" width="24.33203125" style="144" customWidth="1"/>
    <col min="16" max="17" width="16.33203125" style="144" customWidth="1"/>
    <col min="18" max="19" width="10.33203125" style="145" customWidth="1"/>
    <col min="20" max="20" width="9.109375" style="145" customWidth="1"/>
    <col min="21" max="21" width="9.109375" style="146" customWidth="1"/>
    <col min="22" max="23" width="9.109375" style="146"/>
    <col min="24" max="25" width="9.109375" style="147"/>
    <col min="26" max="16384" width="9.109375" style="148"/>
  </cols>
  <sheetData>
    <row r="1" spans="1:25" s="140" customFormat="1" ht="39.9" customHeight="1">
      <c r="A1" s="1001"/>
      <c r="B1" s="1001"/>
      <c r="C1" s="1001"/>
      <c r="D1" s="1001"/>
      <c r="E1" s="1001"/>
      <c r="F1" s="1001"/>
      <c r="G1" s="1001"/>
      <c r="H1" s="135"/>
      <c r="I1" s="136"/>
      <c r="J1" s="137"/>
      <c r="K1" s="137"/>
      <c r="L1" s="137"/>
      <c r="M1" s="137"/>
      <c r="N1" s="137"/>
      <c r="O1" s="137"/>
      <c r="P1" s="137"/>
      <c r="Q1" s="137"/>
      <c r="R1" s="137"/>
      <c r="S1" s="137"/>
      <c r="T1" s="137"/>
      <c r="U1" s="138"/>
      <c r="V1" s="138"/>
      <c r="W1" s="138"/>
      <c r="X1" s="139"/>
      <c r="Y1" s="139"/>
    </row>
    <row r="2" spans="1:25" ht="18" customHeight="1">
      <c r="A2" s="106" t="str">
        <f>Cover!B3</f>
        <v xml:space="preserve">SPEC. NO.: CC/NT/W-RT/DOM/A10/23/01655	</v>
      </c>
      <c r="B2" s="106"/>
      <c r="C2" s="107"/>
      <c r="D2" s="141"/>
      <c r="E2" s="141"/>
      <c r="F2" s="141"/>
      <c r="G2" s="109" t="s">
        <v>165</v>
      </c>
    </row>
    <row r="3" spans="1:25" ht="12.75" customHeight="1">
      <c r="A3" s="110"/>
      <c r="B3" s="110"/>
      <c r="C3" s="111"/>
      <c r="D3" s="130"/>
      <c r="E3" s="130"/>
      <c r="F3" s="130"/>
      <c r="G3" s="112"/>
    </row>
    <row r="4" spans="1:25" ht="18.899999999999999" customHeight="1">
      <c r="A4" s="1002" t="s">
        <v>166</v>
      </c>
      <c r="B4" s="1002"/>
      <c r="C4" s="1002"/>
      <c r="D4" s="1002"/>
      <c r="E4" s="1002"/>
      <c r="F4" s="1002"/>
      <c r="G4" s="1002"/>
    </row>
    <row r="5" spans="1:25" ht="21" customHeight="1">
      <c r="A5" s="149" t="s">
        <v>1</v>
      </c>
      <c r="B5" s="149"/>
      <c r="C5" s="150"/>
      <c r="D5" s="150"/>
      <c r="E5" s="150"/>
      <c r="F5" s="150"/>
      <c r="G5" s="150"/>
    </row>
    <row r="6" spans="1:25" ht="21" customHeight="1">
      <c r="A6" s="26" t="s">
        <v>2</v>
      </c>
      <c r="B6" s="26"/>
      <c r="C6" s="150"/>
      <c r="D6" s="150"/>
      <c r="E6" s="150"/>
      <c r="F6" s="150"/>
      <c r="G6" s="150"/>
      <c r="I6" s="556" t="s">
        <v>232</v>
      </c>
      <c r="J6" s="647">
        <f>'Sch-1'!N29</f>
        <v>0</v>
      </c>
      <c r="K6" s="555"/>
      <c r="L6" s="406"/>
    </row>
    <row r="7" spans="1:25" ht="21" customHeight="1">
      <c r="A7" s="26" t="s">
        <v>3</v>
      </c>
      <c r="B7" s="26"/>
      <c r="C7" s="150"/>
      <c r="D7" s="150"/>
      <c r="E7" s="150"/>
      <c r="F7" s="150"/>
      <c r="G7" s="150"/>
      <c r="I7" s="556" t="s">
        <v>234</v>
      </c>
      <c r="J7" s="647">
        <f>'Sch-2'!J29</f>
        <v>0</v>
      </c>
      <c r="K7" s="555"/>
    </row>
    <row r="8" spans="1:25" ht="21" customHeight="1">
      <c r="A8" s="26" t="s">
        <v>4</v>
      </c>
      <c r="B8" s="26"/>
      <c r="C8" s="150"/>
      <c r="D8" s="150"/>
      <c r="E8" s="150"/>
      <c r="F8" s="150"/>
      <c r="G8" s="150"/>
      <c r="I8" s="556" t="s">
        <v>235</v>
      </c>
      <c r="J8" s="647">
        <f>'Sch-3'!P21</f>
        <v>0</v>
      </c>
      <c r="K8" s="555"/>
    </row>
    <row r="9" spans="1:25" ht="21" customHeight="1">
      <c r="A9" s="26" t="s">
        <v>167</v>
      </c>
      <c r="B9" s="26"/>
      <c r="C9" s="150"/>
      <c r="D9" s="150"/>
      <c r="E9" s="150"/>
      <c r="F9" s="150"/>
      <c r="G9" s="150"/>
      <c r="I9" s="557" t="s">
        <v>195</v>
      </c>
      <c r="J9" s="648">
        <f>J6+J7+J8</f>
        <v>0</v>
      </c>
      <c r="K9" s="555"/>
    </row>
    <row r="10" spans="1:25" ht="21" customHeight="1">
      <c r="A10" s="26" t="s">
        <v>6</v>
      </c>
      <c r="B10" s="26"/>
      <c r="C10" s="150"/>
      <c r="D10" s="150"/>
      <c r="E10" s="150"/>
      <c r="F10" s="150"/>
      <c r="G10" s="150"/>
      <c r="J10" s="405"/>
    </row>
    <row r="11" spans="1:25" ht="14.25" customHeight="1">
      <c r="A11" s="150"/>
      <c r="B11" s="150"/>
      <c r="C11" s="150"/>
      <c r="D11" s="150"/>
      <c r="E11" s="150"/>
      <c r="F11" s="150"/>
      <c r="G11" s="150"/>
    </row>
    <row r="12" spans="1:25" ht="68.25" customHeight="1">
      <c r="A12" s="151" t="s">
        <v>168</v>
      </c>
      <c r="B12" s="482"/>
      <c r="C12" s="1003" t="str">
        <f>Cover!$B$2</f>
        <v>765kV Reactor Package RT20 for 7X110MVAR, 765kV, 1-Phase Reactors at Fatehgarh-III PS associated with ”Transmission system for evacuation of power from REZ in Rajasthan (20GW) under Phase-III Part E1”.</v>
      </c>
      <c r="D12" s="1003"/>
      <c r="E12" s="1003"/>
      <c r="F12" s="1003"/>
      <c r="G12" s="1003"/>
      <c r="J12" s="406"/>
    </row>
    <row r="13" spans="1:25" ht="21" customHeight="1" thickBot="1">
      <c r="A13" s="152" t="s">
        <v>169</v>
      </c>
      <c r="B13" s="152"/>
      <c r="C13" s="153"/>
      <c r="D13" s="152"/>
      <c r="E13" s="152"/>
      <c r="F13" s="152"/>
      <c r="G13" s="152"/>
      <c r="H13" s="403"/>
      <c r="K13" s="161"/>
      <c r="L13" s="161"/>
      <c r="M13" s="161"/>
    </row>
    <row r="14" spans="1:25" ht="41.25" customHeight="1" thickBot="1">
      <c r="A14" s="1004" t="s">
        <v>170</v>
      </c>
      <c r="B14" s="1004"/>
      <c r="C14" s="1004"/>
      <c r="D14" s="1004"/>
      <c r="E14" s="1004"/>
      <c r="F14" s="1004"/>
      <c r="G14" s="1004"/>
      <c r="H14" s="563" t="s">
        <v>339</v>
      </c>
      <c r="I14" s="563" t="s">
        <v>340</v>
      </c>
      <c r="J14" s="564" t="s">
        <v>341</v>
      </c>
      <c r="K14" s="161"/>
      <c r="L14" s="161"/>
      <c r="M14" s="161"/>
      <c r="N14" s="154"/>
    </row>
    <row r="15" spans="1:25" ht="56.25" customHeight="1">
      <c r="B15" s="156">
        <v>1</v>
      </c>
      <c r="C15" s="1008" t="s">
        <v>332</v>
      </c>
      <c r="D15" s="1006"/>
      <c r="E15" s="1006"/>
      <c r="F15" s="1007"/>
      <c r="G15" s="157"/>
      <c r="H15" s="620">
        <f>IF(J6=0,0,(G15/J9)*J6)</f>
        <v>0</v>
      </c>
      <c r="I15" s="621">
        <f>IF(J7=0,0,(G15/J9)*J7)</f>
        <v>0</v>
      </c>
      <c r="J15" s="620">
        <f>IF(J8,(G15/J9)*J8,0)</f>
        <v>0</v>
      </c>
      <c r="K15" s="161"/>
      <c r="L15" s="161"/>
      <c r="M15" s="161"/>
    </row>
    <row r="16" spans="1:25" ht="55.5" customHeight="1">
      <c r="B16" s="156">
        <v>2</v>
      </c>
      <c r="C16" s="1005" t="s">
        <v>518</v>
      </c>
      <c r="D16" s="1006"/>
      <c r="E16" s="1006"/>
      <c r="F16" s="1007"/>
      <c r="G16" s="158"/>
      <c r="H16" s="622">
        <f>G16*J6</f>
        <v>0</v>
      </c>
      <c r="I16" s="623">
        <f>G16*J7</f>
        <v>0</v>
      </c>
      <c r="J16" s="622">
        <f>G16*J8</f>
        <v>0</v>
      </c>
      <c r="K16" s="161"/>
      <c r="L16" s="161"/>
      <c r="M16" s="161"/>
    </row>
    <row r="17" spans="1:25" s="159" customFormat="1" ht="54.75" customHeight="1" thickBot="1">
      <c r="B17" s="160">
        <v>3</v>
      </c>
      <c r="C17" s="998" t="s">
        <v>171</v>
      </c>
      <c r="D17" s="999"/>
      <c r="E17" s="999"/>
      <c r="F17" s="1000"/>
      <c r="G17" s="400"/>
      <c r="H17" s="622"/>
      <c r="I17" s="622"/>
      <c r="J17" s="622"/>
      <c r="K17" s="161"/>
      <c r="L17" s="161"/>
      <c r="M17" s="161"/>
      <c r="N17" s="161"/>
      <c r="O17" s="161"/>
      <c r="P17" s="161"/>
      <c r="Q17" s="161"/>
      <c r="R17" s="162"/>
      <c r="S17" s="162"/>
      <c r="T17" s="162"/>
      <c r="U17" s="163"/>
      <c r="V17" s="163"/>
      <c r="W17" s="163"/>
      <c r="X17" s="164"/>
      <c r="Y17" s="164"/>
    </row>
    <row r="18" spans="1:25" s="159" customFormat="1" ht="21" customHeight="1" thickBot="1">
      <c r="B18" s="165"/>
      <c r="C18" s="994" t="s">
        <v>333</v>
      </c>
      <c r="D18" s="995"/>
      <c r="E18" s="995"/>
      <c r="F18" s="166" t="s">
        <v>172</v>
      </c>
      <c r="G18" s="401"/>
      <c r="H18" s="624">
        <f>G18</f>
        <v>0</v>
      </c>
      <c r="I18" s="625"/>
      <c r="J18" s="622"/>
      <c r="K18" s="161"/>
      <c r="L18" s="161"/>
      <c r="M18" s="161"/>
      <c r="N18" s="168"/>
      <c r="O18" s="167"/>
      <c r="P18" s="161"/>
      <c r="Q18" s="161"/>
      <c r="R18" s="162"/>
      <c r="S18" s="162"/>
      <c r="T18" s="162"/>
      <c r="U18" s="163"/>
      <c r="V18" s="163"/>
      <c r="W18" s="163"/>
      <c r="X18" s="164"/>
      <c r="Y18" s="164"/>
    </row>
    <row r="19" spans="1:25" s="159" customFormat="1" ht="33" customHeight="1" thickBot="1">
      <c r="B19" s="165"/>
      <c r="C19" s="987" t="s">
        <v>358</v>
      </c>
      <c r="D19" s="988"/>
      <c r="E19" s="988"/>
      <c r="F19" s="166" t="s">
        <v>172</v>
      </c>
      <c r="G19" s="401"/>
      <c r="H19" s="626"/>
      <c r="I19" s="624">
        <f>G19</f>
        <v>0</v>
      </c>
      <c r="J19" s="627"/>
      <c r="K19" s="161"/>
      <c r="L19" s="161"/>
      <c r="M19" s="161"/>
      <c r="N19" s="168"/>
      <c r="O19" s="167"/>
      <c r="P19" s="161"/>
      <c r="Q19" s="161"/>
      <c r="R19" s="162"/>
      <c r="S19" s="162"/>
      <c r="T19" s="162"/>
      <c r="U19" s="163"/>
      <c r="V19" s="163"/>
      <c r="W19" s="163"/>
      <c r="X19" s="164"/>
      <c r="Y19" s="164"/>
    </row>
    <row r="20" spans="1:25" s="159" customFormat="1" ht="21" customHeight="1" thickBot="1">
      <c r="B20" s="165"/>
      <c r="C20" s="994" t="s">
        <v>334</v>
      </c>
      <c r="D20" s="995"/>
      <c r="E20" s="995"/>
      <c r="F20" s="166" t="s">
        <v>172</v>
      </c>
      <c r="G20" s="401"/>
      <c r="H20" s="622"/>
      <c r="I20" s="621"/>
      <c r="J20" s="624">
        <f>G20</f>
        <v>0</v>
      </c>
      <c r="K20" s="161"/>
      <c r="L20" s="161"/>
      <c r="M20" s="161"/>
      <c r="N20" s="168"/>
      <c r="O20" s="167"/>
      <c r="P20" s="161"/>
      <c r="Q20" s="161"/>
      <c r="R20" s="162"/>
      <c r="S20" s="162"/>
      <c r="T20" s="162"/>
      <c r="U20" s="163"/>
      <c r="V20" s="163"/>
      <c r="W20" s="163"/>
      <c r="X20" s="164"/>
      <c r="Y20" s="164"/>
    </row>
    <row r="21" spans="1:25" s="159" customFormat="1" ht="21" customHeight="1">
      <c r="B21" s="165"/>
      <c r="C21" s="994" t="s">
        <v>335</v>
      </c>
      <c r="D21" s="995"/>
      <c r="E21" s="995"/>
      <c r="F21" s="166" t="s">
        <v>172</v>
      </c>
      <c r="G21" s="407"/>
      <c r="H21" s="622"/>
      <c r="I21" s="623"/>
      <c r="J21" s="620"/>
      <c r="K21" s="161"/>
      <c r="L21" s="161"/>
      <c r="M21" s="161"/>
      <c r="N21" s="168"/>
      <c r="O21" s="167"/>
      <c r="P21" s="161"/>
      <c r="Q21" s="161"/>
      <c r="R21" s="162"/>
      <c r="S21" s="162"/>
      <c r="T21" s="162"/>
      <c r="U21" s="163"/>
      <c r="V21" s="163"/>
      <c r="W21" s="163"/>
      <c r="X21" s="164"/>
      <c r="Y21" s="164"/>
    </row>
    <row r="22" spans="1:25" s="159" customFormat="1" ht="21" customHeight="1">
      <c r="B22" s="169"/>
      <c r="C22" s="994" t="s">
        <v>173</v>
      </c>
      <c r="D22" s="995"/>
      <c r="E22" s="995"/>
      <c r="F22" s="170" t="s">
        <v>172</v>
      </c>
      <c r="G22" s="407"/>
      <c r="H22" s="622"/>
      <c r="I22" s="623"/>
      <c r="J22" s="622"/>
      <c r="K22" s="161"/>
      <c r="L22" s="161"/>
      <c r="M22" s="161"/>
      <c r="N22" s="168"/>
      <c r="O22" s="167"/>
      <c r="P22" s="161"/>
      <c r="Q22" s="161"/>
      <c r="R22" s="162"/>
      <c r="S22" s="162"/>
      <c r="T22" s="162"/>
      <c r="U22" s="163"/>
      <c r="V22" s="163"/>
      <c r="W22" s="163"/>
      <c r="X22" s="164"/>
      <c r="Y22" s="164"/>
    </row>
    <row r="23" spans="1:25" s="159" customFormat="1" ht="54.9" customHeight="1" thickBot="1">
      <c r="B23" s="160">
        <v>4</v>
      </c>
      <c r="C23" s="983" t="s">
        <v>519</v>
      </c>
      <c r="D23" s="984"/>
      <c r="E23" s="984"/>
      <c r="F23" s="985"/>
      <c r="G23" s="400"/>
      <c r="H23" s="628"/>
      <c r="I23" s="623"/>
      <c r="J23" s="622"/>
      <c r="K23" s="161"/>
      <c r="L23" s="161"/>
      <c r="M23" s="161"/>
      <c r="N23" s="161"/>
      <c r="O23" s="161"/>
      <c r="P23" s="161"/>
      <c r="Q23" s="161"/>
      <c r="R23" s="162"/>
      <c r="S23" s="162"/>
      <c r="T23" s="162"/>
      <c r="U23" s="163"/>
      <c r="V23" s="163"/>
      <c r="W23" s="163"/>
      <c r="X23" s="164"/>
      <c r="Y23" s="164"/>
    </row>
    <row r="24" spans="1:25" s="159" customFormat="1" ht="21" customHeight="1" thickBot="1">
      <c r="A24" s="171"/>
      <c r="B24" s="165"/>
      <c r="C24" s="994" t="s">
        <v>333</v>
      </c>
      <c r="D24" s="995"/>
      <c r="E24" s="995"/>
      <c r="F24" s="166" t="s">
        <v>174</v>
      </c>
      <c r="G24" s="402"/>
      <c r="H24" s="629">
        <f>G24*J6</f>
        <v>0</v>
      </c>
      <c r="I24" s="625"/>
      <c r="J24" s="622"/>
      <c r="K24" s="161"/>
      <c r="L24" s="161"/>
      <c r="M24" s="161"/>
      <c r="N24" s="161"/>
      <c r="O24" s="161"/>
      <c r="P24" s="161"/>
      <c r="Q24" s="161"/>
      <c r="R24" s="162"/>
      <c r="S24" s="162"/>
      <c r="T24" s="162"/>
      <c r="U24" s="163"/>
      <c r="V24" s="163"/>
      <c r="W24" s="163"/>
      <c r="X24" s="164"/>
      <c r="Y24" s="164"/>
    </row>
    <row r="25" spans="1:25" s="159" customFormat="1" ht="33.75" customHeight="1" thickBot="1">
      <c r="A25" s="171"/>
      <c r="B25" s="165"/>
      <c r="C25" s="989" t="s">
        <v>358</v>
      </c>
      <c r="D25" s="990"/>
      <c r="E25" s="990"/>
      <c r="F25" s="166" t="s">
        <v>174</v>
      </c>
      <c r="G25" s="402"/>
      <c r="H25" s="630"/>
      <c r="I25" s="624">
        <f>G25*J7</f>
        <v>0</v>
      </c>
      <c r="J25" s="627"/>
      <c r="K25" s="161"/>
      <c r="L25" s="161"/>
      <c r="M25" s="161"/>
      <c r="N25" s="161"/>
      <c r="O25" s="161"/>
      <c r="P25" s="161"/>
      <c r="Q25" s="161"/>
      <c r="R25" s="162"/>
      <c r="S25" s="162"/>
      <c r="T25" s="162"/>
      <c r="U25" s="163"/>
      <c r="V25" s="163"/>
      <c r="W25" s="163"/>
      <c r="X25" s="164"/>
      <c r="Y25" s="164"/>
    </row>
    <row r="26" spans="1:25" s="159" customFormat="1" ht="21" customHeight="1" thickBot="1">
      <c r="A26" s="171"/>
      <c r="B26" s="165"/>
      <c r="C26" s="994" t="s">
        <v>334</v>
      </c>
      <c r="D26" s="995"/>
      <c r="E26" s="995"/>
      <c r="F26" s="166" t="s">
        <v>174</v>
      </c>
      <c r="G26" s="402"/>
      <c r="H26" s="628"/>
      <c r="I26" s="621"/>
      <c r="J26" s="624">
        <f>G26*J8</f>
        <v>0</v>
      </c>
      <c r="K26" s="161"/>
      <c r="L26" s="161"/>
      <c r="M26" s="161"/>
      <c r="N26" s="161"/>
      <c r="O26" s="161"/>
      <c r="P26" s="161"/>
      <c r="Q26" s="161"/>
      <c r="R26" s="162"/>
      <c r="S26" s="162"/>
      <c r="T26" s="162"/>
      <c r="U26" s="163"/>
      <c r="V26" s="163"/>
      <c r="W26" s="163"/>
      <c r="X26" s="164"/>
      <c r="Y26" s="164"/>
    </row>
    <row r="27" spans="1:25" s="159" customFormat="1" ht="21" customHeight="1">
      <c r="A27" s="171"/>
      <c r="B27" s="165"/>
      <c r="C27" s="994" t="s">
        <v>335</v>
      </c>
      <c r="D27" s="995"/>
      <c r="E27" s="995"/>
      <c r="F27" s="166" t="s">
        <v>174</v>
      </c>
      <c r="G27" s="408"/>
      <c r="H27" s="628"/>
      <c r="I27" s="623"/>
      <c r="J27" s="620"/>
      <c r="K27" s="161"/>
      <c r="L27" s="161"/>
      <c r="M27" s="161"/>
      <c r="N27" s="161"/>
      <c r="O27" s="161"/>
      <c r="P27" s="161"/>
      <c r="Q27" s="161"/>
      <c r="R27" s="162"/>
      <c r="S27" s="162"/>
      <c r="T27" s="162"/>
      <c r="U27" s="163"/>
      <c r="V27" s="163"/>
      <c r="W27" s="163"/>
      <c r="X27" s="164"/>
      <c r="Y27" s="164"/>
    </row>
    <row r="28" spans="1:25" s="159" customFormat="1" ht="21" customHeight="1">
      <c r="A28" s="171"/>
      <c r="B28" s="169"/>
      <c r="C28" s="996" t="s">
        <v>173</v>
      </c>
      <c r="D28" s="997"/>
      <c r="E28" s="997"/>
      <c r="F28" s="170" t="s">
        <v>174</v>
      </c>
      <c r="G28" s="408"/>
      <c r="H28" s="628"/>
      <c r="I28" s="623"/>
      <c r="J28" s="622"/>
      <c r="K28" s="161"/>
      <c r="L28" s="161"/>
      <c r="M28" s="161"/>
      <c r="N28" s="161"/>
      <c r="O28" s="161"/>
      <c r="P28" s="161"/>
      <c r="Q28" s="161"/>
      <c r="R28" s="162"/>
      <c r="S28" s="162"/>
      <c r="T28" s="162"/>
      <c r="U28" s="163"/>
      <c r="V28" s="163"/>
      <c r="W28" s="163"/>
      <c r="X28" s="164"/>
      <c r="Y28" s="164"/>
    </row>
    <row r="29" spans="1:25" s="159" customFormat="1" ht="15.6" hidden="1">
      <c r="A29" s="171"/>
      <c r="B29" s="172"/>
      <c r="C29" s="981" t="s">
        <v>175</v>
      </c>
      <c r="D29" s="982"/>
      <c r="E29" s="982"/>
      <c r="F29" s="982"/>
      <c r="G29" s="982"/>
      <c r="H29" s="631"/>
      <c r="I29" s="631"/>
      <c r="J29" s="631"/>
      <c r="K29" s="161"/>
      <c r="L29" s="161"/>
      <c r="M29" s="161"/>
      <c r="N29" s="161"/>
      <c r="O29" s="161"/>
      <c r="P29" s="161"/>
      <c r="Q29" s="161"/>
      <c r="R29" s="162"/>
      <c r="S29" s="162"/>
      <c r="T29" s="162"/>
      <c r="U29" s="163"/>
      <c r="V29" s="163"/>
      <c r="W29" s="163"/>
      <c r="X29" s="164"/>
      <c r="Y29" s="164"/>
    </row>
    <row r="30" spans="1:25" s="159" customFormat="1" ht="48.75" hidden="1" customHeight="1">
      <c r="A30" s="171"/>
      <c r="B30" s="173">
        <v>5</v>
      </c>
      <c r="C30" s="991" t="s">
        <v>176</v>
      </c>
      <c r="D30" s="991"/>
      <c r="E30" s="991"/>
      <c r="F30" s="991"/>
      <c r="G30" s="991"/>
      <c r="H30" s="632"/>
      <c r="I30" s="632"/>
      <c r="J30" s="632"/>
      <c r="K30" s="161"/>
      <c r="L30" s="161"/>
      <c r="M30" s="161"/>
      <c r="N30" s="161"/>
      <c r="O30" s="161"/>
      <c r="P30" s="161"/>
      <c r="Q30" s="161"/>
      <c r="R30" s="162"/>
      <c r="S30" s="162"/>
      <c r="T30" s="162"/>
      <c r="U30" s="163"/>
      <c r="V30" s="163"/>
      <c r="W30" s="163"/>
      <c r="X30" s="164"/>
      <c r="Y30" s="164"/>
    </row>
    <row r="31" spans="1:25" s="159" customFormat="1" ht="48.75" hidden="1" customHeight="1">
      <c r="A31" s="171"/>
      <c r="B31" s="992"/>
      <c r="C31" s="992"/>
      <c r="D31" s="992"/>
      <c r="E31" s="992"/>
      <c r="F31" s="992"/>
      <c r="G31" s="992"/>
      <c r="H31" s="633">
        <f>SUM(H15:H28)</f>
        <v>0</v>
      </c>
      <c r="I31" s="633">
        <f>SUM(I15:I28)</f>
        <v>0</v>
      </c>
      <c r="J31" s="633">
        <f>SUM(J15:J28)</f>
        <v>0</v>
      </c>
      <c r="K31" s="161">
        <f>SUM(K15:K28)</f>
        <v>0</v>
      </c>
      <c r="L31" s="161">
        <f>SUM(L15:L28)</f>
        <v>0</v>
      </c>
      <c r="M31" s="161"/>
      <c r="N31" s="161"/>
      <c r="O31" s="161"/>
      <c r="P31" s="161"/>
      <c r="Q31" s="161"/>
      <c r="R31" s="162"/>
      <c r="S31" s="162"/>
      <c r="T31" s="162"/>
      <c r="U31" s="163"/>
      <c r="V31" s="163"/>
      <c r="W31" s="163"/>
      <c r="X31" s="164"/>
      <c r="Y31" s="164"/>
    </row>
    <row r="32" spans="1:25" s="159" customFormat="1" ht="48.75" hidden="1" customHeight="1">
      <c r="A32" s="171"/>
      <c r="B32" s="174"/>
      <c r="C32" s="991" t="s">
        <v>177</v>
      </c>
      <c r="D32" s="993"/>
      <c r="E32" s="993"/>
      <c r="F32" s="993"/>
      <c r="G32" s="993"/>
      <c r="H32" s="634" t="e">
        <f>(1-(H31/I2))</f>
        <v>#DIV/0!</v>
      </c>
      <c r="I32" s="634" t="e">
        <f>(1-(I31/I3))</f>
        <v>#DIV/0!</v>
      </c>
      <c r="J32" s="635" t="e">
        <f>1-(J31/I4)</f>
        <v>#DIV/0!</v>
      </c>
      <c r="K32" s="161" t="e">
        <f>1-(K31/I5)</f>
        <v>#DIV/0!</v>
      </c>
      <c r="L32" s="161" t="e">
        <f>1-(L31/#REF!)</f>
        <v>#REF!</v>
      </c>
      <c r="M32" s="161"/>
      <c r="N32" s="161"/>
      <c r="O32" s="161"/>
      <c r="P32" s="161"/>
      <c r="Q32" s="161"/>
      <c r="R32" s="162"/>
      <c r="S32" s="162"/>
      <c r="T32" s="162"/>
      <c r="U32" s="163"/>
      <c r="V32" s="163"/>
      <c r="W32" s="163"/>
      <c r="X32" s="164"/>
      <c r="Y32" s="164"/>
    </row>
    <row r="33" spans="1:25" s="159" customFormat="1" ht="24" customHeight="1">
      <c r="A33" s="986" t="s">
        <v>336</v>
      </c>
      <c r="B33" s="986"/>
      <c r="C33" s="986"/>
      <c r="D33" s="986"/>
      <c r="E33" s="986"/>
      <c r="F33" s="986"/>
      <c r="G33" s="986"/>
      <c r="H33" s="636"/>
      <c r="I33" s="636"/>
      <c r="J33" s="636"/>
      <c r="K33" s="161"/>
      <c r="L33" s="161"/>
      <c r="M33" s="161"/>
      <c r="N33" s="161"/>
      <c r="O33" s="161"/>
      <c r="P33" s="161"/>
      <c r="Q33" s="161"/>
      <c r="R33" s="162"/>
      <c r="S33" s="162"/>
      <c r="T33" s="162"/>
      <c r="U33" s="163"/>
      <c r="V33" s="163"/>
      <c r="W33" s="163"/>
      <c r="X33" s="164"/>
      <c r="Y33" s="164"/>
    </row>
    <row r="34" spans="1:25" s="159" customFormat="1" ht="18.75" customHeight="1" thickBot="1">
      <c r="A34" s="152" t="s">
        <v>178</v>
      </c>
      <c r="B34" s="174"/>
      <c r="C34" s="175"/>
      <c r="E34" s="176"/>
      <c r="F34" s="176"/>
      <c r="G34" s="177"/>
      <c r="H34" s="636"/>
      <c r="I34" s="636"/>
      <c r="J34" s="636"/>
      <c r="K34" s="161"/>
      <c r="L34" s="161"/>
      <c r="M34" s="161"/>
      <c r="N34" s="161"/>
      <c r="O34" s="161"/>
      <c r="P34" s="161"/>
      <c r="Q34" s="161"/>
      <c r="R34" s="162"/>
      <c r="S34" s="162"/>
      <c r="T34" s="162"/>
      <c r="U34" s="163"/>
      <c r="V34" s="163"/>
      <c r="W34" s="163"/>
      <c r="X34" s="164"/>
      <c r="Y34" s="164"/>
    </row>
    <row r="35" spans="1:25" s="159" customFormat="1" ht="21" customHeight="1" thickBot="1">
      <c r="A35" s="112" t="s">
        <v>179</v>
      </c>
      <c r="B35" s="174"/>
      <c r="C35" s="175"/>
      <c r="E35" s="176"/>
      <c r="F35" s="176"/>
      <c r="G35" s="177"/>
      <c r="H35" s="637">
        <f>SUM(H15:H26)</f>
        <v>0</v>
      </c>
      <c r="I35" s="638">
        <f>SUM(I15:I26)</f>
        <v>0</v>
      </c>
      <c r="J35" s="639">
        <f>SUM(J15:J26)</f>
        <v>0</v>
      </c>
      <c r="K35" s="412"/>
      <c r="L35" s="161"/>
      <c r="M35" s="161"/>
      <c r="N35" s="161"/>
      <c r="O35" s="161"/>
      <c r="P35" s="161"/>
      <c r="Q35" s="161"/>
      <c r="R35" s="162"/>
      <c r="S35" s="162"/>
      <c r="T35" s="162"/>
      <c r="U35" s="163"/>
      <c r="V35" s="163"/>
      <c r="W35" s="163"/>
      <c r="X35" s="164"/>
      <c r="Y35" s="164"/>
    </row>
    <row r="36" spans="1:25" ht="19.5" customHeight="1" thickBot="1">
      <c r="A36" s="178"/>
      <c r="B36" s="178"/>
      <c r="C36" s="179"/>
      <c r="D36" s="111"/>
      <c r="E36" s="112"/>
      <c r="F36" s="112"/>
      <c r="G36" s="129" t="s">
        <v>180</v>
      </c>
      <c r="H36" s="566">
        <f>IF(J6=0,0,1-(H35/J6))</f>
        <v>0</v>
      </c>
      <c r="I36" s="566">
        <f>IF(J7=0,0,1-(I35/J7))</f>
        <v>0</v>
      </c>
      <c r="J36" s="567">
        <f>IF(J8=0,0,1-(J35/J8))</f>
        <v>0</v>
      </c>
      <c r="K36" s="547" t="s">
        <v>359</v>
      </c>
    </row>
    <row r="37" spans="1:25" ht="19.5" customHeight="1">
      <c r="A37" s="178"/>
      <c r="B37" s="178"/>
      <c r="C37" s="179"/>
      <c r="D37" s="111"/>
      <c r="E37" s="112"/>
      <c r="F37" s="112"/>
      <c r="G37" s="110" t="str">
        <f>"For and on behalf of "</f>
        <v xml:space="preserve">For and on behalf of </v>
      </c>
      <c r="H37" s="144"/>
    </row>
    <row r="38" spans="1:25" ht="19.5" customHeight="1">
      <c r="A38" s="180"/>
      <c r="B38" s="180"/>
      <c r="C38" s="180"/>
      <c r="D38" s="181"/>
      <c r="E38" s="182"/>
      <c r="F38" s="182"/>
      <c r="G38" s="148"/>
      <c r="H38" s="183"/>
    </row>
    <row r="39" spans="1:25" ht="23.25" customHeight="1">
      <c r="A39" s="184" t="s">
        <v>181</v>
      </c>
      <c r="B39" s="184"/>
      <c r="C39" s="586" t="str">
        <f>'Sch-7'!C21:D21</f>
        <v xml:space="preserve">  </v>
      </c>
      <c r="D39" s="181"/>
      <c r="E39" s="182" t="s">
        <v>182</v>
      </c>
      <c r="F39" s="643">
        <f>'Names of Bidder'!D24</f>
        <v>0</v>
      </c>
      <c r="G39" s="644"/>
      <c r="H39" s="406"/>
    </row>
    <row r="40" spans="1:25" ht="23.25" customHeight="1">
      <c r="A40" s="184" t="s">
        <v>183</v>
      </c>
      <c r="B40" s="184"/>
      <c r="C40" s="587" t="str">
        <f>'Sch-7'!C22:D22</f>
        <v/>
      </c>
      <c r="D40" s="185"/>
      <c r="E40" s="182" t="s">
        <v>184</v>
      </c>
      <c r="F40" s="643">
        <f>'Names of Bidder'!D25</f>
        <v>0</v>
      </c>
      <c r="G40" s="644"/>
      <c r="H40" s="144"/>
    </row>
  </sheetData>
  <sheetProtection algorithmName="SHA-512" hashValue="s84PzsxRXfIwDSQTDXQyjeRFAjNVuRKJYDBpJjXdh3ij0pEhiywJRn9Xun1xdIc8ITJjOfdSjvaeMvqjGrCKDA==" saltValue="R2XwnRL2xLar3876X61E3w==" spinCount="100000" sheet="1" objects="1" scenarios="1" formatColumns="0" formatRows="0" selectLockedCells="1"/>
  <customSheetViews>
    <customSheetView guid="{D75895E2-2F6F-4CBA-BD93-5453786CB40C}" scale="70" showPageBreaks="1" zeroValues="0" printArea="1" hiddenRows="1" hiddenColumns="1" view="pageBreakPreview">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4"/>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5"/>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8"/>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9"/>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11"/>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4">
      <selection activeCell="G15" sqref="G15"/>
      <pageMargins left="0.72" right="0.49" top="0.62" bottom="0.52" header="0.32" footer="0.27"/>
      <pageSetup scale="77" orientation="portrait" r:id="rId13"/>
      <headerFooter alignWithMargins="0">
        <oddFooter>&amp;R&amp;"Book Antiqua,Bold"&amp;10Letter of Discount  / Page &amp;P of &amp;N</oddFooter>
      </headerFooter>
    </customSheetView>
    <customSheetView guid="{85C35A94-6604-4819-B993-593EFE526A1E}" showPageBreaks="1" zeroValues="0" printArea="1" hiddenRows="1" hiddenColumns="1" view="pageBreakPreview" topLeftCell="A4">
      <selection activeCell="G15" sqref="G15"/>
      <pageMargins left="0.72" right="0.49" top="0.62" bottom="0.52" header="0.32" footer="0.27"/>
      <pageSetup scale="77" orientation="portrait" r:id="rId14"/>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5"/>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09375" defaultRowHeight="14.4"/>
  <cols>
    <col min="1" max="1" width="9.109375" style="130"/>
    <col min="2" max="2" width="30.6640625" style="112" customWidth="1"/>
    <col min="3" max="3" width="26.109375" style="112" customWidth="1"/>
    <col min="4" max="5" width="17.88671875" style="112" customWidth="1"/>
    <col min="6" max="16384" width="9.109375" style="57"/>
  </cols>
  <sheetData>
    <row r="1" spans="1:6">
      <c r="A1" s="186"/>
      <c r="B1" s="187"/>
      <c r="C1" s="187"/>
      <c r="D1" s="187"/>
      <c r="E1" s="187"/>
    </row>
    <row r="2" spans="1:6" ht="21.9" customHeight="1">
      <c r="A2" s="1009" t="s">
        <v>185</v>
      </c>
      <c r="B2" s="1009"/>
      <c r="C2" s="1009"/>
      <c r="D2" s="1009"/>
      <c r="E2" s="57"/>
    </row>
    <row r="3" spans="1:6">
      <c r="A3" s="186"/>
      <c r="B3" s="187"/>
      <c r="C3" s="187"/>
      <c r="D3" s="187"/>
      <c r="E3" s="187"/>
    </row>
    <row r="4" spans="1:6" ht="28.8">
      <c r="A4" s="188" t="s">
        <v>186</v>
      </c>
      <c r="B4" s="189" t="s">
        <v>187</v>
      </c>
      <c r="C4" s="188" t="s">
        <v>141</v>
      </c>
      <c r="D4" s="188" t="s">
        <v>188</v>
      </c>
      <c r="E4" s="188" t="s">
        <v>189</v>
      </c>
    </row>
    <row r="5" spans="1:6" ht="18" customHeight="1">
      <c r="A5" s="190" t="s">
        <v>190</v>
      </c>
      <c r="B5" s="190" t="s">
        <v>191</v>
      </c>
      <c r="C5" s="190" t="s">
        <v>192</v>
      </c>
      <c r="D5" s="190" t="s">
        <v>193</v>
      </c>
      <c r="E5" s="190" t="s">
        <v>194</v>
      </c>
    </row>
    <row r="6" spans="1:6" ht="45" customHeight="1">
      <c r="A6" s="191">
        <v>1</v>
      </c>
      <c r="B6" s="192"/>
      <c r="C6" s="193"/>
      <c r="D6" s="194"/>
      <c r="E6" s="195">
        <f t="shared" ref="E6:E15" si="0">C6*D6</f>
        <v>0</v>
      </c>
    </row>
    <row r="7" spans="1:6" ht="45" customHeight="1">
      <c r="A7" s="191">
        <v>2</v>
      </c>
      <c r="B7" s="192"/>
      <c r="C7" s="193"/>
      <c r="D7" s="194"/>
      <c r="E7" s="195">
        <f t="shared" si="0"/>
        <v>0</v>
      </c>
    </row>
    <row r="8" spans="1:6" ht="45" customHeight="1">
      <c r="A8" s="191">
        <v>3</v>
      </c>
      <c r="B8" s="192"/>
      <c r="C8" s="193"/>
      <c r="D8" s="194"/>
      <c r="E8" s="195">
        <f t="shared" si="0"/>
        <v>0</v>
      </c>
    </row>
    <row r="9" spans="1:6" ht="45" customHeight="1">
      <c r="A9" s="191">
        <v>4</v>
      </c>
      <c r="B9" s="192"/>
      <c r="C9" s="193"/>
      <c r="D9" s="194"/>
      <c r="E9" s="195">
        <f t="shared" si="0"/>
        <v>0</v>
      </c>
    </row>
    <row r="10" spans="1:6" ht="45" customHeight="1">
      <c r="A10" s="191">
        <v>5</v>
      </c>
      <c r="B10" s="192"/>
      <c r="C10" s="193"/>
      <c r="D10" s="194"/>
      <c r="E10" s="195">
        <f t="shared" si="0"/>
        <v>0</v>
      </c>
    </row>
    <row r="11" spans="1:6" ht="45" customHeight="1">
      <c r="A11" s="191">
        <v>6</v>
      </c>
      <c r="B11" s="192"/>
      <c r="C11" s="193"/>
      <c r="D11" s="194"/>
      <c r="E11" s="195">
        <f t="shared" si="0"/>
        <v>0</v>
      </c>
    </row>
    <row r="12" spans="1:6" ht="45" customHeight="1">
      <c r="A12" s="191">
        <v>7</v>
      </c>
      <c r="B12" s="192"/>
      <c r="C12" s="193"/>
      <c r="D12" s="194"/>
      <c r="E12" s="195">
        <f t="shared" si="0"/>
        <v>0</v>
      </c>
    </row>
    <row r="13" spans="1:6" ht="45" customHeight="1">
      <c r="A13" s="191">
        <v>8</v>
      </c>
      <c r="B13" s="192"/>
      <c r="C13" s="193"/>
      <c r="D13" s="194"/>
      <c r="E13" s="195">
        <f t="shared" si="0"/>
        <v>0</v>
      </c>
    </row>
    <row r="14" spans="1:6" ht="45" customHeight="1">
      <c r="A14" s="191">
        <v>9</v>
      </c>
      <c r="B14" s="192"/>
      <c r="C14" s="193"/>
      <c r="D14" s="194"/>
      <c r="E14" s="195">
        <f t="shared" si="0"/>
        <v>0</v>
      </c>
    </row>
    <row r="15" spans="1:6" ht="45" customHeight="1">
      <c r="A15" s="191">
        <v>10</v>
      </c>
      <c r="B15" s="192"/>
      <c r="C15" s="193"/>
      <c r="D15" s="194"/>
      <c r="E15" s="195">
        <f t="shared" si="0"/>
        <v>0</v>
      </c>
    </row>
    <row r="16" spans="1:6" ht="45" customHeight="1">
      <c r="A16" s="196"/>
      <c r="B16" s="197" t="s">
        <v>195</v>
      </c>
      <c r="C16" s="197"/>
      <c r="D16" s="197"/>
      <c r="E16" s="197">
        <f>SUM(E6:E15)</f>
        <v>0</v>
      </c>
      <c r="F16" s="198"/>
    </row>
    <row r="17" ht="30" customHeight="1"/>
    <row r="18" ht="30" customHeight="1"/>
    <row r="19" ht="30" customHeight="1"/>
    <row r="20" ht="30" customHeight="1"/>
    <row r="21" ht="30" customHeight="1"/>
  </sheetData>
  <sheetProtection password="916E" sheet="1" formatColumns="0" formatRows="0" selectLockedCells="1"/>
  <customSheetViews>
    <customSheetView guid="{D75895E2-2F6F-4CBA-BD93-5453786CB40C}" state="hidden" topLeftCell="A4">
      <selection activeCell="D6" sqref="D6"/>
      <pageMargins left="0.75" right="0.75" top="0.65" bottom="1" header="0.5" footer="0.5"/>
      <pageSetup orientation="portrait" r:id="rId1"/>
      <headerFooter alignWithMargins="0"/>
    </customSheetView>
    <customSheetView guid="{A4F9CA79-D3DE-43F5-9CDC-F14C42FDD954}" state="hidden" topLeftCell="A4">
      <selection activeCell="D6" sqref="D6"/>
      <pageMargins left="0.75" right="0.75" top="0.65" bottom="1" header="0.5" footer="0.5"/>
      <pageSetup orientation="portrait" r:id="rId2"/>
      <headerFooter alignWithMargins="0"/>
    </customSheetView>
    <customSheetView guid="{F1B559AA-B9AD-4E4C-B94A-ECBE5878008B}" state="hidden" topLeftCell="A4">
      <selection activeCell="D6" sqref="D6"/>
      <pageMargins left="0.75" right="0.75" top="0.65" bottom="1" header="0.5" footer="0.5"/>
      <pageSetup orientation="portrait" r:id="rId3"/>
      <headerFooter alignWithMargins="0"/>
    </customSheetView>
    <customSheetView guid="{755190E0-7BE9-48F9-BB5F-DF8E25D6736A}" state="hidden" topLeftCell="A4">
      <selection activeCell="D6" sqref="D6"/>
      <pageMargins left="0.75" right="0.75" top="0.65" bottom="1" header="0.5" footer="0.5"/>
      <pageSetup orientation="portrait" r:id="rId4"/>
      <headerFooter alignWithMargins="0"/>
    </customSheetView>
    <customSheetView guid="{CCA37BAE-906F-43D5-9FD9-B13563E4B9D7}" state="hidden" topLeftCell="A4">
      <selection activeCell="D6" sqref="D6"/>
      <pageMargins left="0.75" right="0.75" top="0.65" bottom="1" header="0.5" footer="0.5"/>
      <pageSetup orientation="portrait" r:id="rId5"/>
      <headerFooter alignWithMargins="0"/>
    </customSheetView>
    <customSheetView guid="{B96E710B-6DD7-4DE1-95AB-C9EE060CD030}" state="hidden" topLeftCell="A4">
      <selection activeCell="D6" sqref="D6"/>
      <pageMargins left="0.75" right="0.75" top="0.65" bottom="1" header="0.5" footer="0.5"/>
      <pageSetup orientation="portrait" r:id="rId6"/>
      <headerFooter alignWithMargins="0"/>
    </customSheetView>
    <customSheetView guid="{357C9841-BEC3-434B-AC63-C04FB4321BA3}" state="hidden" topLeftCell="A4">
      <selection activeCell="D6" sqref="D6"/>
      <pageMargins left="0.75" right="0.75" top="0.65" bottom="1" header="0.5" footer="0.5"/>
      <pageSetup orientation="portrait" r:id="rId7"/>
      <headerFooter alignWithMargins="0"/>
    </customSheetView>
    <customSheetView guid="{3C00DDA0-7DDE-4169-A739-550DAF5DCF8D}" state="hidden" topLeftCell="A4">
      <selection activeCell="D6" sqref="D6"/>
      <pageMargins left="0.75" right="0.75" top="0.65" bottom="1" header="0.5" footer="0.5"/>
      <pageSetup orientation="portrait" r:id="rId8"/>
      <headerFooter alignWithMargins="0"/>
    </customSheetView>
    <customSheetView guid="{99CA2F10-F926-46DC-8609-4EAE5B9F3585}" state="hidden" topLeftCell="A4">
      <selection activeCell="D6" sqref="D6"/>
      <pageMargins left="0.75" right="0.75" top="0.65" bottom="1" header="0.5" footer="0.5"/>
      <pageSetup orientation="portrait" r:id="rId9"/>
      <headerFooter alignWithMargins="0"/>
    </customSheetView>
    <customSheetView guid="{63D51328-7CBC-4A1E-B96D-BAE91416501B}" state="hidden" topLeftCell="A4">
      <selection activeCell="D6" sqref="D6"/>
      <pageMargins left="0.75" right="0.75" top="0.65" bottom="1" header="0.5" footer="0.5"/>
      <pageSetup orientation="portrait" r:id="rId10"/>
      <headerFooter alignWithMargins="0"/>
    </customSheetView>
    <customSheetView guid="{B056965A-4BE5-44B3-AB31-550AD9F023BC}" state="hidden" topLeftCell="A4">
      <selection activeCell="D6" sqref="D6"/>
      <pageMargins left="0.75" right="0.75" top="0.65" bottom="1" header="0.5" footer="0.5"/>
      <pageSetup orientation="portrait" r:id="rId11"/>
      <headerFooter alignWithMargins="0"/>
    </customSheetView>
    <customSheetView guid="{3FCD02EB-1C44-4646-B069-2B9945E67B1F}" state="hidden" topLeftCell="A4">
      <selection activeCell="D6" sqref="D6"/>
      <pageMargins left="0.75" right="0.75" top="0.65" bottom="1" header="0.5" footer="0.5"/>
      <pageSetup orientation="portrait" r:id="rId12"/>
      <headerFooter alignWithMargins="0"/>
    </customSheetView>
    <customSheetView guid="{267FF044-3C5D-4FEC-AC00-A7E30583F8BB}" state="hidden" topLeftCell="A4">
      <selection activeCell="D6" sqref="D6"/>
      <pageMargins left="0.75" right="0.75" top="0.65" bottom="1" header="0.5" footer="0.5"/>
      <pageSetup orientation="portrait" r:id="rId13"/>
      <headerFooter alignWithMargins="0"/>
    </customSheetView>
    <customSheetView guid="{85C35A94-6604-4819-B993-593EFE526A1E}" state="hidden" topLeftCell="A4">
      <selection activeCell="D6" sqref="D6"/>
      <pageMargins left="0.75" right="0.75" top="0.65" bottom="1" header="0.5" footer="0.5"/>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09375" defaultRowHeight="14.4"/>
  <cols>
    <col min="1" max="1" width="9.109375" style="130"/>
    <col min="2" max="2" width="30.6640625" style="112" customWidth="1"/>
    <col min="3" max="3" width="26.109375" style="112" customWidth="1"/>
    <col min="4" max="5" width="17.88671875" style="112" customWidth="1"/>
    <col min="6" max="16384" width="9.109375" style="57"/>
  </cols>
  <sheetData>
    <row r="1" spans="1:6">
      <c r="A1" s="186"/>
      <c r="B1" s="187"/>
      <c r="C1" s="187"/>
      <c r="D1" s="187"/>
      <c r="E1" s="187"/>
    </row>
    <row r="2" spans="1:6" ht="21.9" customHeight="1">
      <c r="A2" s="1009" t="s">
        <v>196</v>
      </c>
      <c r="B2" s="1009"/>
      <c r="C2" s="1009"/>
      <c r="D2" s="1010"/>
      <c r="E2" s="33"/>
    </row>
    <row r="3" spans="1:6">
      <c r="A3" s="186"/>
      <c r="B3" s="187"/>
      <c r="C3" s="187"/>
      <c r="D3" s="187"/>
      <c r="E3" s="187"/>
    </row>
    <row r="4" spans="1:6" ht="28.8">
      <c r="A4" s="188" t="s">
        <v>186</v>
      </c>
      <c r="B4" s="189" t="s">
        <v>187</v>
      </c>
      <c r="C4" s="188" t="s">
        <v>197</v>
      </c>
      <c r="D4" s="188" t="s">
        <v>198</v>
      </c>
      <c r="E4" s="188" t="s">
        <v>199</v>
      </c>
    </row>
    <row r="5" spans="1:6" ht="18" customHeight="1">
      <c r="A5" s="190" t="s">
        <v>190</v>
      </c>
      <c r="B5" s="190" t="s">
        <v>191</v>
      </c>
      <c r="C5" s="190" t="s">
        <v>192</v>
      </c>
      <c r="D5" s="190" t="s">
        <v>193</v>
      </c>
      <c r="E5" s="190" t="s">
        <v>194</v>
      </c>
    </row>
    <row r="6" spans="1:6" ht="45" customHeight="1">
      <c r="A6" s="191">
        <v>1</v>
      </c>
      <c r="B6" s="192"/>
      <c r="C6" s="193"/>
      <c r="D6" s="194"/>
      <c r="E6" s="195">
        <f>C6*D6</f>
        <v>0</v>
      </c>
    </row>
    <row r="7" spans="1:6" ht="45" customHeight="1">
      <c r="A7" s="191">
        <v>2</v>
      </c>
      <c r="B7" s="192"/>
      <c r="C7" s="193"/>
      <c r="D7" s="194"/>
      <c r="E7" s="195">
        <f t="shared" ref="E7:E15" si="0">C7*D7</f>
        <v>0</v>
      </c>
    </row>
    <row r="8" spans="1:6" ht="45" customHeight="1">
      <c r="A8" s="191">
        <v>3</v>
      </c>
      <c r="B8" s="192"/>
      <c r="C8" s="193"/>
      <c r="D8" s="194"/>
      <c r="E8" s="195">
        <f t="shared" si="0"/>
        <v>0</v>
      </c>
    </row>
    <row r="9" spans="1:6" ht="45" customHeight="1">
      <c r="A9" s="191">
        <v>4</v>
      </c>
      <c r="B9" s="192"/>
      <c r="C9" s="193"/>
      <c r="D9" s="194"/>
      <c r="E9" s="195">
        <f t="shared" si="0"/>
        <v>0</v>
      </c>
    </row>
    <row r="10" spans="1:6" ht="45" customHeight="1">
      <c r="A10" s="191">
        <v>5</v>
      </c>
      <c r="B10" s="192"/>
      <c r="C10" s="193"/>
      <c r="D10" s="194"/>
      <c r="E10" s="195">
        <f t="shared" si="0"/>
        <v>0</v>
      </c>
    </row>
    <row r="11" spans="1:6" ht="45" customHeight="1">
      <c r="A11" s="191">
        <v>6</v>
      </c>
      <c r="B11" s="192"/>
      <c r="C11" s="193"/>
      <c r="D11" s="194"/>
      <c r="E11" s="195">
        <f t="shared" si="0"/>
        <v>0</v>
      </c>
    </row>
    <row r="12" spans="1:6" ht="45" customHeight="1">
      <c r="A12" s="191">
        <v>7</v>
      </c>
      <c r="B12" s="192"/>
      <c r="C12" s="193"/>
      <c r="D12" s="194"/>
      <c r="E12" s="195">
        <f t="shared" si="0"/>
        <v>0</v>
      </c>
    </row>
    <row r="13" spans="1:6" ht="45" customHeight="1">
      <c r="A13" s="191">
        <v>8</v>
      </c>
      <c r="B13" s="192"/>
      <c r="C13" s="193"/>
      <c r="D13" s="194"/>
      <c r="E13" s="195">
        <f t="shared" si="0"/>
        <v>0</v>
      </c>
    </row>
    <row r="14" spans="1:6" ht="45" customHeight="1">
      <c r="A14" s="191">
        <v>9</v>
      </c>
      <c r="B14" s="192"/>
      <c r="C14" s="193"/>
      <c r="D14" s="194"/>
      <c r="E14" s="195">
        <f t="shared" si="0"/>
        <v>0</v>
      </c>
    </row>
    <row r="15" spans="1:6" ht="45" customHeight="1">
      <c r="A15" s="191">
        <v>10</v>
      </c>
      <c r="B15" s="192"/>
      <c r="C15" s="193"/>
      <c r="D15" s="194"/>
      <c r="E15" s="195">
        <f t="shared" si="0"/>
        <v>0</v>
      </c>
    </row>
    <row r="16" spans="1:6" ht="45" customHeight="1">
      <c r="A16" s="196"/>
      <c r="B16" s="197" t="s">
        <v>195</v>
      </c>
      <c r="C16" s="197"/>
      <c r="D16" s="197"/>
      <c r="E16" s="197">
        <f>SUM(E6:E15)</f>
        <v>0</v>
      </c>
      <c r="F16" s="198"/>
    </row>
    <row r="17" ht="30" customHeight="1"/>
    <row r="18" ht="30" customHeight="1"/>
    <row r="19" ht="30" customHeight="1"/>
    <row r="20" ht="30" customHeight="1"/>
    <row r="21" ht="30" customHeight="1"/>
  </sheetData>
  <sheetProtection password="916E" sheet="1" formatColumns="0" formatRows="0" selectLockedCells="1"/>
  <customSheetViews>
    <customSheetView guid="{D75895E2-2F6F-4CBA-BD93-5453786CB40C}" state="hidden" topLeftCell="A13">
      <selection activeCell="D6" sqref="D6"/>
      <pageMargins left="0.75" right="0.75" top="0.65" bottom="1" header="0.5" footer="0.5"/>
      <pageSetup orientation="portrait" r:id="rId1"/>
      <headerFooter alignWithMargins="0"/>
    </customSheetView>
    <customSheetView guid="{A4F9CA79-D3DE-43F5-9CDC-F14C42FDD954}" state="hidden" topLeftCell="A13">
      <selection activeCell="D6" sqref="D6"/>
      <pageMargins left="0.75" right="0.75" top="0.65" bottom="1" header="0.5" footer="0.5"/>
      <pageSetup orientation="portrait" r:id="rId2"/>
      <headerFooter alignWithMargins="0"/>
    </customSheetView>
    <customSheetView guid="{F1B559AA-B9AD-4E4C-B94A-ECBE5878008B}" state="hidden" topLeftCell="A13">
      <selection activeCell="D6" sqref="D6"/>
      <pageMargins left="0.75" right="0.75" top="0.65" bottom="1" header="0.5" footer="0.5"/>
      <pageSetup orientation="portrait" r:id="rId3"/>
      <headerFooter alignWithMargins="0"/>
    </customSheetView>
    <customSheetView guid="{755190E0-7BE9-48F9-BB5F-DF8E25D6736A}" state="hidden" topLeftCell="A13">
      <selection activeCell="D6" sqref="D6"/>
      <pageMargins left="0.75" right="0.75" top="0.65" bottom="1" header="0.5" footer="0.5"/>
      <pageSetup orientation="portrait" r:id="rId4"/>
      <headerFooter alignWithMargins="0"/>
    </customSheetView>
    <customSheetView guid="{CCA37BAE-906F-43D5-9FD9-B13563E4B9D7}" state="hidden" topLeftCell="A13">
      <selection activeCell="D6" sqref="D6"/>
      <pageMargins left="0.75" right="0.75" top="0.65" bottom="1" header="0.5" footer="0.5"/>
      <pageSetup orientation="portrait" r:id="rId5"/>
      <headerFooter alignWithMargins="0"/>
    </customSheetView>
    <customSheetView guid="{B96E710B-6DD7-4DE1-95AB-C9EE060CD030}" state="hidden" topLeftCell="A13">
      <selection activeCell="D6" sqref="D6"/>
      <pageMargins left="0.75" right="0.75" top="0.65" bottom="1" header="0.5" footer="0.5"/>
      <pageSetup orientation="portrait" r:id="rId6"/>
      <headerFooter alignWithMargins="0"/>
    </customSheetView>
    <customSheetView guid="{357C9841-BEC3-434B-AC63-C04FB4321BA3}" state="hidden" topLeftCell="A13">
      <selection activeCell="D6" sqref="D6"/>
      <pageMargins left="0.75" right="0.75" top="0.65" bottom="1" header="0.5" footer="0.5"/>
      <pageSetup orientation="portrait" r:id="rId7"/>
      <headerFooter alignWithMargins="0"/>
    </customSheetView>
    <customSheetView guid="{3C00DDA0-7DDE-4169-A739-550DAF5DCF8D}" state="hidden" topLeftCell="A13">
      <selection activeCell="D6" sqref="D6"/>
      <pageMargins left="0.75" right="0.75" top="0.65" bottom="1" header="0.5" footer="0.5"/>
      <pageSetup orientation="portrait" r:id="rId8"/>
      <headerFooter alignWithMargins="0"/>
    </customSheetView>
    <customSheetView guid="{99CA2F10-F926-46DC-8609-4EAE5B9F3585}" state="hidden" topLeftCell="A13">
      <selection activeCell="D6" sqref="D6"/>
      <pageMargins left="0.75" right="0.75" top="0.65" bottom="1" header="0.5" footer="0.5"/>
      <pageSetup orientation="portrait" r:id="rId9"/>
      <headerFooter alignWithMargins="0"/>
    </customSheetView>
    <customSheetView guid="{63D51328-7CBC-4A1E-B96D-BAE91416501B}" state="hidden" topLeftCell="A13">
      <selection activeCell="D6" sqref="D6"/>
      <pageMargins left="0.75" right="0.75" top="0.65" bottom="1" header="0.5" footer="0.5"/>
      <pageSetup orientation="portrait" r:id="rId10"/>
      <headerFooter alignWithMargins="0"/>
    </customSheetView>
    <customSheetView guid="{B056965A-4BE5-44B3-AB31-550AD9F023BC}" state="hidden" topLeftCell="A13">
      <selection activeCell="D6" sqref="D6"/>
      <pageMargins left="0.75" right="0.75" top="0.65" bottom="1" header="0.5" footer="0.5"/>
      <pageSetup orientation="portrait" r:id="rId11"/>
      <headerFooter alignWithMargins="0"/>
    </customSheetView>
    <customSheetView guid="{3FCD02EB-1C44-4646-B069-2B9945E67B1F}" state="hidden" topLeftCell="A13">
      <selection activeCell="D6" sqref="D6"/>
      <pageMargins left="0.75" right="0.75" top="0.65" bottom="1" header="0.5" footer="0.5"/>
      <pageSetup orientation="portrait" r:id="rId12"/>
      <headerFooter alignWithMargins="0"/>
    </customSheetView>
    <customSheetView guid="{267FF044-3C5D-4FEC-AC00-A7E30583F8BB}" state="hidden" topLeftCell="A13">
      <selection activeCell="D6" sqref="D6"/>
      <pageMargins left="0.75" right="0.75" top="0.65" bottom="1" header="0.5" footer="0.5"/>
      <pageSetup orientation="portrait" r:id="rId13"/>
      <headerFooter alignWithMargins="0"/>
    </customSheetView>
    <customSheetView guid="{85C35A94-6604-4819-B993-593EFE526A1E}" state="hidden" topLeftCell="A13">
      <selection activeCell="D6" sqref="D6"/>
      <pageMargins left="0.75" right="0.75" top="0.65" bottom="1" header="0.5" footer="0.5"/>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09375" defaultRowHeight="14.4"/>
  <cols>
    <col min="1" max="1" width="8.6640625" style="130" customWidth="1"/>
    <col min="2" max="4" width="23.5546875" style="112" customWidth="1"/>
    <col min="5" max="5" width="11" style="112" customWidth="1"/>
    <col min="6" max="6" width="14.44140625" style="112" customWidth="1"/>
    <col min="7" max="16384" width="9.109375" style="57"/>
  </cols>
  <sheetData>
    <row r="1" spans="1:7">
      <c r="A1" s="186"/>
      <c r="B1" s="187"/>
      <c r="C1" s="187"/>
      <c r="D1" s="187"/>
      <c r="E1" s="187"/>
      <c r="F1" s="187"/>
    </row>
    <row r="2" spans="1:7" ht="21.9" customHeight="1">
      <c r="A2" s="1009" t="s">
        <v>200</v>
      </c>
      <c r="B2" s="1009"/>
      <c r="C2" s="1009"/>
      <c r="D2" s="1009"/>
      <c r="E2" s="1010"/>
      <c r="F2" s="57"/>
    </row>
    <row r="3" spans="1:7">
      <c r="A3" s="186"/>
      <c r="B3" s="187"/>
      <c r="C3" s="187"/>
      <c r="D3" s="187"/>
      <c r="E3" s="187"/>
      <c r="F3" s="187"/>
    </row>
    <row r="4" spans="1:7" ht="43.2">
      <c r="A4" s="188" t="s">
        <v>186</v>
      </c>
      <c r="B4" s="189" t="s">
        <v>187</v>
      </c>
      <c r="C4" s="188" t="s">
        <v>201</v>
      </c>
      <c r="D4" s="188" t="s">
        <v>202</v>
      </c>
      <c r="E4" s="188" t="s">
        <v>203</v>
      </c>
      <c r="F4" s="188" t="s">
        <v>204</v>
      </c>
    </row>
    <row r="5" spans="1:7" ht="18" customHeight="1">
      <c r="A5" s="190" t="s">
        <v>190</v>
      </c>
      <c r="B5" s="190" t="s">
        <v>191</v>
      </c>
      <c r="C5" s="190" t="s">
        <v>192</v>
      </c>
      <c r="D5" s="190" t="s">
        <v>193</v>
      </c>
      <c r="E5" s="199" t="s">
        <v>205</v>
      </c>
      <c r="F5" s="190" t="s">
        <v>206</v>
      </c>
    </row>
    <row r="6" spans="1:7" ht="45" customHeight="1">
      <c r="A6" s="191">
        <v>1</v>
      </c>
      <c r="B6" s="192"/>
      <c r="C6" s="193"/>
      <c r="D6" s="193"/>
      <c r="E6" s="194"/>
      <c r="F6" s="195">
        <f>C6*E6</f>
        <v>0</v>
      </c>
    </row>
    <row r="7" spans="1:7" ht="45" customHeight="1">
      <c r="A7" s="191">
        <v>2</v>
      </c>
      <c r="B7" s="192"/>
      <c r="C7" s="193"/>
      <c r="D7" s="193"/>
      <c r="E7" s="194"/>
      <c r="F7" s="195">
        <f t="shared" ref="F7:F15" si="0">C7*E7</f>
        <v>0</v>
      </c>
    </row>
    <row r="8" spans="1:7" ht="45" customHeight="1">
      <c r="A8" s="191">
        <v>3</v>
      </c>
      <c r="B8" s="192"/>
      <c r="C8" s="193"/>
      <c r="D8" s="193"/>
      <c r="E8" s="194"/>
      <c r="F8" s="195">
        <f t="shared" si="0"/>
        <v>0</v>
      </c>
    </row>
    <row r="9" spans="1:7" ht="45" customHeight="1">
      <c r="A9" s="191">
        <v>4</v>
      </c>
      <c r="B9" s="192"/>
      <c r="C9" s="193"/>
      <c r="D9" s="193"/>
      <c r="E9" s="194"/>
      <c r="F9" s="195">
        <f t="shared" si="0"/>
        <v>0</v>
      </c>
    </row>
    <row r="10" spans="1:7" ht="45" customHeight="1">
      <c r="A10" s="191">
        <v>5</v>
      </c>
      <c r="B10" s="192"/>
      <c r="C10" s="193"/>
      <c r="D10" s="193"/>
      <c r="E10" s="194"/>
      <c r="F10" s="195">
        <f t="shared" si="0"/>
        <v>0</v>
      </c>
    </row>
    <row r="11" spans="1:7" ht="45" customHeight="1">
      <c r="A11" s="191">
        <v>6</v>
      </c>
      <c r="B11" s="192"/>
      <c r="C11" s="193"/>
      <c r="D11" s="193"/>
      <c r="E11" s="194"/>
      <c r="F11" s="195">
        <f t="shared" si="0"/>
        <v>0</v>
      </c>
    </row>
    <row r="12" spans="1:7" ht="45" customHeight="1">
      <c r="A12" s="191">
        <v>7</v>
      </c>
      <c r="B12" s="192"/>
      <c r="C12" s="193"/>
      <c r="D12" s="193"/>
      <c r="E12" s="194"/>
      <c r="F12" s="195">
        <f t="shared" si="0"/>
        <v>0</v>
      </c>
    </row>
    <row r="13" spans="1:7" ht="45" customHeight="1">
      <c r="A13" s="191">
        <v>8</v>
      </c>
      <c r="B13" s="192"/>
      <c r="C13" s="193"/>
      <c r="D13" s="193"/>
      <c r="E13" s="194"/>
      <c r="F13" s="195">
        <f t="shared" si="0"/>
        <v>0</v>
      </c>
    </row>
    <row r="14" spans="1:7" ht="45" customHeight="1">
      <c r="A14" s="191">
        <v>9</v>
      </c>
      <c r="B14" s="192"/>
      <c r="C14" s="193"/>
      <c r="D14" s="193"/>
      <c r="E14" s="194"/>
      <c r="F14" s="195">
        <f t="shared" si="0"/>
        <v>0</v>
      </c>
    </row>
    <row r="15" spans="1:7" ht="45" customHeight="1">
      <c r="A15" s="191">
        <v>10</v>
      </c>
      <c r="B15" s="192"/>
      <c r="C15" s="193"/>
      <c r="D15" s="193"/>
      <c r="E15" s="194"/>
      <c r="F15" s="195">
        <f t="shared" si="0"/>
        <v>0</v>
      </c>
    </row>
    <row r="16" spans="1:7" ht="45" customHeight="1">
      <c r="A16" s="196"/>
      <c r="B16" s="197" t="s">
        <v>195</v>
      </c>
      <c r="C16" s="197"/>
      <c r="D16" s="197"/>
      <c r="E16" s="197"/>
      <c r="F16" s="197">
        <f>SUM(F6:F15)</f>
        <v>0</v>
      </c>
      <c r="G16" s="198"/>
    </row>
    <row r="17" ht="30" customHeight="1"/>
    <row r="18" ht="30" customHeight="1"/>
    <row r="19" ht="30" customHeight="1"/>
    <row r="20" ht="30" customHeight="1"/>
    <row r="21" ht="30" customHeight="1"/>
  </sheetData>
  <sheetProtection password="E848" sheet="1" formatColumns="0" formatRows="0" selectLockedCells="1"/>
  <customSheetViews>
    <customSheetView guid="{D75895E2-2F6F-4CBA-BD93-5453786CB40C}" state="hidden" topLeftCell="A5">
      <selection activeCell="D11" sqref="D11"/>
      <pageMargins left="0.75" right="0.62" top="0.65" bottom="1" header="0.5" footer="0.5"/>
      <pageSetup orientation="portrait" r:id="rId1"/>
      <headerFooter alignWithMargins="0"/>
    </customSheetView>
    <customSheetView guid="{A4F9CA79-D3DE-43F5-9CDC-F14C42FDD954}" state="hidden" topLeftCell="A5">
      <selection activeCell="D11" sqref="D11"/>
      <pageMargins left="0.75" right="0.62" top="0.65" bottom="1" header="0.5" footer="0.5"/>
      <pageSetup orientation="portrait" r:id="rId2"/>
      <headerFooter alignWithMargins="0"/>
    </customSheetView>
    <customSheetView guid="{F1B559AA-B9AD-4E4C-B94A-ECBE5878008B}" state="hidden" topLeftCell="A5">
      <selection activeCell="D11" sqref="D11"/>
      <pageMargins left="0.75" right="0.62" top="0.65" bottom="1" header="0.5" footer="0.5"/>
      <pageSetup orientation="portrait" r:id="rId3"/>
      <headerFooter alignWithMargins="0"/>
    </customSheetView>
    <customSheetView guid="{755190E0-7BE9-48F9-BB5F-DF8E25D6736A}" state="hidden" topLeftCell="A5">
      <selection activeCell="D11" sqref="D11"/>
      <pageMargins left="0.75" right="0.62" top="0.65" bottom="1" header="0.5" footer="0.5"/>
      <pageSetup orientation="portrait" r:id="rId4"/>
      <headerFooter alignWithMargins="0"/>
    </customSheetView>
    <customSheetView guid="{CCA37BAE-906F-43D5-9FD9-B13563E4B9D7}" state="hidden" topLeftCell="A5">
      <selection activeCell="D11" sqref="D11"/>
      <pageMargins left="0.75" right="0.62" top="0.65" bottom="1" header="0.5" footer="0.5"/>
      <pageSetup orientation="portrait" r:id="rId5"/>
      <headerFooter alignWithMargins="0"/>
    </customSheetView>
    <customSheetView guid="{B96E710B-6DD7-4DE1-95AB-C9EE060CD030}" state="hidden" topLeftCell="A5">
      <selection activeCell="D11" sqref="D11"/>
      <pageMargins left="0.75" right="0.62" top="0.65" bottom="1" header="0.5" footer="0.5"/>
      <pageSetup orientation="portrait" r:id="rId6"/>
      <headerFooter alignWithMargins="0"/>
    </customSheetView>
    <customSheetView guid="{357C9841-BEC3-434B-AC63-C04FB4321BA3}" state="hidden" topLeftCell="A5">
      <selection activeCell="D11" sqref="D11"/>
      <pageMargins left="0.75" right="0.62" top="0.65" bottom="1" header="0.5" footer="0.5"/>
      <pageSetup orientation="portrait" r:id="rId7"/>
      <headerFooter alignWithMargins="0"/>
    </customSheetView>
    <customSheetView guid="{3C00DDA0-7DDE-4169-A739-550DAF5DCF8D}" state="hidden" topLeftCell="A5">
      <selection activeCell="D11" sqref="D11"/>
      <pageMargins left="0.75" right="0.62" top="0.65" bottom="1" header="0.5" footer="0.5"/>
      <pageSetup orientation="portrait" r:id="rId8"/>
      <headerFooter alignWithMargins="0"/>
    </customSheetView>
    <customSheetView guid="{99CA2F10-F926-46DC-8609-4EAE5B9F3585}" state="hidden" topLeftCell="A5">
      <selection activeCell="D11" sqref="D11"/>
      <pageMargins left="0.75" right="0.62" top="0.65" bottom="1" header="0.5" footer="0.5"/>
      <pageSetup orientation="portrait" r:id="rId9"/>
      <headerFooter alignWithMargins="0"/>
    </customSheetView>
    <customSheetView guid="{63D51328-7CBC-4A1E-B96D-BAE91416501B}" state="hidden" topLeftCell="A5">
      <selection activeCell="D11" sqref="D11"/>
      <pageMargins left="0.75" right="0.62" top="0.65" bottom="1" header="0.5" footer="0.5"/>
      <pageSetup orientation="portrait" r:id="rId10"/>
      <headerFooter alignWithMargins="0"/>
    </customSheetView>
    <customSheetView guid="{B056965A-4BE5-44B3-AB31-550AD9F023BC}" state="hidden" topLeftCell="A5">
      <selection activeCell="D11" sqref="D11"/>
      <pageMargins left="0.75" right="0.62" top="0.65" bottom="1" header="0.5" footer="0.5"/>
      <pageSetup orientation="portrait" r:id="rId11"/>
      <headerFooter alignWithMargins="0"/>
    </customSheetView>
    <customSheetView guid="{3FCD02EB-1C44-4646-B069-2B9945E67B1F}" state="hidden" topLeftCell="A5">
      <selection activeCell="D11" sqref="D11"/>
      <pageMargins left="0.75" right="0.62" top="0.65" bottom="1" header="0.5" footer="0.5"/>
      <pageSetup orientation="portrait" r:id="rId12"/>
      <headerFooter alignWithMargins="0"/>
    </customSheetView>
    <customSheetView guid="{267FF044-3C5D-4FEC-AC00-A7E30583F8BB}" state="hidden" topLeftCell="A5">
      <selection activeCell="D11" sqref="D11"/>
      <pageMargins left="0.75" right="0.62" top="0.65" bottom="1" header="0.5" footer="0.5"/>
      <pageSetup orientation="portrait" r:id="rId13"/>
      <headerFooter alignWithMargins="0"/>
    </customSheetView>
    <customSheetView guid="{85C35A94-6604-4819-B993-593EFE526A1E}" state="hidden" topLeftCell="A5">
      <selection activeCell="D11" sqref="D11"/>
      <pageMargins left="0.75" right="0.62" top="0.65" bottom="1" header="0.5" footer="0.5"/>
      <pageSetup orientation="portrait" r:id="rId14"/>
      <headerFooter alignWithMargins="0"/>
    </customSheetView>
  </customSheetViews>
  <mergeCells count="1">
    <mergeCell ref="A2:E2"/>
  </mergeCells>
  <pageMargins left="0.75" right="0.62" top="0.65" bottom="1" header="0.5" footer="0.5"/>
  <pageSetup orientation="portrait" r:id="rId15"/>
  <headerFooter alignWithMargins="0"/>
  <drawing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tabSelected="1" view="pageBreakPreview" zoomScale="110" zoomScaleNormal="100" zoomScaleSheetLayoutView="110" workbookViewId="0">
      <selection activeCell="C5" sqref="C5:F5"/>
    </sheetView>
  </sheetViews>
  <sheetFormatPr defaultColWidth="9.109375" defaultRowHeight="14.4"/>
  <cols>
    <col min="1" max="1" width="10.6640625" style="203" customWidth="1"/>
    <col min="2" max="2" width="15.33203125" style="208" customWidth="1"/>
    <col min="3" max="3" width="16.33203125" style="203" customWidth="1"/>
    <col min="4" max="4" width="20.6640625" style="203" customWidth="1"/>
    <col min="5" max="5" width="12.6640625" style="203" customWidth="1"/>
    <col min="6" max="6" width="31.33203125" style="203" customWidth="1"/>
    <col min="7" max="7" width="9.109375" style="203" customWidth="1"/>
    <col min="8" max="8" width="12" style="203" hidden="1" customWidth="1"/>
    <col min="9" max="18" width="9.109375" style="204" hidden="1" customWidth="1"/>
    <col min="19" max="19" width="8" style="204" hidden="1" customWidth="1"/>
    <col min="20" max="20" width="9.109375" style="204" hidden="1" customWidth="1"/>
    <col min="21" max="21" width="7.6640625" style="204" hidden="1" customWidth="1"/>
    <col min="22" max="22" width="9.109375" style="204" hidden="1" customWidth="1"/>
    <col min="23" max="23" width="5.5546875" style="204" hidden="1" customWidth="1"/>
    <col min="24" max="24" width="4.88671875" style="204" hidden="1" customWidth="1"/>
    <col min="25" max="25" width="9.109375" style="204" hidden="1" customWidth="1"/>
    <col min="26" max="26" width="66.6640625" style="204" hidden="1" customWidth="1"/>
    <col min="27" max="27" width="17.5546875" style="204" hidden="1" customWidth="1"/>
    <col min="28" max="28" width="20" style="204" hidden="1" customWidth="1"/>
    <col min="29" max="29" width="13.88671875" style="204" hidden="1" customWidth="1"/>
    <col min="30" max="30" width="9.109375" style="205" hidden="1" customWidth="1"/>
    <col min="31" max="31" width="9.109375" style="206" hidden="1" customWidth="1"/>
    <col min="32" max="32" width="13.6640625" style="206" hidden="1" customWidth="1"/>
    <col min="33" max="35" width="9.109375" style="205" hidden="1" customWidth="1"/>
    <col min="36" max="36" width="10.44140625" style="205" hidden="1" customWidth="1"/>
    <col min="37" max="41" width="9.109375" style="205" hidden="1" customWidth="1"/>
    <col min="42" max="16384" width="9.109375" style="204"/>
  </cols>
  <sheetData>
    <row r="1" spans="1:36" ht="24.75" customHeight="1">
      <c r="A1" s="200" t="str">
        <f>Cover!B3</f>
        <v xml:space="preserve">SPEC. NO.: CC/NT/W-RT/DOM/A10/23/01655	</v>
      </c>
      <c r="B1" s="200"/>
      <c r="C1" s="201"/>
      <c r="D1" s="201"/>
      <c r="E1" s="201"/>
      <c r="F1" s="202" t="s">
        <v>207</v>
      </c>
      <c r="Z1" s="204" t="str">
        <f>'[9]Names of Bidder'!D6</f>
        <v>Sole Bidder</v>
      </c>
      <c r="AE1" s="206">
        <v>1</v>
      </c>
      <c r="AF1" s="206" t="s">
        <v>208</v>
      </c>
      <c r="AI1" s="206">
        <v>1</v>
      </c>
      <c r="AJ1" s="205" t="s">
        <v>209</v>
      </c>
    </row>
    <row r="2" spans="1:36">
      <c r="B2" s="203"/>
      <c r="Z2" s="204">
        <f>'[9]Names of Bidder'!AA6</f>
        <v>0</v>
      </c>
      <c r="AE2" s="206">
        <v>2</v>
      </c>
      <c r="AF2" s="206" t="s">
        <v>210</v>
      </c>
      <c r="AI2" s="206">
        <v>2</v>
      </c>
      <c r="AJ2" s="205" t="s">
        <v>211</v>
      </c>
    </row>
    <row r="3" spans="1:36" ht="17.399999999999999">
      <c r="A3" s="1028" t="s">
        <v>212</v>
      </c>
      <c r="B3" s="1028"/>
      <c r="C3" s="1028"/>
      <c r="D3" s="1028"/>
      <c r="E3" s="1028"/>
      <c r="F3" s="1028"/>
      <c r="AE3" s="206">
        <v>3</v>
      </c>
      <c r="AF3" s="206" t="s">
        <v>213</v>
      </c>
      <c r="AI3" s="206">
        <v>3</v>
      </c>
      <c r="AJ3" s="205" t="s">
        <v>214</v>
      </c>
    </row>
    <row r="4" spans="1:36">
      <c r="A4" s="207"/>
      <c r="B4" s="207"/>
      <c r="C4" s="207"/>
      <c r="D4" s="207"/>
      <c r="E4" s="207"/>
      <c r="F4" s="207"/>
      <c r="AE4" s="206">
        <v>4</v>
      </c>
      <c r="AF4" s="206" t="s">
        <v>215</v>
      </c>
      <c r="AI4" s="206">
        <v>4</v>
      </c>
      <c r="AJ4" s="205" t="s">
        <v>216</v>
      </c>
    </row>
    <row r="5" spans="1:36">
      <c r="A5" s="208" t="s">
        <v>217</v>
      </c>
      <c r="C5" s="1029"/>
      <c r="D5" s="1029"/>
      <c r="E5" s="1029"/>
      <c r="F5" s="1029"/>
      <c r="AE5" s="206">
        <v>5</v>
      </c>
      <c r="AF5" s="206" t="s">
        <v>215</v>
      </c>
      <c r="AI5" s="206">
        <v>5</v>
      </c>
      <c r="AJ5" s="205" t="s">
        <v>218</v>
      </c>
    </row>
    <row r="6" spans="1:36">
      <c r="A6" s="208" t="s">
        <v>219</v>
      </c>
      <c r="B6" s="1019" t="str">
        <f>'Names of Bidder'!D27&amp;'Names of Bidder'!E27&amp;'Names of Bidder'!F27</f>
        <v/>
      </c>
      <c r="C6" s="1019"/>
      <c r="AE6" s="206">
        <v>6</v>
      </c>
      <c r="AF6" s="206" t="s">
        <v>215</v>
      </c>
      <c r="AG6" s="209" t="e">
        <f>DAY(B6)</f>
        <v>#VALUE!</v>
      </c>
      <c r="AI6" s="206">
        <v>6</v>
      </c>
      <c r="AJ6" s="205" t="s">
        <v>220</v>
      </c>
    </row>
    <row r="7" spans="1:36">
      <c r="A7" s="208"/>
      <c r="B7" s="210"/>
      <c r="C7" s="210"/>
      <c r="AE7" s="206">
        <v>7</v>
      </c>
      <c r="AF7" s="206" t="s">
        <v>215</v>
      </c>
      <c r="AG7" s="209" t="e">
        <f>MONTH(B6)</f>
        <v>#VALUE!</v>
      </c>
      <c r="AI7" s="206">
        <v>7</v>
      </c>
      <c r="AJ7" s="205" t="s">
        <v>221</v>
      </c>
    </row>
    <row r="8" spans="1:36">
      <c r="A8" s="211" t="s">
        <v>1</v>
      </c>
      <c r="B8" s="212"/>
      <c r="F8" s="213"/>
      <c r="AE8" s="206">
        <v>8</v>
      </c>
      <c r="AF8" s="206" t="s">
        <v>215</v>
      </c>
      <c r="AG8" s="209" t="e">
        <f>LOOKUP(AG7,AI1:AI12,AJ1:AJ12)</f>
        <v>#VALUE!</v>
      </c>
      <c r="AI8" s="206">
        <v>8</v>
      </c>
      <c r="AJ8" s="205" t="s">
        <v>222</v>
      </c>
    </row>
    <row r="9" spans="1:36">
      <c r="A9" s="214">
        <f>'Sch-1'!L8</f>
        <v>0</v>
      </c>
      <c r="B9" s="214"/>
      <c r="F9" s="213"/>
      <c r="AE9" s="206">
        <v>9</v>
      </c>
      <c r="AF9" s="206" t="s">
        <v>215</v>
      </c>
      <c r="AG9" s="209" t="e">
        <f>YEAR(B6)</f>
        <v>#VALUE!</v>
      </c>
      <c r="AI9" s="206">
        <v>9</v>
      </c>
      <c r="AJ9" s="205" t="s">
        <v>223</v>
      </c>
    </row>
    <row r="10" spans="1:36">
      <c r="A10" s="214" t="str">
        <f>'Sch-1'!K9</f>
        <v>Power Grid Corporation of India Ltd.,</v>
      </c>
      <c r="B10" s="214"/>
      <c r="F10" s="213"/>
      <c r="AE10" s="206">
        <v>10</v>
      </c>
      <c r="AF10" s="206" t="s">
        <v>215</v>
      </c>
      <c r="AI10" s="206">
        <v>10</v>
      </c>
      <c r="AJ10" s="205" t="s">
        <v>224</v>
      </c>
    </row>
    <row r="11" spans="1:36">
      <c r="A11" s="214" t="str">
        <f>'Sch-1'!K10</f>
        <v>"Saudamini", Plot No.-2</v>
      </c>
      <c r="B11" s="214"/>
      <c r="F11" s="213"/>
      <c r="AE11" s="206">
        <v>11</v>
      </c>
      <c r="AF11" s="206" t="s">
        <v>215</v>
      </c>
      <c r="AI11" s="206">
        <v>11</v>
      </c>
      <c r="AJ11" s="205" t="s">
        <v>225</v>
      </c>
    </row>
    <row r="12" spans="1:36">
      <c r="A12" s="214" t="str">
        <f>'Sch-1'!K11</f>
        <v xml:space="preserve">Sector-29, </v>
      </c>
      <c r="B12" s="214"/>
      <c r="F12" s="213"/>
      <c r="AE12" s="206">
        <v>12</v>
      </c>
      <c r="AF12" s="206" t="s">
        <v>215</v>
      </c>
      <c r="AI12" s="206">
        <v>12</v>
      </c>
      <c r="AJ12" s="205" t="s">
        <v>226</v>
      </c>
    </row>
    <row r="13" spans="1:36">
      <c r="A13" s="214" t="str">
        <f>'Sch-1'!K12</f>
        <v>Gurgaon (Haryana) - 122001</v>
      </c>
      <c r="B13" s="214"/>
      <c r="F13" s="213"/>
      <c r="AE13" s="206">
        <v>13</v>
      </c>
      <c r="AF13" s="206" t="s">
        <v>215</v>
      </c>
    </row>
    <row r="14" spans="1:36" ht="22.5" customHeight="1">
      <c r="A14" s="208"/>
      <c r="F14" s="213"/>
      <c r="AE14" s="206">
        <v>14</v>
      </c>
      <c r="AF14" s="206" t="s">
        <v>215</v>
      </c>
    </row>
    <row r="15" spans="1:36" ht="69.599999999999994" customHeight="1">
      <c r="A15" s="529" t="s">
        <v>227</v>
      </c>
      <c r="B15" s="530"/>
      <c r="C15" s="1030" t="str">
        <f>Cover!B2</f>
        <v>765kV Reactor Package RT20 for 7X110MVAR, 765kV, 1-Phase Reactors at Fatehgarh-III PS associated with ”Transmission system for evacuation of power from REZ in Rajasthan (20GW) under Phase-III Part E1”.</v>
      </c>
      <c r="D15" s="1030"/>
      <c r="E15" s="1030"/>
      <c r="F15" s="1030"/>
      <c r="AE15" s="206">
        <v>15</v>
      </c>
      <c r="AF15" s="206" t="s">
        <v>215</v>
      </c>
    </row>
    <row r="16" spans="1:36" ht="27.75" customHeight="1">
      <c r="A16" s="203" t="s">
        <v>228</v>
      </c>
      <c r="B16" s="203"/>
      <c r="C16" s="213"/>
      <c r="D16" s="213"/>
      <c r="E16" s="213"/>
      <c r="F16" s="213"/>
      <c r="AE16" s="206">
        <v>16</v>
      </c>
      <c r="AF16" s="206" t="s">
        <v>215</v>
      </c>
    </row>
    <row r="17" spans="1:41" ht="99.75" customHeight="1">
      <c r="A17" s="216">
        <v>1</v>
      </c>
      <c r="B17" s="1026"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026"/>
      <c r="D17" s="1026"/>
      <c r="E17" s="1026"/>
      <c r="F17" s="1026"/>
      <c r="H17" s="618" t="s">
        <v>301</v>
      </c>
      <c r="Z17" s="217"/>
      <c r="AA17" s="218"/>
      <c r="AB17" s="219"/>
      <c r="AC17" s="220"/>
      <c r="AE17" s="206">
        <v>17</v>
      </c>
      <c r="AF17" s="206" t="s">
        <v>215</v>
      </c>
    </row>
    <row r="18" spans="1:41" ht="24.75" customHeight="1">
      <c r="A18" s="216"/>
      <c r="B18" s="1026"/>
      <c r="C18" s="1026"/>
      <c r="D18" s="1026"/>
      <c r="E18" s="1026"/>
      <c r="F18" s="1026"/>
      <c r="H18" s="219">
        <f>ROUND('Sch-6 (After Discount)'!D28,2)</f>
        <v>0</v>
      </c>
      <c r="I18" s="204" t="s">
        <v>471</v>
      </c>
      <c r="Z18" s="217"/>
      <c r="AA18" s="218"/>
      <c r="AB18" s="219"/>
      <c r="AC18" s="220"/>
    </row>
    <row r="19" spans="1:41">
      <c r="A19" s="216"/>
      <c r="B19" s="1026"/>
      <c r="C19" s="1026"/>
      <c r="D19" s="1026"/>
      <c r="E19" s="1026"/>
      <c r="F19" s="1026"/>
      <c r="H19" s="619" t="str">
        <f>'N-W (Cr.)'!P4</f>
        <v/>
      </c>
      <c r="N19" s="204" t="s">
        <v>470</v>
      </c>
      <c r="Z19" s="217"/>
      <c r="AA19" s="218"/>
      <c r="AB19" s="219"/>
      <c r="AC19" s="220"/>
    </row>
    <row r="20" spans="1:41" ht="39" customHeight="1">
      <c r="B20" s="1027" t="s">
        <v>229</v>
      </c>
      <c r="C20" s="1027"/>
      <c r="D20" s="1027"/>
      <c r="E20" s="1027"/>
      <c r="F20" s="1027"/>
      <c r="H20" s="203" t="s">
        <v>300</v>
      </c>
      <c r="AE20" s="206">
        <v>18</v>
      </c>
      <c r="AF20" s="206" t="s">
        <v>215</v>
      </c>
    </row>
    <row r="21" spans="1:41" s="203" customFormat="1" ht="27.75" customHeight="1">
      <c r="A21" s="221">
        <v>2</v>
      </c>
      <c r="B21" s="1025" t="s">
        <v>230</v>
      </c>
      <c r="C21" s="1025"/>
      <c r="D21" s="1025"/>
      <c r="E21" s="1025"/>
      <c r="F21" s="1025"/>
      <c r="AD21" s="222"/>
      <c r="AE21" s="206">
        <v>19</v>
      </c>
      <c r="AF21" s="206" t="s">
        <v>215</v>
      </c>
      <c r="AG21" s="222"/>
      <c r="AH21" s="222"/>
      <c r="AI21" s="222"/>
      <c r="AJ21" s="222"/>
      <c r="AK21" s="222"/>
      <c r="AL21" s="222"/>
      <c r="AM21" s="222"/>
      <c r="AN21" s="222"/>
      <c r="AO21" s="222"/>
    </row>
    <row r="22" spans="1:41" ht="39.75" customHeight="1">
      <c r="A22" s="216">
        <v>2.1</v>
      </c>
      <c r="B22" s="1020" t="s">
        <v>231</v>
      </c>
      <c r="C22" s="1020"/>
      <c r="D22" s="1020"/>
      <c r="E22" s="1020"/>
      <c r="F22" s="1020"/>
      <c r="AE22" s="206">
        <v>20</v>
      </c>
      <c r="AF22" s="206" t="s">
        <v>215</v>
      </c>
    </row>
    <row r="23" spans="1:41" ht="36.75" customHeight="1">
      <c r="B23" s="1024" t="s">
        <v>232</v>
      </c>
      <c r="C23" s="1024"/>
      <c r="D23" s="1020" t="s">
        <v>233</v>
      </c>
      <c r="E23" s="1020"/>
      <c r="F23" s="1020"/>
      <c r="AE23" s="206">
        <v>21</v>
      </c>
      <c r="AF23" s="206" t="s">
        <v>208</v>
      </c>
    </row>
    <row r="24" spans="1:41" ht="33" customHeight="1">
      <c r="B24" s="1024" t="s">
        <v>234</v>
      </c>
      <c r="C24" s="1024"/>
      <c r="D24" s="215" t="s">
        <v>302</v>
      </c>
      <c r="E24" s="215"/>
      <c r="F24" s="215"/>
      <c r="AE24" s="206">
        <v>22</v>
      </c>
      <c r="AF24" s="206" t="s">
        <v>215</v>
      </c>
    </row>
    <row r="25" spans="1:41" ht="27.9" customHeight="1">
      <c r="B25" s="1024" t="s">
        <v>235</v>
      </c>
      <c r="C25" s="1024"/>
      <c r="D25" s="215" t="s">
        <v>236</v>
      </c>
      <c r="E25" s="215"/>
      <c r="F25" s="215"/>
      <c r="H25" s="222" t="str">
        <f>'[9]Names of Bidder'!D6</f>
        <v>Sole Bidder</v>
      </c>
      <c r="AE25" s="206">
        <v>23</v>
      </c>
      <c r="AF25" s="206" t="s">
        <v>215</v>
      </c>
    </row>
    <row r="26" spans="1:41" ht="27.9" customHeight="1">
      <c r="B26" s="1024" t="s">
        <v>237</v>
      </c>
      <c r="C26" s="1024"/>
      <c r="D26" s="215" t="s">
        <v>238</v>
      </c>
      <c r="E26" s="215"/>
      <c r="F26" s="215"/>
      <c r="AE26" s="206">
        <v>24</v>
      </c>
      <c r="AF26" s="206" t="s">
        <v>215</v>
      </c>
    </row>
    <row r="27" spans="1:41" ht="27.9" customHeight="1">
      <c r="B27" s="1024" t="s">
        <v>239</v>
      </c>
      <c r="C27" s="1024"/>
      <c r="D27" s="215" t="s">
        <v>240</v>
      </c>
      <c r="E27" s="215"/>
      <c r="F27" s="215"/>
      <c r="AE27" s="206">
        <v>25</v>
      </c>
      <c r="AF27" s="206" t="s">
        <v>215</v>
      </c>
    </row>
    <row r="28" spans="1:41" ht="27.9" customHeight="1">
      <c r="B28" s="1024" t="s">
        <v>241</v>
      </c>
      <c r="C28" s="1024"/>
      <c r="D28" s="215" t="s">
        <v>242</v>
      </c>
      <c r="E28" s="215"/>
      <c r="F28" s="215"/>
      <c r="AE28" s="206">
        <v>26</v>
      </c>
      <c r="AF28" s="206" t="s">
        <v>215</v>
      </c>
    </row>
    <row r="29" spans="1:41" ht="27.9" customHeight="1">
      <c r="B29" s="1024" t="s">
        <v>30</v>
      </c>
      <c r="C29" s="1024"/>
      <c r="D29" s="215" t="s">
        <v>243</v>
      </c>
      <c r="E29" s="215"/>
      <c r="F29" s="215"/>
      <c r="AE29" s="206">
        <v>27</v>
      </c>
      <c r="AF29" s="206" t="s">
        <v>215</v>
      </c>
    </row>
    <row r="30" spans="1:41" ht="98.25" customHeight="1">
      <c r="A30" s="223">
        <v>2.2000000000000002</v>
      </c>
      <c r="B30" s="1020" t="s">
        <v>244</v>
      </c>
      <c r="C30" s="1020"/>
      <c r="D30" s="1020"/>
      <c r="E30" s="1020"/>
      <c r="F30" s="1020"/>
      <c r="AE30" s="206">
        <v>28</v>
      </c>
      <c r="AF30" s="206" t="s">
        <v>215</v>
      </c>
    </row>
    <row r="31" spans="1:41" ht="68.25" customHeight="1">
      <c r="A31" s="223">
        <v>2.2999999999999998</v>
      </c>
      <c r="B31" s="1020" t="s">
        <v>245</v>
      </c>
      <c r="C31" s="1020"/>
      <c r="D31" s="1020"/>
      <c r="E31" s="1020"/>
      <c r="F31" s="1020"/>
      <c r="AE31" s="206">
        <v>29</v>
      </c>
      <c r="AF31" s="206" t="s">
        <v>215</v>
      </c>
    </row>
    <row r="32" spans="1:41" ht="129.75" customHeight="1">
      <c r="A32" s="223">
        <v>2.4</v>
      </c>
      <c r="B32" s="1020" t="s">
        <v>246</v>
      </c>
      <c r="C32" s="1020"/>
      <c r="D32" s="1020"/>
      <c r="E32" s="1020"/>
      <c r="F32" s="1020"/>
      <c r="AE32" s="206">
        <v>30</v>
      </c>
      <c r="AF32" s="206" t="s">
        <v>215</v>
      </c>
    </row>
    <row r="33" spans="1:32" ht="79.5" customHeight="1">
      <c r="A33" s="223">
        <v>2.5</v>
      </c>
      <c r="B33" s="1020" t="s">
        <v>247</v>
      </c>
      <c r="C33" s="1020"/>
      <c r="D33" s="1020"/>
      <c r="E33" s="1020"/>
      <c r="F33" s="1020"/>
      <c r="AE33" s="206">
        <v>31</v>
      </c>
      <c r="AF33" s="206" t="s">
        <v>208</v>
      </c>
    </row>
    <row r="34" spans="1:32" ht="81" customHeight="1">
      <c r="A34" s="216">
        <v>3</v>
      </c>
      <c r="B34" s="1020" t="s">
        <v>248</v>
      </c>
      <c r="C34" s="1020"/>
      <c r="D34" s="1020"/>
      <c r="E34" s="1020"/>
      <c r="F34" s="1020"/>
    </row>
    <row r="35" spans="1:32" ht="63" customHeight="1">
      <c r="A35" s="216">
        <v>3.1</v>
      </c>
      <c r="B35" s="1021" t="s">
        <v>303</v>
      </c>
      <c r="C35" s="1021"/>
      <c r="D35" s="1021"/>
      <c r="E35" s="1021"/>
      <c r="F35" s="1021"/>
    </row>
    <row r="36" spans="1:32" ht="114" customHeight="1">
      <c r="A36" s="223">
        <v>3.2</v>
      </c>
      <c r="B36" s="1020" t="s">
        <v>304</v>
      </c>
      <c r="C36" s="1020"/>
      <c r="D36" s="1020"/>
      <c r="E36" s="1020"/>
      <c r="F36" s="1020"/>
    </row>
    <row r="37" spans="1:32" ht="65.25" customHeight="1">
      <c r="A37" s="223">
        <v>3.3</v>
      </c>
      <c r="B37" s="1020" t="s">
        <v>305</v>
      </c>
      <c r="C37" s="1020"/>
      <c r="D37" s="1020"/>
      <c r="E37" s="1020"/>
      <c r="F37" s="1020"/>
    </row>
    <row r="38" spans="1:32" ht="66" customHeight="1">
      <c r="A38" s="216">
        <v>4</v>
      </c>
      <c r="B38" s="1020" t="s">
        <v>249</v>
      </c>
      <c r="C38" s="1020"/>
      <c r="D38" s="1020"/>
      <c r="E38" s="1020"/>
      <c r="F38" s="1020"/>
    </row>
    <row r="39" spans="1:32" ht="93" customHeight="1">
      <c r="A39" s="216">
        <v>5</v>
      </c>
      <c r="B39" s="1020" t="s">
        <v>250</v>
      </c>
      <c r="C39" s="1020"/>
      <c r="D39" s="1020"/>
      <c r="E39" s="1020"/>
      <c r="F39" s="1020"/>
    </row>
    <row r="40" spans="1:32" ht="20.25" customHeight="1">
      <c r="B40" s="83" t="str">
        <f>IF(ISERROR("Dated this " &amp; AG6 &amp; LOOKUP(AG6,AE1:AE33,AF1:AF33) &amp; " day of " &amp; AG8 &amp; " " &amp;AG9), "", "Dated this " &amp; AG6 &amp; LOOKUP(AG6,AE1:AE33,AF1:AF33) &amp; " day of " &amp; AG8 &amp; " " &amp;AG9)</f>
        <v/>
      </c>
      <c r="C40" s="83"/>
      <c r="D40" s="83"/>
      <c r="E40" s="224"/>
      <c r="F40" s="224"/>
    </row>
    <row r="41" spans="1:32" ht="30" customHeight="1">
      <c r="B41" s="83" t="s">
        <v>179</v>
      </c>
      <c r="C41" s="33"/>
      <c r="D41" s="81"/>
      <c r="E41" s="81"/>
      <c r="F41" s="81"/>
    </row>
    <row r="42" spans="1:32" ht="20.25" customHeight="1">
      <c r="B42" s="225"/>
      <c r="C42" s="81"/>
      <c r="D42" s="81"/>
      <c r="E42" s="83"/>
      <c r="F42" s="226" t="s">
        <v>180</v>
      </c>
    </row>
    <row r="43" spans="1:32" ht="18" customHeight="1">
      <c r="B43" s="225"/>
      <c r="C43" s="81"/>
      <c r="D43" s="83"/>
      <c r="E43" s="83"/>
      <c r="F43" s="226" t="str">
        <f>"For and on behalf of " &amp; '[9]Sch-1'!B8</f>
        <v>For and on behalf of test</v>
      </c>
    </row>
    <row r="44" spans="1:32" ht="30" customHeight="1">
      <c r="A44" s="204"/>
      <c r="B44" s="204"/>
      <c r="C44" s="227"/>
      <c r="D44" s="204"/>
      <c r="E44" s="228" t="s">
        <v>251</v>
      </c>
      <c r="F44" s="208"/>
    </row>
    <row r="45" spans="1:32" ht="30" customHeight="1">
      <c r="A45" s="229" t="s">
        <v>181</v>
      </c>
      <c r="B45" s="1023" t="str">
        <f>Discount!C39</f>
        <v xml:space="preserve">  </v>
      </c>
      <c r="C45" s="1019"/>
      <c r="D45" s="204"/>
      <c r="E45" s="228" t="s">
        <v>182</v>
      </c>
      <c r="F45" s="414">
        <f>Discount!F39</f>
        <v>0</v>
      </c>
    </row>
    <row r="46" spans="1:32" ht="30" customHeight="1">
      <c r="A46" s="229" t="s">
        <v>183</v>
      </c>
      <c r="B46" s="1018" t="str">
        <f>Discount!C40</f>
        <v/>
      </c>
      <c r="C46" s="1019"/>
      <c r="D46" s="204"/>
      <c r="E46" s="228" t="s">
        <v>184</v>
      </c>
      <c r="F46" s="414">
        <f>Discount!F40</f>
        <v>0</v>
      </c>
    </row>
    <row r="47" spans="1:32" ht="30" customHeight="1">
      <c r="B47" s="203"/>
      <c r="D47" s="204"/>
      <c r="E47" s="228" t="s">
        <v>252</v>
      </c>
    </row>
    <row r="48" spans="1:32" ht="30" customHeight="1">
      <c r="A48" s="1022" t="str">
        <f>IF(H25="Sole Bidder", "", "In case of bid from a Joint Venture, name &amp; designation of representative of JV partner is to be provided and Bid Form is also to be signed by him.")</f>
        <v/>
      </c>
      <c r="B48" s="1022"/>
      <c r="C48" s="1022"/>
      <c r="D48" s="1022"/>
      <c r="E48" s="1022"/>
      <c r="F48" s="1022"/>
    </row>
    <row r="49" spans="1:41" ht="30" customHeight="1">
      <c r="A49" s="230"/>
      <c r="B49" s="230"/>
      <c r="C49" s="83" t="str">
        <f>IF(Z2="2 or More", "Other Partner-2", "")</f>
        <v/>
      </c>
      <c r="D49" s="230"/>
      <c r="E49" s="231"/>
      <c r="F49" s="231" t="str">
        <f>IF(Z2=1,"Other Partner",IF(Z2="2 or More","Other Partner-1",""))</f>
        <v/>
      </c>
    </row>
    <row r="50" spans="1:41" ht="30" customHeight="1">
      <c r="A50" s="83"/>
      <c r="B50" s="226" t="str">
        <f>IF(Z2="2 or More", "Signature :", "")</f>
        <v/>
      </c>
      <c r="C50" s="232"/>
      <c r="D50" s="83"/>
      <c r="E50" s="226"/>
      <c r="F50" s="83"/>
    </row>
    <row r="51" spans="1:41" s="203" customFormat="1" ht="30" customHeight="1">
      <c r="A51" s="83"/>
      <c r="B51" s="226" t="str">
        <f>IF(Z2="2 or More", "Printed Name :", "")</f>
        <v/>
      </c>
      <c r="C51" s="233"/>
      <c r="D51" s="83"/>
      <c r="E51" s="226" t="str">
        <f>IF(Z1="Sole Bidder", "", "Printed Name :")</f>
        <v/>
      </c>
      <c r="F51" s="234"/>
      <c r="H51" s="208"/>
      <c r="AD51" s="222"/>
      <c r="AE51" s="206"/>
      <c r="AF51" s="206"/>
      <c r="AG51" s="222"/>
      <c r="AH51" s="222"/>
      <c r="AI51" s="222"/>
      <c r="AJ51" s="222"/>
      <c r="AK51" s="222"/>
      <c r="AL51" s="222"/>
      <c r="AM51" s="222"/>
      <c r="AN51" s="222"/>
      <c r="AO51" s="222"/>
    </row>
    <row r="52" spans="1:41" s="203" customFormat="1" ht="30" customHeight="1">
      <c r="A52" s="83"/>
      <c r="B52" s="226" t="str">
        <f>IF(Z2="2 or More", "Designation :", "")</f>
        <v/>
      </c>
      <c r="C52" s="233"/>
      <c r="D52" s="83"/>
      <c r="E52" s="226" t="str">
        <f>IF(Z1="Sole Bidder", "", "Designation :")</f>
        <v/>
      </c>
      <c r="F52" s="234"/>
      <c r="H52" s="208"/>
      <c r="AD52" s="222"/>
      <c r="AE52" s="206"/>
      <c r="AF52" s="206"/>
      <c r="AG52" s="222"/>
      <c r="AH52" s="222"/>
      <c r="AI52" s="222"/>
      <c r="AJ52" s="222"/>
      <c r="AK52" s="222"/>
      <c r="AL52" s="222"/>
      <c r="AM52" s="222"/>
      <c r="AN52" s="222"/>
      <c r="AO52" s="222"/>
    </row>
    <row r="53" spans="1:41" s="203" customFormat="1" ht="30" customHeight="1">
      <c r="A53" s="83"/>
      <c r="B53" s="226" t="str">
        <f>IF(Z2=2, "Common Seal :", "")</f>
        <v/>
      </c>
      <c r="C53" s="232"/>
      <c r="D53" s="83"/>
      <c r="E53" s="226"/>
      <c r="F53" s="83"/>
      <c r="H53" s="208"/>
      <c r="AD53" s="222"/>
      <c r="AE53" s="206"/>
      <c r="AF53" s="206"/>
      <c r="AG53" s="222"/>
      <c r="AH53" s="222"/>
      <c r="AI53" s="222"/>
      <c r="AJ53" s="222"/>
      <c r="AK53" s="222"/>
      <c r="AL53" s="222"/>
      <c r="AM53" s="222"/>
      <c r="AN53" s="222"/>
      <c r="AO53" s="222"/>
    </row>
    <row r="54" spans="1:41" s="203" customFormat="1" ht="33" customHeight="1">
      <c r="A54" s="235" t="s">
        <v>253</v>
      </c>
      <c r="B54" s="236"/>
      <c r="C54" s="232"/>
      <c r="D54" s="83"/>
      <c r="E54" s="226"/>
      <c r="F54" s="83"/>
      <c r="H54" s="208"/>
      <c r="AD54" s="222"/>
      <c r="AE54" s="206"/>
      <c r="AF54" s="206"/>
      <c r="AG54" s="222"/>
      <c r="AH54" s="222"/>
      <c r="AI54" s="222"/>
      <c r="AJ54" s="222"/>
      <c r="AK54" s="222"/>
      <c r="AL54" s="222"/>
      <c r="AM54" s="222"/>
      <c r="AN54" s="222"/>
      <c r="AO54" s="222"/>
    </row>
    <row r="55" spans="1:41" s="203" customFormat="1" ht="33" customHeight="1">
      <c r="A55" s="1014" t="s">
        <v>254</v>
      </c>
      <c r="B55" s="1014"/>
      <c r="C55" s="1014"/>
      <c r="D55" s="1013"/>
      <c r="E55" s="1013"/>
      <c r="F55" s="1013"/>
      <c r="H55" s="208"/>
      <c r="AD55" s="222"/>
      <c r="AE55" s="206"/>
      <c r="AF55" s="206"/>
      <c r="AG55" s="222"/>
      <c r="AH55" s="222"/>
      <c r="AI55" s="222"/>
      <c r="AJ55" s="222"/>
      <c r="AK55" s="222"/>
      <c r="AL55" s="222"/>
      <c r="AM55" s="222"/>
      <c r="AN55" s="222"/>
      <c r="AO55" s="222"/>
    </row>
    <row r="56" spans="1:41" s="203" customFormat="1" ht="33" customHeight="1">
      <c r="A56" s="1017"/>
      <c r="B56" s="1017"/>
      <c r="C56" s="1017"/>
      <c r="D56" s="237"/>
      <c r="E56" s="237"/>
      <c r="F56" s="237"/>
      <c r="H56" s="208"/>
      <c r="AD56" s="222"/>
      <c r="AE56" s="206"/>
      <c r="AF56" s="206"/>
      <c r="AG56" s="222"/>
      <c r="AH56" s="222"/>
      <c r="AI56" s="222"/>
      <c r="AJ56" s="222"/>
      <c r="AK56" s="222"/>
      <c r="AL56" s="222"/>
      <c r="AM56" s="222"/>
      <c r="AN56" s="222"/>
      <c r="AO56" s="222"/>
    </row>
    <row r="57" spans="1:41" s="203" customFormat="1" ht="33" customHeight="1">
      <c r="A57" s="1015"/>
      <c r="B57" s="1015"/>
      <c r="C57" s="1015"/>
      <c r="D57" s="237"/>
      <c r="E57" s="237"/>
      <c r="F57" s="237"/>
      <c r="H57" s="208"/>
      <c r="AD57" s="222"/>
      <c r="AE57" s="206"/>
      <c r="AF57" s="206"/>
      <c r="AG57" s="222"/>
      <c r="AH57" s="222"/>
      <c r="AI57" s="222"/>
      <c r="AJ57" s="222"/>
      <c r="AK57" s="222"/>
      <c r="AL57" s="222"/>
      <c r="AM57" s="222"/>
      <c r="AN57" s="222"/>
      <c r="AO57" s="222"/>
    </row>
    <row r="58" spans="1:41" s="203" customFormat="1" ht="33" customHeight="1">
      <c r="A58" s="1011" t="s">
        <v>255</v>
      </c>
      <c r="B58" s="1011"/>
      <c r="C58" s="1011"/>
      <c r="D58" s="1013"/>
      <c r="E58" s="1013"/>
      <c r="F58" s="1013"/>
      <c r="H58" s="208"/>
      <c r="AD58" s="222"/>
      <c r="AE58" s="206"/>
      <c r="AF58" s="206"/>
      <c r="AG58" s="222"/>
      <c r="AH58" s="222"/>
      <c r="AI58" s="222"/>
      <c r="AJ58" s="222"/>
      <c r="AK58" s="222"/>
      <c r="AL58" s="222"/>
      <c r="AM58" s="222"/>
      <c r="AN58" s="222"/>
      <c r="AO58" s="222"/>
    </row>
    <row r="59" spans="1:41" s="203" customFormat="1" ht="33" customHeight="1">
      <c r="A59" s="1011" t="s">
        <v>256</v>
      </c>
      <c r="B59" s="1011"/>
      <c r="C59" s="1011"/>
      <c r="D59" s="1013"/>
      <c r="E59" s="1013"/>
      <c r="F59" s="1013"/>
      <c r="H59" s="208"/>
      <c r="AD59" s="222"/>
      <c r="AE59" s="206"/>
      <c r="AF59" s="206"/>
      <c r="AG59" s="222"/>
      <c r="AH59" s="222"/>
      <c r="AI59" s="222"/>
      <c r="AJ59" s="222"/>
      <c r="AK59" s="222"/>
      <c r="AL59" s="222"/>
      <c r="AM59" s="222"/>
      <c r="AN59" s="222"/>
      <c r="AO59" s="222"/>
    </row>
    <row r="60" spans="1:41" s="203" customFormat="1" ht="33" customHeight="1">
      <c r="A60" s="1011" t="s">
        <v>257</v>
      </c>
      <c r="B60" s="1011"/>
      <c r="C60" s="1011"/>
      <c r="D60" s="1013"/>
      <c r="E60" s="1013"/>
      <c r="F60" s="1013"/>
      <c r="H60" s="208"/>
      <c r="AD60" s="222"/>
      <c r="AE60" s="206"/>
      <c r="AF60" s="206"/>
      <c r="AG60" s="222"/>
      <c r="AH60" s="222"/>
      <c r="AI60" s="222"/>
      <c r="AJ60" s="222"/>
      <c r="AK60" s="222"/>
      <c r="AL60" s="222"/>
      <c r="AM60" s="222"/>
      <c r="AN60" s="222"/>
      <c r="AO60" s="222"/>
    </row>
    <row r="61" spans="1:41" s="203" customFormat="1" ht="33" customHeight="1">
      <c r="A61" s="1014" t="s">
        <v>258</v>
      </c>
      <c r="B61" s="1014"/>
      <c r="C61" s="1014"/>
      <c r="D61" s="1013"/>
      <c r="E61" s="1013"/>
      <c r="F61" s="1013"/>
      <c r="H61" s="208"/>
      <c r="AD61" s="222"/>
      <c r="AE61" s="206"/>
      <c r="AF61" s="206"/>
      <c r="AG61" s="222"/>
      <c r="AH61" s="222"/>
      <c r="AI61" s="222"/>
      <c r="AJ61" s="222"/>
      <c r="AK61" s="222"/>
      <c r="AL61" s="222"/>
      <c r="AM61" s="222"/>
      <c r="AN61" s="222"/>
      <c r="AO61" s="222"/>
    </row>
    <row r="62" spans="1:41" s="203" customFormat="1" ht="33" customHeight="1">
      <c r="A62" s="1017"/>
      <c r="B62" s="1017"/>
      <c r="C62" s="1017"/>
      <c r="D62" s="237"/>
      <c r="E62" s="237"/>
      <c r="F62" s="237"/>
      <c r="H62" s="208"/>
      <c r="AD62" s="222"/>
      <c r="AE62" s="206"/>
      <c r="AF62" s="206"/>
      <c r="AG62" s="222"/>
      <c r="AH62" s="222"/>
      <c r="AI62" s="222"/>
      <c r="AJ62" s="222"/>
      <c r="AK62" s="222"/>
      <c r="AL62" s="222"/>
      <c r="AM62" s="222"/>
      <c r="AN62" s="222"/>
      <c r="AO62" s="222"/>
    </row>
    <row r="63" spans="1:41" s="203" customFormat="1" ht="33" customHeight="1">
      <c r="A63" s="1015"/>
      <c r="B63" s="1015"/>
      <c r="C63" s="1015"/>
      <c r="D63" s="237"/>
      <c r="E63" s="237"/>
      <c r="F63" s="237"/>
      <c r="H63" s="208"/>
      <c r="AD63" s="222"/>
      <c r="AE63" s="206"/>
      <c r="AF63" s="206"/>
      <c r="AG63" s="222"/>
      <c r="AH63" s="222"/>
      <c r="AI63" s="222"/>
      <c r="AJ63" s="222"/>
      <c r="AK63" s="222"/>
      <c r="AL63" s="222"/>
      <c r="AM63" s="222"/>
      <c r="AN63" s="222"/>
      <c r="AO63" s="222"/>
    </row>
    <row r="64" spans="1:41" s="203" customFormat="1" ht="60.75" customHeight="1">
      <c r="A64" s="1016"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016"/>
      <c r="C64" s="1016"/>
      <c r="D64" s="1016"/>
      <c r="E64" s="1016"/>
      <c r="F64" s="1016"/>
      <c r="H64" s="208"/>
      <c r="AD64" s="222"/>
      <c r="AE64" s="206"/>
      <c r="AF64" s="206"/>
      <c r="AG64" s="222"/>
      <c r="AH64" s="222"/>
      <c r="AI64" s="222"/>
      <c r="AJ64" s="222"/>
      <c r="AK64" s="222"/>
      <c r="AL64" s="222"/>
      <c r="AM64" s="222"/>
      <c r="AN64" s="222"/>
      <c r="AO64" s="222"/>
    </row>
    <row r="65" spans="1:41" s="203" customFormat="1" ht="33" customHeight="1">
      <c r="A65" s="1012" t="s">
        <v>115</v>
      </c>
      <c r="B65" s="1012"/>
      <c r="C65" s="1012"/>
      <c r="D65" s="1012"/>
      <c r="E65" s="1012"/>
      <c r="F65" s="1012"/>
      <c r="H65" s="208"/>
      <c r="AD65" s="222"/>
      <c r="AE65" s="206"/>
      <c r="AF65" s="206"/>
      <c r="AG65" s="222"/>
      <c r="AH65" s="222"/>
      <c r="AI65" s="222"/>
      <c r="AJ65" s="222"/>
      <c r="AK65" s="222"/>
      <c r="AL65" s="222"/>
      <c r="AM65" s="222"/>
      <c r="AN65" s="222"/>
      <c r="AO65" s="222"/>
    </row>
    <row r="66" spans="1:41" s="203" customFormat="1" ht="33" customHeight="1">
      <c r="A66" s="208"/>
      <c r="B66" s="208"/>
      <c r="H66" s="208"/>
      <c r="AD66" s="222"/>
      <c r="AE66" s="206"/>
      <c r="AF66" s="206"/>
      <c r="AG66" s="222"/>
      <c r="AH66" s="222"/>
      <c r="AI66" s="222"/>
      <c r="AJ66" s="222"/>
      <c r="AK66" s="222"/>
      <c r="AL66" s="222"/>
      <c r="AM66" s="222"/>
      <c r="AN66" s="222"/>
      <c r="AO66" s="222"/>
    </row>
    <row r="67" spans="1:41" s="203" customFormat="1" ht="33" customHeight="1">
      <c r="A67" s="208"/>
      <c r="B67" s="208"/>
      <c r="H67" s="208"/>
      <c r="AD67" s="222"/>
      <c r="AE67" s="206"/>
      <c r="AF67" s="206"/>
      <c r="AG67" s="222"/>
      <c r="AH67" s="222"/>
      <c r="AI67" s="222"/>
      <c r="AJ67" s="222"/>
      <c r="AK67" s="222"/>
      <c r="AL67" s="222"/>
      <c r="AM67" s="222"/>
      <c r="AN67" s="222"/>
      <c r="AO67" s="222"/>
    </row>
    <row r="68" spans="1:41">
      <c r="A68" s="208"/>
    </row>
    <row r="69" spans="1:41">
      <c r="A69" s="208"/>
    </row>
    <row r="70" spans="1:41">
      <c r="A70" s="208"/>
    </row>
    <row r="71" spans="1:41">
      <c r="A71" s="208"/>
    </row>
    <row r="72" spans="1:41">
      <c r="A72" s="208"/>
    </row>
    <row r="73" spans="1:41">
      <c r="A73" s="208"/>
    </row>
    <row r="74" spans="1:41">
      <c r="A74" s="208"/>
    </row>
    <row r="75" spans="1:41">
      <c r="A75" s="208"/>
    </row>
    <row r="76" spans="1:41">
      <c r="A76" s="208"/>
    </row>
    <row r="77" spans="1:41">
      <c r="A77" s="208"/>
    </row>
    <row r="78" spans="1:41">
      <c r="A78" s="208"/>
    </row>
    <row r="79" spans="1:41">
      <c r="A79" s="208"/>
    </row>
  </sheetData>
  <sheetProtection password="CCC7" sheet="1" objects="1" scenarios="1" formatColumns="0" formatRows="0" selectLockedCells="1"/>
  <customSheetViews>
    <customSheetView guid="{D75895E2-2F6F-4CBA-BD93-5453786CB40C}"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1"/>
      <headerFooter alignWithMargins="0">
        <oddFooter>&amp;R&amp;"Book Antiqua,Bold"&amp;8Bid Form (1st Envelope)  / Page &amp;P of &amp;N</oddFooter>
      </headerFooter>
    </customSheetView>
    <customSheetView guid="{A4F9CA79-D3DE-43F5-9CDC-F14C42FDD954}"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3"/>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10"/>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12"/>
      <headerFooter alignWithMargins="0">
        <oddFooter>&amp;R&amp;"Book Antiqua,Bold"&amp;8Bid Form (1st Envelope)  / Page &amp;P of &amp;N</oddFooter>
      </headerFooter>
    </customSheetView>
    <customSheetView guid="{267FF044-3C5D-4FEC-AC00-A7E30583F8BB}" scale="110" showPageBreaks="1" showGridLines="0" zeroValues="0" fitToPage="1" printArea="1" hiddenColumns="1" view="pageBreakPreview" topLeftCell="A10">
      <selection activeCell="C5" sqref="C5:F5"/>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 guid="{85C35A94-6604-4819-B993-593EFE526A1E}"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C51:C52">
    <cfRule type="expression" dxfId="4" priority="2" stopIfTrue="1">
      <formula>$B$51=""</formula>
    </cfRule>
  </conditionalFormatting>
  <conditionalFormatting sqref="F51:F52">
    <cfRule type="expression" dxfId="3" priority="1" stopIfTrue="1">
      <formula>$E$51=""</formula>
    </cfRule>
  </conditionalFormatting>
  <pageMargins left="0.75" right="0.77" top="0.62" bottom="0.61" header="0.39" footer="0.32"/>
  <pageSetup scale="79" fitToHeight="3" orientation="portrait" r:id="rId15"/>
  <headerFooter alignWithMargins="0">
    <oddFooter>&amp;R&amp;"Book Antiqua,Bold"&amp;8Bid Form (1st Envelope)  / Page &amp;P of &amp;N</oddFooter>
  </headerFooter>
  <rowBreaks count="1" manualBreakCount="1">
    <brk id="53" max="5"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workbookViewId="0">
      <selection activeCell="F2" sqref="F2:F12"/>
    </sheetView>
  </sheetViews>
  <sheetFormatPr defaultColWidth="9.109375" defaultRowHeight="13.8"/>
  <cols>
    <col min="1" max="1" width="9.88671875" style="54" customWidth="1"/>
    <col min="2" max="2" width="12.6640625" style="54" customWidth="1"/>
    <col min="3" max="4" width="44.109375" style="54" customWidth="1"/>
    <col min="5" max="5" width="12.88671875" style="54" customWidth="1"/>
    <col min="6" max="6" width="9.88671875" style="42" customWidth="1"/>
    <col min="7" max="9" width="9.109375" style="42" customWidth="1"/>
    <col min="10" max="16384" width="9.109375" style="38"/>
  </cols>
  <sheetData>
    <row r="1" spans="1:10" ht="30.75" customHeight="1">
      <c r="A1" s="34"/>
      <c r="B1" s="826"/>
      <c r="C1" s="827"/>
      <c r="D1" s="827"/>
      <c r="E1" s="828"/>
      <c r="F1" s="35"/>
      <c r="G1" s="36"/>
      <c r="H1" s="36"/>
      <c r="I1" s="36"/>
      <c r="J1" s="37"/>
    </row>
    <row r="2" spans="1:10" ht="91.5" customHeight="1">
      <c r="A2" s="829" t="s">
        <v>44</v>
      </c>
      <c r="B2" s="832" t="str">
        <f>Basic!B1</f>
        <v>765kV Reactor Package RT20 for 7X110MVAR, 765kV, 1-Phase Reactors at Fatehgarh-III PS associated with ”Transmission system for evacuation of power from REZ in Rajasthan (20GW) under Phase-III Part E1”.</v>
      </c>
      <c r="C2" s="833"/>
      <c r="D2" s="833"/>
      <c r="E2" s="834"/>
      <c r="F2" s="835" t="str">
        <f>Basic!B3</f>
        <v>RT20</v>
      </c>
      <c r="G2" s="36"/>
      <c r="H2" s="36"/>
      <c r="I2" s="36"/>
      <c r="J2" s="37"/>
    </row>
    <row r="3" spans="1:10" ht="23.25" customHeight="1">
      <c r="A3" s="830"/>
      <c r="B3" s="838" t="str">
        <f>Basic!B5</f>
        <v xml:space="preserve">SPEC. NO.: CC/NT/W-RT/DOM/A10/23/01655	</v>
      </c>
      <c r="C3" s="839"/>
      <c r="D3" s="839"/>
      <c r="E3" s="840"/>
      <c r="F3" s="836"/>
      <c r="G3" s="36"/>
      <c r="H3" s="36"/>
      <c r="I3" s="36"/>
      <c r="J3" s="37"/>
    </row>
    <row r="4" spans="1:10" ht="39.9" customHeight="1">
      <c r="A4" s="830"/>
      <c r="B4" s="39">
        <v>1</v>
      </c>
      <c r="C4" s="841" t="s">
        <v>45</v>
      </c>
      <c r="D4" s="841"/>
      <c r="E4" s="842"/>
      <c r="F4" s="836"/>
      <c r="G4" s="40"/>
      <c r="H4" s="41" t="s">
        <v>46</v>
      </c>
      <c r="I4" s="36"/>
      <c r="J4" s="37"/>
    </row>
    <row r="5" spans="1:10" ht="30" customHeight="1">
      <c r="A5" s="830"/>
      <c r="B5" s="39">
        <v>2</v>
      </c>
      <c r="C5" s="841" t="s">
        <v>47</v>
      </c>
      <c r="D5" s="841"/>
      <c r="E5" s="842"/>
      <c r="F5" s="836"/>
      <c r="G5" s="36"/>
      <c r="H5" s="36"/>
      <c r="I5" s="36"/>
      <c r="J5" s="37"/>
    </row>
    <row r="6" spans="1:10" s="42" customFormat="1" ht="30" customHeight="1">
      <c r="A6" s="830"/>
      <c r="B6" s="39">
        <v>3</v>
      </c>
      <c r="C6" s="841" t="s">
        <v>48</v>
      </c>
      <c r="D6" s="841"/>
      <c r="E6" s="842"/>
      <c r="F6" s="836"/>
      <c r="G6" s="36"/>
      <c r="H6" s="36"/>
      <c r="I6" s="36"/>
      <c r="J6" s="36"/>
    </row>
    <row r="7" spans="1:10" ht="52.5" hidden="1" customHeight="1">
      <c r="A7" s="830"/>
      <c r="B7" s="39">
        <v>4</v>
      </c>
      <c r="C7" s="841" t="s">
        <v>49</v>
      </c>
      <c r="D7" s="841"/>
      <c r="E7" s="842"/>
      <c r="F7" s="836"/>
      <c r="G7" s="36"/>
      <c r="H7" s="36"/>
      <c r="I7" s="36"/>
      <c r="J7" s="37"/>
    </row>
    <row r="8" spans="1:10" ht="9.75" customHeight="1">
      <c r="A8" s="830"/>
      <c r="B8" s="43"/>
      <c r="C8" s="44"/>
      <c r="D8" s="44"/>
      <c r="E8" s="45"/>
      <c r="F8" s="836"/>
      <c r="G8" s="36"/>
      <c r="H8" s="36"/>
      <c r="I8" s="36"/>
      <c r="J8" s="37"/>
    </row>
    <row r="9" spans="1:10" ht="23.25" customHeight="1">
      <c r="A9" s="830"/>
      <c r="B9" s="843"/>
      <c r="C9" s="844"/>
      <c r="D9" s="844"/>
      <c r="E9" s="845"/>
      <c r="F9" s="836"/>
      <c r="G9" s="36"/>
      <c r="H9" s="36"/>
      <c r="I9" s="36"/>
      <c r="J9" s="37"/>
    </row>
    <row r="10" spans="1:10" ht="10.5" customHeight="1">
      <c r="A10" s="830"/>
      <c r="B10" s="46"/>
      <c r="C10" s="47"/>
      <c r="D10" s="47"/>
      <c r="E10" s="48"/>
      <c r="F10" s="836"/>
      <c r="G10" s="36"/>
      <c r="H10" s="36"/>
      <c r="I10" s="36"/>
      <c r="J10" s="37"/>
    </row>
    <row r="11" spans="1:10" ht="24" customHeight="1">
      <c r="A11" s="830"/>
      <c r="B11" s="846" t="s">
        <v>50</v>
      </c>
      <c r="C11" s="847"/>
      <c r="D11" s="847"/>
      <c r="E11" s="49"/>
      <c r="F11" s="836"/>
    </row>
    <row r="12" spans="1:10" ht="15.9" customHeight="1">
      <c r="A12" s="831"/>
      <c r="B12" s="848" t="s">
        <v>51</v>
      </c>
      <c r="C12" s="849"/>
      <c r="D12" s="849"/>
      <c r="E12" s="50"/>
      <c r="F12" s="837"/>
      <c r="G12" s="36"/>
      <c r="H12" s="36"/>
      <c r="I12" s="36"/>
      <c r="J12" s="37"/>
    </row>
    <row r="13" spans="1:10" ht="24" customHeight="1">
      <c r="A13" s="820"/>
      <c r="B13" s="821" t="s">
        <v>52</v>
      </c>
      <c r="C13" s="822"/>
      <c r="D13" s="822"/>
      <c r="E13" s="49"/>
      <c r="F13" s="823"/>
      <c r="G13" s="51"/>
      <c r="H13" s="51"/>
      <c r="I13" s="51"/>
      <c r="J13" s="51"/>
    </row>
    <row r="14" spans="1:10" ht="15.9" customHeight="1">
      <c r="A14" s="820"/>
      <c r="B14" s="824" t="s">
        <v>53</v>
      </c>
      <c r="C14" s="825"/>
      <c r="D14" s="825"/>
      <c r="E14" s="52"/>
      <c r="F14" s="823"/>
      <c r="G14" s="51"/>
      <c r="H14" s="51"/>
      <c r="I14" s="51"/>
      <c r="J14" s="51"/>
    </row>
    <row r="15" spans="1:10" ht="15.6">
      <c r="A15" s="44"/>
      <c r="B15" s="53"/>
      <c r="C15" s="53"/>
      <c r="D15" s="53"/>
      <c r="E15" s="53"/>
      <c r="F15" s="36"/>
      <c r="G15" s="36"/>
      <c r="H15" s="36"/>
      <c r="I15" s="36"/>
      <c r="J15" s="37"/>
    </row>
    <row r="16" spans="1:10" ht="15.6">
      <c r="A16" s="44"/>
      <c r="B16" s="44"/>
      <c r="C16" s="44"/>
      <c r="D16" s="44"/>
      <c r="E16" s="44"/>
      <c r="F16" s="36"/>
      <c r="G16" s="36"/>
      <c r="H16" s="36"/>
      <c r="I16" s="36"/>
      <c r="J16" s="37"/>
    </row>
    <row r="17" spans="1:10" ht="15.6">
      <c r="A17" s="44"/>
      <c r="B17" s="44"/>
      <c r="C17" s="44"/>
      <c r="D17" s="44"/>
      <c r="E17" s="44"/>
      <c r="F17" s="36"/>
      <c r="G17" s="36"/>
      <c r="H17" s="36"/>
      <c r="I17" s="36"/>
      <c r="J17" s="37"/>
    </row>
  </sheetData>
  <sheetProtection algorithmName="SHA-512" hashValue="Lu+yBqbEfgXVldYIp4ZKpglmIA5jyRC3KsOlifUF8QTWZICQGiIQbePbP8pELqIdLOPFGArhCbvsqcLbYlVD5g==" saltValue="ie3bNWrxoiZlBOXnKwTerQ==" spinCount="100000" sheet="1" selectLockedCells="1"/>
  <customSheetViews>
    <customSheetView guid="{D75895E2-2F6F-4CBA-BD93-5453786CB40C}"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85C35A94-6604-4819-B993-593EFE526A1E}" showGridLines="0" hiddenRows="1">
      <selection activeCell="C4" sqref="C4:E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5"/>
  <headerFooter alignWithMargins="0"/>
  <drawing r:id="rId1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B25" sqref="B25:F25"/>
    </sheetView>
  </sheetViews>
  <sheetFormatPr defaultRowHeight="15.6"/>
  <cols>
    <col min="1" max="1" width="9" style="720" customWidth="1"/>
    <col min="2" max="2" width="54.88671875" style="720" customWidth="1"/>
    <col min="3" max="3" width="3.88671875" style="720" customWidth="1"/>
    <col min="4" max="4" width="24.5546875" style="776" customWidth="1"/>
    <col min="5" max="5" width="4.33203125" style="720" customWidth="1"/>
    <col min="6" max="6" width="23.88671875" style="776" customWidth="1"/>
    <col min="7" max="7" width="18" style="715" customWidth="1"/>
    <col min="8" max="8" width="22.5546875" style="715" customWidth="1"/>
    <col min="9" max="9" width="21.109375" style="715" customWidth="1"/>
    <col min="10" max="10" width="11.33203125" style="715" bestFit="1" customWidth="1"/>
    <col min="11" max="11" width="16.5546875" style="715" bestFit="1" customWidth="1"/>
    <col min="12" max="12" width="15" style="715" bestFit="1" customWidth="1"/>
    <col min="13" max="256" width="9.109375" style="715"/>
    <col min="257" max="257" width="8.44140625" style="715" customWidth="1"/>
    <col min="258" max="258" width="54.88671875" style="715" customWidth="1"/>
    <col min="259" max="259" width="3.88671875" style="715" customWidth="1"/>
    <col min="260" max="260" width="25.109375" style="715" customWidth="1"/>
    <col min="261" max="261" width="4.33203125" style="715" customWidth="1"/>
    <col min="262" max="262" width="23.88671875" style="715" customWidth="1"/>
    <col min="263" max="263" width="18" style="715" customWidth="1"/>
    <col min="264" max="264" width="19.109375" style="715" customWidth="1"/>
    <col min="265" max="265" width="16.5546875" style="715" bestFit="1" customWidth="1"/>
    <col min="266" max="266" width="11.33203125" style="715" bestFit="1" customWidth="1"/>
    <col min="267" max="267" width="16.5546875" style="715" bestFit="1" customWidth="1"/>
    <col min="268" max="268" width="15" style="715" bestFit="1" customWidth="1"/>
    <col min="269" max="512" width="9.109375" style="715"/>
    <col min="513" max="513" width="8.44140625" style="715" customWidth="1"/>
    <col min="514" max="514" width="54.88671875" style="715" customWidth="1"/>
    <col min="515" max="515" width="3.88671875" style="715" customWidth="1"/>
    <col min="516" max="516" width="25.109375" style="715" customWidth="1"/>
    <col min="517" max="517" width="4.33203125" style="715" customWidth="1"/>
    <col min="518" max="518" width="23.88671875" style="715" customWidth="1"/>
    <col min="519" max="519" width="18" style="715" customWidth="1"/>
    <col min="520" max="520" width="19.109375" style="715" customWidth="1"/>
    <col min="521" max="521" width="16.5546875" style="715" bestFit="1" customWidth="1"/>
    <col min="522" max="522" width="11.33203125" style="715" bestFit="1" customWidth="1"/>
    <col min="523" max="523" width="16.5546875" style="715" bestFit="1" customWidth="1"/>
    <col min="524" max="524" width="15" style="715" bestFit="1" customWidth="1"/>
    <col min="525" max="768" width="9.109375" style="715"/>
    <col min="769" max="769" width="8.44140625" style="715" customWidth="1"/>
    <col min="770" max="770" width="54.88671875" style="715" customWidth="1"/>
    <col min="771" max="771" width="3.88671875" style="715" customWidth="1"/>
    <col min="772" max="772" width="25.109375" style="715" customWidth="1"/>
    <col min="773" max="773" width="4.33203125" style="715" customWidth="1"/>
    <col min="774" max="774" width="23.88671875" style="715" customWidth="1"/>
    <col min="775" max="775" width="18" style="715" customWidth="1"/>
    <col min="776" max="776" width="19.109375" style="715" customWidth="1"/>
    <col min="777" max="777" width="16.5546875" style="715" bestFit="1" customWidth="1"/>
    <col min="778" max="778" width="11.33203125" style="715" bestFit="1" customWidth="1"/>
    <col min="779" max="779" width="16.5546875" style="715" bestFit="1" customWidth="1"/>
    <col min="780" max="780" width="15" style="715" bestFit="1" customWidth="1"/>
    <col min="781" max="1024" width="9.109375" style="715"/>
    <col min="1025" max="1025" width="8.44140625" style="715" customWidth="1"/>
    <col min="1026" max="1026" width="54.88671875" style="715" customWidth="1"/>
    <col min="1027" max="1027" width="3.88671875" style="715" customWidth="1"/>
    <col min="1028" max="1028" width="25.109375" style="715" customWidth="1"/>
    <col min="1029" max="1029" width="4.33203125" style="715" customWidth="1"/>
    <col min="1030" max="1030" width="23.88671875" style="715" customWidth="1"/>
    <col min="1031" max="1031" width="18" style="715" customWidth="1"/>
    <col min="1032" max="1032" width="19.109375" style="715" customWidth="1"/>
    <col min="1033" max="1033" width="16.5546875" style="715" bestFit="1" customWidth="1"/>
    <col min="1034" max="1034" width="11.33203125" style="715" bestFit="1" customWidth="1"/>
    <col min="1035" max="1035" width="16.5546875" style="715" bestFit="1" customWidth="1"/>
    <col min="1036" max="1036" width="15" style="715" bestFit="1" customWidth="1"/>
    <col min="1037" max="1280" width="9.109375" style="715"/>
    <col min="1281" max="1281" width="8.44140625" style="715" customWidth="1"/>
    <col min="1282" max="1282" width="54.88671875" style="715" customWidth="1"/>
    <col min="1283" max="1283" width="3.88671875" style="715" customWidth="1"/>
    <col min="1284" max="1284" width="25.109375" style="715" customWidth="1"/>
    <col min="1285" max="1285" width="4.33203125" style="715" customWidth="1"/>
    <col min="1286" max="1286" width="23.88671875" style="715" customWidth="1"/>
    <col min="1287" max="1287" width="18" style="715" customWidth="1"/>
    <col min="1288" max="1288" width="19.109375" style="715" customWidth="1"/>
    <col min="1289" max="1289" width="16.5546875" style="715" bestFit="1" customWidth="1"/>
    <col min="1290" max="1290" width="11.33203125" style="715" bestFit="1" customWidth="1"/>
    <col min="1291" max="1291" width="16.5546875" style="715" bestFit="1" customWidth="1"/>
    <col min="1292" max="1292" width="15" style="715" bestFit="1" customWidth="1"/>
    <col min="1293" max="1536" width="9.109375" style="715"/>
    <col min="1537" max="1537" width="8.44140625" style="715" customWidth="1"/>
    <col min="1538" max="1538" width="54.88671875" style="715" customWidth="1"/>
    <col min="1539" max="1539" width="3.88671875" style="715" customWidth="1"/>
    <col min="1540" max="1540" width="25.109375" style="715" customWidth="1"/>
    <col min="1541" max="1541" width="4.33203125" style="715" customWidth="1"/>
    <col min="1542" max="1542" width="23.88671875" style="715" customWidth="1"/>
    <col min="1543" max="1543" width="18" style="715" customWidth="1"/>
    <col min="1544" max="1544" width="19.109375" style="715" customWidth="1"/>
    <col min="1545" max="1545" width="16.5546875" style="715" bestFit="1" customWidth="1"/>
    <col min="1546" max="1546" width="11.33203125" style="715" bestFit="1" customWidth="1"/>
    <col min="1547" max="1547" width="16.5546875" style="715" bestFit="1" customWidth="1"/>
    <col min="1548" max="1548" width="15" style="715" bestFit="1" customWidth="1"/>
    <col min="1549" max="1792" width="9.109375" style="715"/>
    <col min="1793" max="1793" width="8.44140625" style="715" customWidth="1"/>
    <col min="1794" max="1794" width="54.88671875" style="715" customWidth="1"/>
    <col min="1795" max="1795" width="3.88671875" style="715" customWidth="1"/>
    <col min="1796" max="1796" width="25.109375" style="715" customWidth="1"/>
    <col min="1797" max="1797" width="4.33203125" style="715" customWidth="1"/>
    <col min="1798" max="1798" width="23.88671875" style="715" customWidth="1"/>
    <col min="1799" max="1799" width="18" style="715" customWidth="1"/>
    <col min="1800" max="1800" width="19.109375" style="715" customWidth="1"/>
    <col min="1801" max="1801" width="16.5546875" style="715" bestFit="1" customWidth="1"/>
    <col min="1802" max="1802" width="11.33203125" style="715" bestFit="1" customWidth="1"/>
    <col min="1803" max="1803" width="16.5546875" style="715" bestFit="1" customWidth="1"/>
    <col min="1804" max="1804" width="15" style="715" bestFit="1" customWidth="1"/>
    <col min="1805" max="2048" width="9.109375" style="715"/>
    <col min="2049" max="2049" width="8.44140625" style="715" customWidth="1"/>
    <col min="2050" max="2050" width="54.88671875" style="715" customWidth="1"/>
    <col min="2051" max="2051" width="3.88671875" style="715" customWidth="1"/>
    <col min="2052" max="2052" width="25.109375" style="715" customWidth="1"/>
    <col min="2053" max="2053" width="4.33203125" style="715" customWidth="1"/>
    <col min="2054" max="2054" width="23.88671875" style="715" customWidth="1"/>
    <col min="2055" max="2055" width="18" style="715" customWidth="1"/>
    <col min="2056" max="2056" width="19.109375" style="715" customWidth="1"/>
    <col min="2057" max="2057" width="16.5546875" style="715" bestFit="1" customWidth="1"/>
    <col min="2058" max="2058" width="11.33203125" style="715" bestFit="1" customWidth="1"/>
    <col min="2059" max="2059" width="16.5546875" style="715" bestFit="1" customWidth="1"/>
    <col min="2060" max="2060" width="15" style="715" bestFit="1" customWidth="1"/>
    <col min="2061" max="2304" width="9.109375" style="715"/>
    <col min="2305" max="2305" width="8.44140625" style="715" customWidth="1"/>
    <col min="2306" max="2306" width="54.88671875" style="715" customWidth="1"/>
    <col min="2307" max="2307" width="3.88671875" style="715" customWidth="1"/>
    <col min="2308" max="2308" width="25.109375" style="715" customWidth="1"/>
    <col min="2309" max="2309" width="4.33203125" style="715" customWidth="1"/>
    <col min="2310" max="2310" width="23.88671875" style="715" customWidth="1"/>
    <col min="2311" max="2311" width="18" style="715" customWidth="1"/>
    <col min="2312" max="2312" width="19.109375" style="715" customWidth="1"/>
    <col min="2313" max="2313" width="16.5546875" style="715" bestFit="1" customWidth="1"/>
    <col min="2314" max="2314" width="11.33203125" style="715" bestFit="1" customWidth="1"/>
    <col min="2315" max="2315" width="16.5546875" style="715" bestFit="1" customWidth="1"/>
    <col min="2316" max="2316" width="15" style="715" bestFit="1" customWidth="1"/>
    <col min="2317" max="2560" width="9.109375" style="715"/>
    <col min="2561" max="2561" width="8.44140625" style="715" customWidth="1"/>
    <col min="2562" max="2562" width="54.88671875" style="715" customWidth="1"/>
    <col min="2563" max="2563" width="3.88671875" style="715" customWidth="1"/>
    <col min="2564" max="2564" width="25.109375" style="715" customWidth="1"/>
    <col min="2565" max="2565" width="4.33203125" style="715" customWidth="1"/>
    <col min="2566" max="2566" width="23.88671875" style="715" customWidth="1"/>
    <col min="2567" max="2567" width="18" style="715" customWidth="1"/>
    <col min="2568" max="2568" width="19.109375" style="715" customWidth="1"/>
    <col min="2569" max="2569" width="16.5546875" style="715" bestFit="1" customWidth="1"/>
    <col min="2570" max="2570" width="11.33203125" style="715" bestFit="1" customWidth="1"/>
    <col min="2571" max="2571" width="16.5546875" style="715" bestFit="1" customWidth="1"/>
    <col min="2572" max="2572" width="15" style="715" bestFit="1" customWidth="1"/>
    <col min="2573" max="2816" width="9.109375" style="715"/>
    <col min="2817" max="2817" width="8.44140625" style="715" customWidth="1"/>
    <col min="2818" max="2818" width="54.88671875" style="715" customWidth="1"/>
    <col min="2819" max="2819" width="3.88671875" style="715" customWidth="1"/>
    <col min="2820" max="2820" width="25.109375" style="715" customWidth="1"/>
    <col min="2821" max="2821" width="4.33203125" style="715" customWidth="1"/>
    <col min="2822" max="2822" width="23.88671875" style="715" customWidth="1"/>
    <col min="2823" max="2823" width="18" style="715" customWidth="1"/>
    <col min="2824" max="2824" width="19.109375" style="715" customWidth="1"/>
    <col min="2825" max="2825" width="16.5546875" style="715" bestFit="1" customWidth="1"/>
    <col min="2826" max="2826" width="11.33203125" style="715" bestFit="1" customWidth="1"/>
    <col min="2827" max="2827" width="16.5546875" style="715" bestFit="1" customWidth="1"/>
    <col min="2828" max="2828" width="15" style="715" bestFit="1" customWidth="1"/>
    <col min="2829" max="3072" width="9.109375" style="715"/>
    <col min="3073" max="3073" width="8.44140625" style="715" customWidth="1"/>
    <col min="3074" max="3074" width="54.88671875" style="715" customWidth="1"/>
    <col min="3075" max="3075" width="3.88671875" style="715" customWidth="1"/>
    <col min="3076" max="3076" width="25.109375" style="715" customWidth="1"/>
    <col min="3077" max="3077" width="4.33203125" style="715" customWidth="1"/>
    <col min="3078" max="3078" width="23.88671875" style="715" customWidth="1"/>
    <col min="3079" max="3079" width="18" style="715" customWidth="1"/>
    <col min="3080" max="3080" width="19.109375" style="715" customWidth="1"/>
    <col min="3081" max="3081" width="16.5546875" style="715" bestFit="1" customWidth="1"/>
    <col min="3082" max="3082" width="11.33203125" style="715" bestFit="1" customWidth="1"/>
    <col min="3083" max="3083" width="16.5546875" style="715" bestFit="1" customWidth="1"/>
    <col min="3084" max="3084" width="15" style="715" bestFit="1" customWidth="1"/>
    <col min="3085" max="3328" width="9.109375" style="715"/>
    <col min="3329" max="3329" width="8.44140625" style="715" customWidth="1"/>
    <col min="3330" max="3330" width="54.88671875" style="715" customWidth="1"/>
    <col min="3331" max="3331" width="3.88671875" style="715" customWidth="1"/>
    <col min="3332" max="3332" width="25.109375" style="715" customWidth="1"/>
    <col min="3333" max="3333" width="4.33203125" style="715" customWidth="1"/>
    <col min="3334" max="3334" width="23.88671875" style="715" customWidth="1"/>
    <col min="3335" max="3335" width="18" style="715" customWidth="1"/>
    <col min="3336" max="3336" width="19.109375" style="715" customWidth="1"/>
    <col min="3337" max="3337" width="16.5546875" style="715" bestFit="1" customWidth="1"/>
    <col min="3338" max="3338" width="11.33203125" style="715" bestFit="1" customWidth="1"/>
    <col min="3339" max="3339" width="16.5546875" style="715" bestFit="1" customWidth="1"/>
    <col min="3340" max="3340" width="15" style="715" bestFit="1" customWidth="1"/>
    <col min="3341" max="3584" width="9.109375" style="715"/>
    <col min="3585" max="3585" width="8.44140625" style="715" customWidth="1"/>
    <col min="3586" max="3586" width="54.88671875" style="715" customWidth="1"/>
    <col min="3587" max="3587" width="3.88671875" style="715" customWidth="1"/>
    <col min="3588" max="3588" width="25.109375" style="715" customWidth="1"/>
    <col min="3589" max="3589" width="4.33203125" style="715" customWidth="1"/>
    <col min="3590" max="3590" width="23.88671875" style="715" customWidth="1"/>
    <col min="3591" max="3591" width="18" style="715" customWidth="1"/>
    <col min="3592" max="3592" width="19.109375" style="715" customWidth="1"/>
    <col min="3593" max="3593" width="16.5546875" style="715" bestFit="1" customWidth="1"/>
    <col min="3594" max="3594" width="11.33203125" style="715" bestFit="1" customWidth="1"/>
    <col min="3595" max="3595" width="16.5546875" style="715" bestFit="1" customWidth="1"/>
    <col min="3596" max="3596" width="15" style="715" bestFit="1" customWidth="1"/>
    <col min="3597" max="3840" width="9.109375" style="715"/>
    <col min="3841" max="3841" width="8.44140625" style="715" customWidth="1"/>
    <col min="3842" max="3842" width="54.88671875" style="715" customWidth="1"/>
    <col min="3843" max="3843" width="3.88671875" style="715" customWidth="1"/>
    <col min="3844" max="3844" width="25.109375" style="715" customWidth="1"/>
    <col min="3845" max="3845" width="4.33203125" style="715" customWidth="1"/>
    <col min="3846" max="3846" width="23.88671875" style="715" customWidth="1"/>
    <col min="3847" max="3847" width="18" style="715" customWidth="1"/>
    <col min="3848" max="3848" width="19.109375" style="715" customWidth="1"/>
    <col min="3849" max="3849" width="16.5546875" style="715" bestFit="1" customWidth="1"/>
    <col min="3850" max="3850" width="11.33203125" style="715" bestFit="1" customWidth="1"/>
    <col min="3851" max="3851" width="16.5546875" style="715" bestFit="1" customWidth="1"/>
    <col min="3852" max="3852" width="15" style="715" bestFit="1" customWidth="1"/>
    <col min="3853" max="4096" width="9.109375" style="715"/>
    <col min="4097" max="4097" width="8.44140625" style="715" customWidth="1"/>
    <col min="4098" max="4098" width="54.88671875" style="715" customWidth="1"/>
    <col min="4099" max="4099" width="3.88671875" style="715" customWidth="1"/>
    <col min="4100" max="4100" width="25.109375" style="715" customWidth="1"/>
    <col min="4101" max="4101" width="4.33203125" style="715" customWidth="1"/>
    <col min="4102" max="4102" width="23.88671875" style="715" customWidth="1"/>
    <col min="4103" max="4103" width="18" style="715" customWidth="1"/>
    <col min="4104" max="4104" width="19.109375" style="715" customWidth="1"/>
    <col min="4105" max="4105" width="16.5546875" style="715" bestFit="1" customWidth="1"/>
    <col min="4106" max="4106" width="11.33203125" style="715" bestFit="1" customWidth="1"/>
    <col min="4107" max="4107" width="16.5546875" style="715" bestFit="1" customWidth="1"/>
    <col min="4108" max="4108" width="15" style="715" bestFit="1" customWidth="1"/>
    <col min="4109" max="4352" width="9.109375" style="715"/>
    <col min="4353" max="4353" width="8.44140625" style="715" customWidth="1"/>
    <col min="4354" max="4354" width="54.88671875" style="715" customWidth="1"/>
    <col min="4355" max="4355" width="3.88671875" style="715" customWidth="1"/>
    <col min="4356" max="4356" width="25.109375" style="715" customWidth="1"/>
    <col min="4357" max="4357" width="4.33203125" style="715" customWidth="1"/>
    <col min="4358" max="4358" width="23.88671875" style="715" customWidth="1"/>
    <col min="4359" max="4359" width="18" style="715" customWidth="1"/>
    <col min="4360" max="4360" width="19.109375" style="715" customWidth="1"/>
    <col min="4361" max="4361" width="16.5546875" style="715" bestFit="1" customWidth="1"/>
    <col min="4362" max="4362" width="11.33203125" style="715" bestFit="1" customWidth="1"/>
    <col min="4363" max="4363" width="16.5546875" style="715" bestFit="1" customWidth="1"/>
    <col min="4364" max="4364" width="15" style="715" bestFit="1" customWidth="1"/>
    <col min="4365" max="4608" width="9.109375" style="715"/>
    <col min="4609" max="4609" width="8.44140625" style="715" customWidth="1"/>
    <col min="4610" max="4610" width="54.88671875" style="715" customWidth="1"/>
    <col min="4611" max="4611" width="3.88671875" style="715" customWidth="1"/>
    <col min="4612" max="4612" width="25.109375" style="715" customWidth="1"/>
    <col min="4613" max="4613" width="4.33203125" style="715" customWidth="1"/>
    <col min="4614" max="4614" width="23.88671875" style="715" customWidth="1"/>
    <col min="4615" max="4615" width="18" style="715" customWidth="1"/>
    <col min="4616" max="4616" width="19.109375" style="715" customWidth="1"/>
    <col min="4617" max="4617" width="16.5546875" style="715" bestFit="1" customWidth="1"/>
    <col min="4618" max="4618" width="11.33203125" style="715" bestFit="1" customWidth="1"/>
    <col min="4619" max="4619" width="16.5546875" style="715" bestFit="1" customWidth="1"/>
    <col min="4620" max="4620" width="15" style="715" bestFit="1" customWidth="1"/>
    <col min="4621" max="4864" width="9.109375" style="715"/>
    <col min="4865" max="4865" width="8.44140625" style="715" customWidth="1"/>
    <col min="4866" max="4866" width="54.88671875" style="715" customWidth="1"/>
    <col min="4867" max="4867" width="3.88671875" style="715" customWidth="1"/>
    <col min="4868" max="4868" width="25.109375" style="715" customWidth="1"/>
    <col min="4869" max="4869" width="4.33203125" style="715" customWidth="1"/>
    <col min="4870" max="4870" width="23.88671875" style="715" customWidth="1"/>
    <col min="4871" max="4871" width="18" style="715" customWidth="1"/>
    <col min="4872" max="4872" width="19.109375" style="715" customWidth="1"/>
    <col min="4873" max="4873" width="16.5546875" style="715" bestFit="1" customWidth="1"/>
    <col min="4874" max="4874" width="11.33203125" style="715" bestFit="1" customWidth="1"/>
    <col min="4875" max="4875" width="16.5546875" style="715" bestFit="1" customWidth="1"/>
    <col min="4876" max="4876" width="15" style="715" bestFit="1" customWidth="1"/>
    <col min="4877" max="5120" width="9.109375" style="715"/>
    <col min="5121" max="5121" width="8.44140625" style="715" customWidth="1"/>
    <col min="5122" max="5122" width="54.88671875" style="715" customWidth="1"/>
    <col min="5123" max="5123" width="3.88671875" style="715" customWidth="1"/>
    <col min="5124" max="5124" width="25.109375" style="715" customWidth="1"/>
    <col min="5125" max="5125" width="4.33203125" style="715" customWidth="1"/>
    <col min="5126" max="5126" width="23.88671875" style="715" customWidth="1"/>
    <col min="5127" max="5127" width="18" style="715" customWidth="1"/>
    <col min="5128" max="5128" width="19.109375" style="715" customWidth="1"/>
    <col min="5129" max="5129" width="16.5546875" style="715" bestFit="1" customWidth="1"/>
    <col min="5130" max="5130" width="11.33203125" style="715" bestFit="1" customWidth="1"/>
    <col min="5131" max="5131" width="16.5546875" style="715" bestFit="1" customWidth="1"/>
    <col min="5132" max="5132" width="15" style="715" bestFit="1" customWidth="1"/>
    <col min="5133" max="5376" width="9.109375" style="715"/>
    <col min="5377" max="5377" width="8.44140625" style="715" customWidth="1"/>
    <col min="5378" max="5378" width="54.88671875" style="715" customWidth="1"/>
    <col min="5379" max="5379" width="3.88671875" style="715" customWidth="1"/>
    <col min="5380" max="5380" width="25.109375" style="715" customWidth="1"/>
    <col min="5381" max="5381" width="4.33203125" style="715" customWidth="1"/>
    <col min="5382" max="5382" width="23.88671875" style="715" customWidth="1"/>
    <col min="5383" max="5383" width="18" style="715" customWidth="1"/>
    <col min="5384" max="5384" width="19.109375" style="715" customWidth="1"/>
    <col min="5385" max="5385" width="16.5546875" style="715" bestFit="1" customWidth="1"/>
    <col min="5386" max="5386" width="11.33203125" style="715" bestFit="1" customWidth="1"/>
    <col min="5387" max="5387" width="16.5546875" style="715" bestFit="1" customWidth="1"/>
    <col min="5388" max="5388" width="15" style="715" bestFit="1" customWidth="1"/>
    <col min="5389" max="5632" width="9.109375" style="715"/>
    <col min="5633" max="5633" width="8.44140625" style="715" customWidth="1"/>
    <col min="5634" max="5634" width="54.88671875" style="715" customWidth="1"/>
    <col min="5635" max="5635" width="3.88671875" style="715" customWidth="1"/>
    <col min="5636" max="5636" width="25.109375" style="715" customWidth="1"/>
    <col min="5637" max="5637" width="4.33203125" style="715" customWidth="1"/>
    <col min="5638" max="5638" width="23.88671875" style="715" customWidth="1"/>
    <col min="5639" max="5639" width="18" style="715" customWidth="1"/>
    <col min="5640" max="5640" width="19.109375" style="715" customWidth="1"/>
    <col min="5641" max="5641" width="16.5546875" style="715" bestFit="1" customWidth="1"/>
    <col min="5642" max="5642" width="11.33203125" style="715" bestFit="1" customWidth="1"/>
    <col min="5643" max="5643" width="16.5546875" style="715" bestFit="1" customWidth="1"/>
    <col min="5644" max="5644" width="15" style="715" bestFit="1" customWidth="1"/>
    <col min="5645" max="5888" width="9.109375" style="715"/>
    <col min="5889" max="5889" width="8.44140625" style="715" customWidth="1"/>
    <col min="5890" max="5890" width="54.88671875" style="715" customWidth="1"/>
    <col min="5891" max="5891" width="3.88671875" style="715" customWidth="1"/>
    <col min="5892" max="5892" width="25.109375" style="715" customWidth="1"/>
    <col min="5893" max="5893" width="4.33203125" style="715" customWidth="1"/>
    <col min="5894" max="5894" width="23.88671875" style="715" customWidth="1"/>
    <col min="5895" max="5895" width="18" style="715" customWidth="1"/>
    <col min="5896" max="5896" width="19.109375" style="715" customWidth="1"/>
    <col min="5897" max="5897" width="16.5546875" style="715" bestFit="1" customWidth="1"/>
    <col min="5898" max="5898" width="11.33203125" style="715" bestFit="1" customWidth="1"/>
    <col min="5899" max="5899" width="16.5546875" style="715" bestFit="1" customWidth="1"/>
    <col min="5900" max="5900" width="15" style="715" bestFit="1" customWidth="1"/>
    <col min="5901" max="6144" width="9.109375" style="715"/>
    <col min="6145" max="6145" width="8.44140625" style="715" customWidth="1"/>
    <col min="6146" max="6146" width="54.88671875" style="715" customWidth="1"/>
    <col min="6147" max="6147" width="3.88671875" style="715" customWidth="1"/>
    <col min="6148" max="6148" width="25.109375" style="715" customWidth="1"/>
    <col min="6149" max="6149" width="4.33203125" style="715" customWidth="1"/>
    <col min="6150" max="6150" width="23.88671875" style="715" customWidth="1"/>
    <col min="6151" max="6151" width="18" style="715" customWidth="1"/>
    <col min="6152" max="6152" width="19.109375" style="715" customWidth="1"/>
    <col min="6153" max="6153" width="16.5546875" style="715" bestFit="1" customWidth="1"/>
    <col min="6154" max="6154" width="11.33203125" style="715" bestFit="1" customWidth="1"/>
    <col min="6155" max="6155" width="16.5546875" style="715" bestFit="1" customWidth="1"/>
    <col min="6156" max="6156" width="15" style="715" bestFit="1" customWidth="1"/>
    <col min="6157" max="6400" width="9.109375" style="715"/>
    <col min="6401" max="6401" width="8.44140625" style="715" customWidth="1"/>
    <col min="6402" max="6402" width="54.88671875" style="715" customWidth="1"/>
    <col min="6403" max="6403" width="3.88671875" style="715" customWidth="1"/>
    <col min="6404" max="6404" width="25.109375" style="715" customWidth="1"/>
    <col min="6405" max="6405" width="4.33203125" style="715" customWidth="1"/>
    <col min="6406" max="6406" width="23.88671875" style="715" customWidth="1"/>
    <col min="6407" max="6407" width="18" style="715" customWidth="1"/>
    <col min="6408" max="6408" width="19.109375" style="715" customWidth="1"/>
    <col min="6409" max="6409" width="16.5546875" style="715" bestFit="1" customWidth="1"/>
    <col min="6410" max="6410" width="11.33203125" style="715" bestFit="1" customWidth="1"/>
    <col min="6411" max="6411" width="16.5546875" style="715" bestFit="1" customWidth="1"/>
    <col min="6412" max="6412" width="15" style="715" bestFit="1" customWidth="1"/>
    <col min="6413" max="6656" width="9.109375" style="715"/>
    <col min="6657" max="6657" width="8.44140625" style="715" customWidth="1"/>
    <col min="6658" max="6658" width="54.88671875" style="715" customWidth="1"/>
    <col min="6659" max="6659" width="3.88671875" style="715" customWidth="1"/>
    <col min="6660" max="6660" width="25.109375" style="715" customWidth="1"/>
    <col min="6661" max="6661" width="4.33203125" style="715" customWidth="1"/>
    <col min="6662" max="6662" width="23.88671875" style="715" customWidth="1"/>
    <col min="6663" max="6663" width="18" style="715" customWidth="1"/>
    <col min="6664" max="6664" width="19.109375" style="715" customWidth="1"/>
    <col min="6665" max="6665" width="16.5546875" style="715" bestFit="1" customWidth="1"/>
    <col min="6666" max="6666" width="11.33203125" style="715" bestFit="1" customWidth="1"/>
    <col min="6667" max="6667" width="16.5546875" style="715" bestFit="1" customWidth="1"/>
    <col min="6668" max="6668" width="15" style="715" bestFit="1" customWidth="1"/>
    <col min="6669" max="6912" width="9.109375" style="715"/>
    <col min="6913" max="6913" width="8.44140625" style="715" customWidth="1"/>
    <col min="6914" max="6914" width="54.88671875" style="715" customWidth="1"/>
    <col min="6915" max="6915" width="3.88671875" style="715" customWidth="1"/>
    <col min="6916" max="6916" width="25.109375" style="715" customWidth="1"/>
    <col min="6917" max="6917" width="4.33203125" style="715" customWidth="1"/>
    <col min="6918" max="6918" width="23.88671875" style="715" customWidth="1"/>
    <col min="6919" max="6919" width="18" style="715" customWidth="1"/>
    <col min="6920" max="6920" width="19.109375" style="715" customWidth="1"/>
    <col min="6921" max="6921" width="16.5546875" style="715" bestFit="1" customWidth="1"/>
    <col min="6922" max="6922" width="11.33203125" style="715" bestFit="1" customWidth="1"/>
    <col min="6923" max="6923" width="16.5546875" style="715" bestFit="1" customWidth="1"/>
    <col min="6924" max="6924" width="15" style="715" bestFit="1" customWidth="1"/>
    <col min="6925" max="7168" width="9.109375" style="715"/>
    <col min="7169" max="7169" width="8.44140625" style="715" customWidth="1"/>
    <col min="7170" max="7170" width="54.88671875" style="715" customWidth="1"/>
    <col min="7171" max="7171" width="3.88671875" style="715" customWidth="1"/>
    <col min="7172" max="7172" width="25.109375" style="715" customWidth="1"/>
    <col min="7173" max="7173" width="4.33203125" style="715" customWidth="1"/>
    <col min="7174" max="7174" width="23.88671875" style="715" customWidth="1"/>
    <col min="7175" max="7175" width="18" style="715" customWidth="1"/>
    <col min="7176" max="7176" width="19.109375" style="715" customWidth="1"/>
    <col min="7177" max="7177" width="16.5546875" style="715" bestFit="1" customWidth="1"/>
    <col min="7178" max="7178" width="11.33203125" style="715" bestFit="1" customWidth="1"/>
    <col min="7179" max="7179" width="16.5546875" style="715" bestFit="1" customWidth="1"/>
    <col min="7180" max="7180" width="15" style="715" bestFit="1" customWidth="1"/>
    <col min="7181" max="7424" width="9.109375" style="715"/>
    <col min="7425" max="7425" width="8.44140625" style="715" customWidth="1"/>
    <col min="7426" max="7426" width="54.88671875" style="715" customWidth="1"/>
    <col min="7427" max="7427" width="3.88671875" style="715" customWidth="1"/>
    <col min="7428" max="7428" width="25.109375" style="715" customWidth="1"/>
    <col min="7429" max="7429" width="4.33203125" style="715" customWidth="1"/>
    <col min="7430" max="7430" width="23.88671875" style="715" customWidth="1"/>
    <col min="7431" max="7431" width="18" style="715" customWidth="1"/>
    <col min="7432" max="7432" width="19.109375" style="715" customWidth="1"/>
    <col min="7433" max="7433" width="16.5546875" style="715" bestFit="1" customWidth="1"/>
    <col min="7434" max="7434" width="11.33203125" style="715" bestFit="1" customWidth="1"/>
    <col min="7435" max="7435" width="16.5546875" style="715" bestFit="1" customWidth="1"/>
    <col min="7436" max="7436" width="15" style="715" bestFit="1" customWidth="1"/>
    <col min="7437" max="7680" width="9.109375" style="715"/>
    <col min="7681" max="7681" width="8.44140625" style="715" customWidth="1"/>
    <col min="7682" max="7682" width="54.88671875" style="715" customWidth="1"/>
    <col min="7683" max="7683" width="3.88671875" style="715" customWidth="1"/>
    <col min="7684" max="7684" width="25.109375" style="715" customWidth="1"/>
    <col min="7685" max="7685" width="4.33203125" style="715" customWidth="1"/>
    <col min="7686" max="7686" width="23.88671875" style="715" customWidth="1"/>
    <col min="7687" max="7687" width="18" style="715" customWidth="1"/>
    <col min="7688" max="7688" width="19.109375" style="715" customWidth="1"/>
    <col min="7689" max="7689" width="16.5546875" style="715" bestFit="1" customWidth="1"/>
    <col min="7690" max="7690" width="11.33203125" style="715" bestFit="1" customWidth="1"/>
    <col min="7691" max="7691" width="16.5546875" style="715" bestFit="1" customWidth="1"/>
    <col min="7692" max="7692" width="15" style="715" bestFit="1" customWidth="1"/>
    <col min="7693" max="7936" width="9.109375" style="715"/>
    <col min="7937" max="7937" width="8.44140625" style="715" customWidth="1"/>
    <col min="7938" max="7938" width="54.88671875" style="715" customWidth="1"/>
    <col min="7939" max="7939" width="3.88671875" style="715" customWidth="1"/>
    <col min="7940" max="7940" width="25.109375" style="715" customWidth="1"/>
    <col min="7941" max="7941" width="4.33203125" style="715" customWidth="1"/>
    <col min="7942" max="7942" width="23.88671875" style="715" customWidth="1"/>
    <col min="7943" max="7943" width="18" style="715" customWidth="1"/>
    <col min="7944" max="7944" width="19.109375" style="715" customWidth="1"/>
    <col min="7945" max="7945" width="16.5546875" style="715" bestFit="1" customWidth="1"/>
    <col min="7946" max="7946" width="11.33203125" style="715" bestFit="1" customWidth="1"/>
    <col min="7947" max="7947" width="16.5546875" style="715" bestFit="1" customWidth="1"/>
    <col min="7948" max="7948" width="15" style="715" bestFit="1" customWidth="1"/>
    <col min="7949" max="8192" width="9.109375" style="715"/>
    <col min="8193" max="8193" width="8.44140625" style="715" customWidth="1"/>
    <col min="8194" max="8194" width="54.88671875" style="715" customWidth="1"/>
    <col min="8195" max="8195" width="3.88671875" style="715" customWidth="1"/>
    <col min="8196" max="8196" width="25.109375" style="715" customWidth="1"/>
    <col min="8197" max="8197" width="4.33203125" style="715" customWidth="1"/>
    <col min="8198" max="8198" width="23.88671875" style="715" customWidth="1"/>
    <col min="8199" max="8199" width="18" style="715" customWidth="1"/>
    <col min="8200" max="8200" width="19.109375" style="715" customWidth="1"/>
    <col min="8201" max="8201" width="16.5546875" style="715" bestFit="1" customWidth="1"/>
    <col min="8202" max="8202" width="11.33203125" style="715" bestFit="1" customWidth="1"/>
    <col min="8203" max="8203" width="16.5546875" style="715" bestFit="1" customWidth="1"/>
    <col min="8204" max="8204" width="15" style="715" bestFit="1" customWidth="1"/>
    <col min="8205" max="8448" width="9.109375" style="715"/>
    <col min="8449" max="8449" width="8.44140625" style="715" customWidth="1"/>
    <col min="8450" max="8450" width="54.88671875" style="715" customWidth="1"/>
    <col min="8451" max="8451" width="3.88671875" style="715" customWidth="1"/>
    <col min="8452" max="8452" width="25.109375" style="715" customWidth="1"/>
    <col min="8453" max="8453" width="4.33203125" style="715" customWidth="1"/>
    <col min="8454" max="8454" width="23.88671875" style="715" customWidth="1"/>
    <col min="8455" max="8455" width="18" style="715" customWidth="1"/>
    <col min="8456" max="8456" width="19.109375" style="715" customWidth="1"/>
    <col min="8457" max="8457" width="16.5546875" style="715" bestFit="1" customWidth="1"/>
    <col min="8458" max="8458" width="11.33203125" style="715" bestFit="1" customWidth="1"/>
    <col min="8459" max="8459" width="16.5546875" style="715" bestFit="1" customWidth="1"/>
    <col min="8460" max="8460" width="15" style="715" bestFit="1" customWidth="1"/>
    <col min="8461" max="8704" width="9.109375" style="715"/>
    <col min="8705" max="8705" width="8.44140625" style="715" customWidth="1"/>
    <col min="8706" max="8706" width="54.88671875" style="715" customWidth="1"/>
    <col min="8707" max="8707" width="3.88671875" style="715" customWidth="1"/>
    <col min="8708" max="8708" width="25.109375" style="715" customWidth="1"/>
    <col min="8709" max="8709" width="4.33203125" style="715" customWidth="1"/>
    <col min="8710" max="8710" width="23.88671875" style="715" customWidth="1"/>
    <col min="8711" max="8711" width="18" style="715" customWidth="1"/>
    <col min="8712" max="8712" width="19.109375" style="715" customWidth="1"/>
    <col min="8713" max="8713" width="16.5546875" style="715" bestFit="1" customWidth="1"/>
    <col min="8714" max="8714" width="11.33203125" style="715" bestFit="1" customWidth="1"/>
    <col min="8715" max="8715" width="16.5546875" style="715" bestFit="1" customWidth="1"/>
    <col min="8716" max="8716" width="15" style="715" bestFit="1" customWidth="1"/>
    <col min="8717" max="8960" width="9.109375" style="715"/>
    <col min="8961" max="8961" width="8.44140625" style="715" customWidth="1"/>
    <col min="8962" max="8962" width="54.88671875" style="715" customWidth="1"/>
    <col min="8963" max="8963" width="3.88671875" style="715" customWidth="1"/>
    <col min="8964" max="8964" width="25.109375" style="715" customWidth="1"/>
    <col min="8965" max="8965" width="4.33203125" style="715" customWidth="1"/>
    <col min="8966" max="8966" width="23.88671875" style="715" customWidth="1"/>
    <col min="8967" max="8967" width="18" style="715" customWidth="1"/>
    <col min="8968" max="8968" width="19.109375" style="715" customWidth="1"/>
    <col min="8969" max="8969" width="16.5546875" style="715" bestFit="1" customWidth="1"/>
    <col min="8970" max="8970" width="11.33203125" style="715" bestFit="1" customWidth="1"/>
    <col min="8971" max="8971" width="16.5546875" style="715" bestFit="1" customWidth="1"/>
    <col min="8972" max="8972" width="15" style="715" bestFit="1" customWidth="1"/>
    <col min="8973" max="9216" width="9.109375" style="715"/>
    <col min="9217" max="9217" width="8.44140625" style="715" customWidth="1"/>
    <col min="9218" max="9218" width="54.88671875" style="715" customWidth="1"/>
    <col min="9219" max="9219" width="3.88671875" style="715" customWidth="1"/>
    <col min="9220" max="9220" width="25.109375" style="715" customWidth="1"/>
    <col min="9221" max="9221" width="4.33203125" style="715" customWidth="1"/>
    <col min="9222" max="9222" width="23.88671875" style="715" customWidth="1"/>
    <col min="9223" max="9223" width="18" style="715" customWidth="1"/>
    <col min="9224" max="9224" width="19.109375" style="715" customWidth="1"/>
    <col min="9225" max="9225" width="16.5546875" style="715" bestFit="1" customWidth="1"/>
    <col min="9226" max="9226" width="11.33203125" style="715" bestFit="1" customWidth="1"/>
    <col min="9227" max="9227" width="16.5546875" style="715" bestFit="1" customWidth="1"/>
    <col min="9228" max="9228" width="15" style="715" bestFit="1" customWidth="1"/>
    <col min="9229" max="9472" width="9.109375" style="715"/>
    <col min="9473" max="9473" width="8.44140625" style="715" customWidth="1"/>
    <col min="9474" max="9474" width="54.88671875" style="715" customWidth="1"/>
    <col min="9475" max="9475" width="3.88671875" style="715" customWidth="1"/>
    <col min="9476" max="9476" width="25.109375" style="715" customWidth="1"/>
    <col min="9477" max="9477" width="4.33203125" style="715" customWidth="1"/>
    <col min="9478" max="9478" width="23.88671875" style="715" customWidth="1"/>
    <col min="9479" max="9479" width="18" style="715" customWidth="1"/>
    <col min="9480" max="9480" width="19.109375" style="715" customWidth="1"/>
    <col min="9481" max="9481" width="16.5546875" style="715" bestFit="1" customWidth="1"/>
    <col min="9482" max="9482" width="11.33203125" style="715" bestFit="1" customWidth="1"/>
    <col min="9483" max="9483" width="16.5546875" style="715" bestFit="1" customWidth="1"/>
    <col min="9484" max="9484" width="15" style="715" bestFit="1" customWidth="1"/>
    <col min="9485" max="9728" width="9.109375" style="715"/>
    <col min="9729" max="9729" width="8.44140625" style="715" customWidth="1"/>
    <col min="9730" max="9730" width="54.88671875" style="715" customWidth="1"/>
    <col min="9731" max="9731" width="3.88671875" style="715" customWidth="1"/>
    <col min="9732" max="9732" width="25.109375" style="715" customWidth="1"/>
    <col min="9733" max="9733" width="4.33203125" style="715" customWidth="1"/>
    <col min="9734" max="9734" width="23.88671875" style="715" customWidth="1"/>
    <col min="9735" max="9735" width="18" style="715" customWidth="1"/>
    <col min="9736" max="9736" width="19.109375" style="715" customWidth="1"/>
    <col min="9737" max="9737" width="16.5546875" style="715" bestFit="1" customWidth="1"/>
    <col min="9738" max="9738" width="11.33203125" style="715" bestFit="1" customWidth="1"/>
    <col min="9739" max="9739" width="16.5546875" style="715" bestFit="1" customWidth="1"/>
    <col min="9740" max="9740" width="15" style="715" bestFit="1" customWidth="1"/>
    <col min="9741" max="9984" width="9.109375" style="715"/>
    <col min="9985" max="9985" width="8.44140625" style="715" customWidth="1"/>
    <col min="9986" max="9986" width="54.88671875" style="715" customWidth="1"/>
    <col min="9987" max="9987" width="3.88671875" style="715" customWidth="1"/>
    <col min="9988" max="9988" width="25.109375" style="715" customWidth="1"/>
    <col min="9989" max="9989" width="4.33203125" style="715" customWidth="1"/>
    <col min="9990" max="9990" width="23.88671875" style="715" customWidth="1"/>
    <col min="9991" max="9991" width="18" style="715" customWidth="1"/>
    <col min="9992" max="9992" width="19.109375" style="715" customWidth="1"/>
    <col min="9993" max="9993" width="16.5546875" style="715" bestFit="1" customWidth="1"/>
    <col min="9994" max="9994" width="11.33203125" style="715" bestFit="1" customWidth="1"/>
    <col min="9995" max="9995" width="16.5546875" style="715" bestFit="1" customWidth="1"/>
    <col min="9996" max="9996" width="15" style="715" bestFit="1" customWidth="1"/>
    <col min="9997" max="10240" width="9.109375" style="715"/>
    <col min="10241" max="10241" width="8.44140625" style="715" customWidth="1"/>
    <col min="10242" max="10242" width="54.88671875" style="715" customWidth="1"/>
    <col min="10243" max="10243" width="3.88671875" style="715" customWidth="1"/>
    <col min="10244" max="10244" width="25.109375" style="715" customWidth="1"/>
    <col min="10245" max="10245" width="4.33203125" style="715" customWidth="1"/>
    <col min="10246" max="10246" width="23.88671875" style="715" customWidth="1"/>
    <col min="10247" max="10247" width="18" style="715" customWidth="1"/>
    <col min="10248" max="10248" width="19.109375" style="715" customWidth="1"/>
    <col min="10249" max="10249" width="16.5546875" style="715" bestFit="1" customWidth="1"/>
    <col min="10250" max="10250" width="11.33203125" style="715" bestFit="1" customWidth="1"/>
    <col min="10251" max="10251" width="16.5546875" style="715" bestFit="1" customWidth="1"/>
    <col min="10252" max="10252" width="15" style="715" bestFit="1" customWidth="1"/>
    <col min="10253" max="10496" width="9.109375" style="715"/>
    <col min="10497" max="10497" width="8.44140625" style="715" customWidth="1"/>
    <col min="10498" max="10498" width="54.88671875" style="715" customWidth="1"/>
    <col min="10499" max="10499" width="3.88671875" style="715" customWidth="1"/>
    <col min="10500" max="10500" width="25.109375" style="715" customWidth="1"/>
    <col min="10501" max="10501" width="4.33203125" style="715" customWidth="1"/>
    <col min="10502" max="10502" width="23.88671875" style="715" customWidth="1"/>
    <col min="10503" max="10503" width="18" style="715" customWidth="1"/>
    <col min="10504" max="10504" width="19.109375" style="715" customWidth="1"/>
    <col min="10505" max="10505" width="16.5546875" style="715" bestFit="1" customWidth="1"/>
    <col min="10506" max="10506" width="11.33203125" style="715" bestFit="1" customWidth="1"/>
    <col min="10507" max="10507" width="16.5546875" style="715" bestFit="1" customWidth="1"/>
    <col min="10508" max="10508" width="15" style="715" bestFit="1" customWidth="1"/>
    <col min="10509" max="10752" width="9.109375" style="715"/>
    <col min="10753" max="10753" width="8.44140625" style="715" customWidth="1"/>
    <col min="10754" max="10754" width="54.88671875" style="715" customWidth="1"/>
    <col min="10755" max="10755" width="3.88671875" style="715" customWidth="1"/>
    <col min="10756" max="10756" width="25.109375" style="715" customWidth="1"/>
    <col min="10757" max="10757" width="4.33203125" style="715" customWidth="1"/>
    <col min="10758" max="10758" width="23.88671875" style="715" customWidth="1"/>
    <col min="10759" max="10759" width="18" style="715" customWidth="1"/>
    <col min="10760" max="10760" width="19.109375" style="715" customWidth="1"/>
    <col min="10761" max="10761" width="16.5546875" style="715" bestFit="1" customWidth="1"/>
    <col min="10762" max="10762" width="11.33203125" style="715" bestFit="1" customWidth="1"/>
    <col min="10763" max="10763" width="16.5546875" style="715" bestFit="1" customWidth="1"/>
    <col min="10764" max="10764" width="15" style="715" bestFit="1" customWidth="1"/>
    <col min="10765" max="11008" width="9.109375" style="715"/>
    <col min="11009" max="11009" width="8.44140625" style="715" customWidth="1"/>
    <col min="11010" max="11010" width="54.88671875" style="715" customWidth="1"/>
    <col min="11011" max="11011" width="3.88671875" style="715" customWidth="1"/>
    <col min="11012" max="11012" width="25.109375" style="715" customWidth="1"/>
    <col min="11013" max="11013" width="4.33203125" style="715" customWidth="1"/>
    <col min="11014" max="11014" width="23.88671875" style="715" customWidth="1"/>
    <col min="11015" max="11015" width="18" style="715" customWidth="1"/>
    <col min="11016" max="11016" width="19.109375" style="715" customWidth="1"/>
    <col min="11017" max="11017" width="16.5546875" style="715" bestFit="1" customWidth="1"/>
    <col min="11018" max="11018" width="11.33203125" style="715" bestFit="1" customWidth="1"/>
    <col min="11019" max="11019" width="16.5546875" style="715" bestFit="1" customWidth="1"/>
    <col min="11020" max="11020" width="15" style="715" bestFit="1" customWidth="1"/>
    <col min="11021" max="11264" width="9.109375" style="715"/>
    <col min="11265" max="11265" width="8.44140625" style="715" customWidth="1"/>
    <col min="11266" max="11266" width="54.88671875" style="715" customWidth="1"/>
    <col min="11267" max="11267" width="3.88671875" style="715" customWidth="1"/>
    <col min="11268" max="11268" width="25.109375" style="715" customWidth="1"/>
    <col min="11269" max="11269" width="4.33203125" style="715" customWidth="1"/>
    <col min="11270" max="11270" width="23.88671875" style="715" customWidth="1"/>
    <col min="11271" max="11271" width="18" style="715" customWidth="1"/>
    <col min="11272" max="11272" width="19.109375" style="715" customWidth="1"/>
    <col min="11273" max="11273" width="16.5546875" style="715" bestFit="1" customWidth="1"/>
    <col min="11274" max="11274" width="11.33203125" style="715" bestFit="1" customWidth="1"/>
    <col min="11275" max="11275" width="16.5546875" style="715" bestFit="1" customWidth="1"/>
    <col min="11276" max="11276" width="15" style="715" bestFit="1" customWidth="1"/>
    <col min="11277" max="11520" width="9.109375" style="715"/>
    <col min="11521" max="11521" width="8.44140625" style="715" customWidth="1"/>
    <col min="11522" max="11522" width="54.88671875" style="715" customWidth="1"/>
    <col min="11523" max="11523" width="3.88671875" style="715" customWidth="1"/>
    <col min="11524" max="11524" width="25.109375" style="715" customWidth="1"/>
    <col min="11525" max="11525" width="4.33203125" style="715" customWidth="1"/>
    <col min="11526" max="11526" width="23.88671875" style="715" customWidth="1"/>
    <col min="11527" max="11527" width="18" style="715" customWidth="1"/>
    <col min="11528" max="11528" width="19.109375" style="715" customWidth="1"/>
    <col min="11529" max="11529" width="16.5546875" style="715" bestFit="1" customWidth="1"/>
    <col min="11530" max="11530" width="11.33203125" style="715" bestFit="1" customWidth="1"/>
    <col min="11531" max="11531" width="16.5546875" style="715" bestFit="1" customWidth="1"/>
    <col min="11532" max="11532" width="15" style="715" bestFit="1" customWidth="1"/>
    <col min="11533" max="11776" width="9.109375" style="715"/>
    <col min="11777" max="11777" width="8.44140625" style="715" customWidth="1"/>
    <col min="11778" max="11778" width="54.88671875" style="715" customWidth="1"/>
    <col min="11779" max="11779" width="3.88671875" style="715" customWidth="1"/>
    <col min="11780" max="11780" width="25.109375" style="715" customWidth="1"/>
    <col min="11781" max="11781" width="4.33203125" style="715" customWidth="1"/>
    <col min="11782" max="11782" width="23.88671875" style="715" customWidth="1"/>
    <col min="11783" max="11783" width="18" style="715" customWidth="1"/>
    <col min="11784" max="11784" width="19.109375" style="715" customWidth="1"/>
    <col min="11785" max="11785" width="16.5546875" style="715" bestFit="1" customWidth="1"/>
    <col min="11786" max="11786" width="11.33203125" style="715" bestFit="1" customWidth="1"/>
    <col min="11787" max="11787" width="16.5546875" style="715" bestFit="1" customWidth="1"/>
    <col min="11788" max="11788" width="15" style="715" bestFit="1" customWidth="1"/>
    <col min="11789" max="12032" width="9.109375" style="715"/>
    <col min="12033" max="12033" width="8.44140625" style="715" customWidth="1"/>
    <col min="12034" max="12034" width="54.88671875" style="715" customWidth="1"/>
    <col min="12035" max="12035" width="3.88671875" style="715" customWidth="1"/>
    <col min="12036" max="12036" width="25.109375" style="715" customWidth="1"/>
    <col min="12037" max="12037" width="4.33203125" style="715" customWidth="1"/>
    <col min="12038" max="12038" width="23.88671875" style="715" customWidth="1"/>
    <col min="12039" max="12039" width="18" style="715" customWidth="1"/>
    <col min="12040" max="12040" width="19.109375" style="715" customWidth="1"/>
    <col min="12041" max="12041" width="16.5546875" style="715" bestFit="1" customWidth="1"/>
    <col min="12042" max="12042" width="11.33203125" style="715" bestFit="1" customWidth="1"/>
    <col min="12043" max="12043" width="16.5546875" style="715" bestFit="1" customWidth="1"/>
    <col min="12044" max="12044" width="15" style="715" bestFit="1" customWidth="1"/>
    <col min="12045" max="12288" width="9.109375" style="715"/>
    <col min="12289" max="12289" width="8.44140625" style="715" customWidth="1"/>
    <col min="12290" max="12290" width="54.88671875" style="715" customWidth="1"/>
    <col min="12291" max="12291" width="3.88671875" style="715" customWidth="1"/>
    <col min="12292" max="12292" width="25.109375" style="715" customWidth="1"/>
    <col min="12293" max="12293" width="4.33203125" style="715" customWidth="1"/>
    <col min="12294" max="12294" width="23.88671875" style="715" customWidth="1"/>
    <col min="12295" max="12295" width="18" style="715" customWidth="1"/>
    <col min="12296" max="12296" width="19.109375" style="715" customWidth="1"/>
    <col min="12297" max="12297" width="16.5546875" style="715" bestFit="1" customWidth="1"/>
    <col min="12298" max="12298" width="11.33203125" style="715" bestFit="1" customWidth="1"/>
    <col min="12299" max="12299" width="16.5546875" style="715" bestFit="1" customWidth="1"/>
    <col min="12300" max="12300" width="15" style="715" bestFit="1" customWidth="1"/>
    <col min="12301" max="12544" width="9.109375" style="715"/>
    <col min="12545" max="12545" width="8.44140625" style="715" customWidth="1"/>
    <col min="12546" max="12546" width="54.88671875" style="715" customWidth="1"/>
    <col min="12547" max="12547" width="3.88671875" style="715" customWidth="1"/>
    <col min="12548" max="12548" width="25.109375" style="715" customWidth="1"/>
    <col min="12549" max="12549" width="4.33203125" style="715" customWidth="1"/>
    <col min="12550" max="12550" width="23.88671875" style="715" customWidth="1"/>
    <col min="12551" max="12551" width="18" style="715" customWidth="1"/>
    <col min="12552" max="12552" width="19.109375" style="715" customWidth="1"/>
    <col min="12553" max="12553" width="16.5546875" style="715" bestFit="1" customWidth="1"/>
    <col min="12554" max="12554" width="11.33203125" style="715" bestFit="1" customWidth="1"/>
    <col min="12555" max="12555" width="16.5546875" style="715" bestFit="1" customWidth="1"/>
    <col min="12556" max="12556" width="15" style="715" bestFit="1" customWidth="1"/>
    <col min="12557" max="12800" width="9.109375" style="715"/>
    <col min="12801" max="12801" width="8.44140625" style="715" customWidth="1"/>
    <col min="12802" max="12802" width="54.88671875" style="715" customWidth="1"/>
    <col min="12803" max="12803" width="3.88671875" style="715" customWidth="1"/>
    <col min="12804" max="12804" width="25.109375" style="715" customWidth="1"/>
    <col min="12805" max="12805" width="4.33203125" style="715" customWidth="1"/>
    <col min="12806" max="12806" width="23.88671875" style="715" customWidth="1"/>
    <col min="12807" max="12807" width="18" style="715" customWidth="1"/>
    <col min="12808" max="12808" width="19.109375" style="715" customWidth="1"/>
    <col min="12809" max="12809" width="16.5546875" style="715" bestFit="1" customWidth="1"/>
    <col min="12810" max="12810" width="11.33203125" style="715" bestFit="1" customWidth="1"/>
    <col min="12811" max="12811" width="16.5546875" style="715" bestFit="1" customWidth="1"/>
    <col min="12812" max="12812" width="15" style="715" bestFit="1" customWidth="1"/>
    <col min="12813" max="13056" width="9.109375" style="715"/>
    <col min="13057" max="13057" width="8.44140625" style="715" customWidth="1"/>
    <col min="13058" max="13058" width="54.88671875" style="715" customWidth="1"/>
    <col min="13059" max="13059" width="3.88671875" style="715" customWidth="1"/>
    <col min="13060" max="13060" width="25.109375" style="715" customWidth="1"/>
    <col min="13061" max="13061" width="4.33203125" style="715" customWidth="1"/>
    <col min="13062" max="13062" width="23.88671875" style="715" customWidth="1"/>
    <col min="13063" max="13063" width="18" style="715" customWidth="1"/>
    <col min="13064" max="13064" width="19.109375" style="715" customWidth="1"/>
    <col min="13065" max="13065" width="16.5546875" style="715" bestFit="1" customWidth="1"/>
    <col min="13066" max="13066" width="11.33203125" style="715" bestFit="1" customWidth="1"/>
    <col min="13067" max="13067" width="16.5546875" style="715" bestFit="1" customWidth="1"/>
    <col min="13068" max="13068" width="15" style="715" bestFit="1" customWidth="1"/>
    <col min="13069" max="13312" width="9.109375" style="715"/>
    <col min="13313" max="13313" width="8.44140625" style="715" customWidth="1"/>
    <col min="13314" max="13314" width="54.88671875" style="715" customWidth="1"/>
    <col min="13315" max="13315" width="3.88671875" style="715" customWidth="1"/>
    <col min="13316" max="13316" width="25.109375" style="715" customWidth="1"/>
    <col min="13317" max="13317" width="4.33203125" style="715" customWidth="1"/>
    <col min="13318" max="13318" width="23.88671875" style="715" customWidth="1"/>
    <col min="13319" max="13319" width="18" style="715" customWidth="1"/>
    <col min="13320" max="13320" width="19.109375" style="715" customWidth="1"/>
    <col min="13321" max="13321" width="16.5546875" style="715" bestFit="1" customWidth="1"/>
    <col min="13322" max="13322" width="11.33203125" style="715" bestFit="1" customWidth="1"/>
    <col min="13323" max="13323" width="16.5546875" style="715" bestFit="1" customWidth="1"/>
    <col min="13324" max="13324" width="15" style="715" bestFit="1" customWidth="1"/>
    <col min="13325" max="13568" width="9.109375" style="715"/>
    <col min="13569" max="13569" width="8.44140625" style="715" customWidth="1"/>
    <col min="13570" max="13570" width="54.88671875" style="715" customWidth="1"/>
    <col min="13571" max="13571" width="3.88671875" style="715" customWidth="1"/>
    <col min="13572" max="13572" width="25.109375" style="715" customWidth="1"/>
    <col min="13573" max="13573" width="4.33203125" style="715" customWidth="1"/>
    <col min="13574" max="13574" width="23.88671875" style="715" customWidth="1"/>
    <col min="13575" max="13575" width="18" style="715" customWidth="1"/>
    <col min="13576" max="13576" width="19.109375" style="715" customWidth="1"/>
    <col min="13577" max="13577" width="16.5546875" style="715" bestFit="1" customWidth="1"/>
    <col min="13578" max="13578" width="11.33203125" style="715" bestFit="1" customWidth="1"/>
    <col min="13579" max="13579" width="16.5546875" style="715" bestFit="1" customWidth="1"/>
    <col min="13580" max="13580" width="15" style="715" bestFit="1" customWidth="1"/>
    <col min="13581" max="13824" width="9.109375" style="715"/>
    <col min="13825" max="13825" width="8.44140625" style="715" customWidth="1"/>
    <col min="13826" max="13826" width="54.88671875" style="715" customWidth="1"/>
    <col min="13827" max="13827" width="3.88671875" style="715" customWidth="1"/>
    <col min="13828" max="13828" width="25.109375" style="715" customWidth="1"/>
    <col min="13829" max="13829" width="4.33203125" style="715" customWidth="1"/>
    <col min="13830" max="13830" width="23.88671875" style="715" customWidth="1"/>
    <col min="13831" max="13831" width="18" style="715" customWidth="1"/>
    <col min="13832" max="13832" width="19.109375" style="715" customWidth="1"/>
    <col min="13833" max="13833" width="16.5546875" style="715" bestFit="1" customWidth="1"/>
    <col min="13834" max="13834" width="11.33203125" style="715" bestFit="1" customWidth="1"/>
    <col min="13835" max="13835" width="16.5546875" style="715" bestFit="1" customWidth="1"/>
    <col min="13836" max="13836" width="15" style="715" bestFit="1" customWidth="1"/>
    <col min="13837" max="14080" width="9.109375" style="715"/>
    <col min="14081" max="14081" width="8.44140625" style="715" customWidth="1"/>
    <col min="14082" max="14082" width="54.88671875" style="715" customWidth="1"/>
    <col min="14083" max="14083" width="3.88671875" style="715" customWidth="1"/>
    <col min="14084" max="14084" width="25.109375" style="715" customWidth="1"/>
    <col min="14085" max="14085" width="4.33203125" style="715" customWidth="1"/>
    <col min="14086" max="14086" width="23.88671875" style="715" customWidth="1"/>
    <col min="14087" max="14087" width="18" style="715" customWidth="1"/>
    <col min="14088" max="14088" width="19.109375" style="715" customWidth="1"/>
    <col min="14089" max="14089" width="16.5546875" style="715" bestFit="1" customWidth="1"/>
    <col min="14090" max="14090" width="11.33203125" style="715" bestFit="1" customWidth="1"/>
    <col min="14091" max="14091" width="16.5546875" style="715" bestFit="1" customWidth="1"/>
    <col min="14092" max="14092" width="15" style="715" bestFit="1" customWidth="1"/>
    <col min="14093" max="14336" width="9.109375" style="715"/>
    <col min="14337" max="14337" width="8.44140625" style="715" customWidth="1"/>
    <col min="14338" max="14338" width="54.88671875" style="715" customWidth="1"/>
    <col min="14339" max="14339" width="3.88671875" style="715" customWidth="1"/>
    <col min="14340" max="14340" width="25.109375" style="715" customWidth="1"/>
    <col min="14341" max="14341" width="4.33203125" style="715" customWidth="1"/>
    <col min="14342" max="14342" width="23.88671875" style="715" customWidth="1"/>
    <col min="14343" max="14343" width="18" style="715" customWidth="1"/>
    <col min="14344" max="14344" width="19.109375" style="715" customWidth="1"/>
    <col min="14345" max="14345" width="16.5546875" style="715" bestFit="1" customWidth="1"/>
    <col min="14346" max="14346" width="11.33203125" style="715" bestFit="1" customWidth="1"/>
    <col min="14347" max="14347" width="16.5546875" style="715" bestFit="1" customWidth="1"/>
    <col min="14348" max="14348" width="15" style="715" bestFit="1" customWidth="1"/>
    <col min="14349" max="14592" width="9.109375" style="715"/>
    <col min="14593" max="14593" width="8.44140625" style="715" customWidth="1"/>
    <col min="14594" max="14594" width="54.88671875" style="715" customWidth="1"/>
    <col min="14595" max="14595" width="3.88671875" style="715" customWidth="1"/>
    <col min="14596" max="14596" width="25.109375" style="715" customWidth="1"/>
    <col min="14597" max="14597" width="4.33203125" style="715" customWidth="1"/>
    <col min="14598" max="14598" width="23.88671875" style="715" customWidth="1"/>
    <col min="14599" max="14599" width="18" style="715" customWidth="1"/>
    <col min="14600" max="14600" width="19.109375" style="715" customWidth="1"/>
    <col min="14601" max="14601" width="16.5546875" style="715" bestFit="1" customWidth="1"/>
    <col min="14602" max="14602" width="11.33203125" style="715" bestFit="1" customWidth="1"/>
    <col min="14603" max="14603" width="16.5546875" style="715" bestFit="1" customWidth="1"/>
    <col min="14604" max="14604" width="15" style="715" bestFit="1" customWidth="1"/>
    <col min="14605" max="14848" width="9.109375" style="715"/>
    <col min="14849" max="14849" width="8.44140625" style="715" customWidth="1"/>
    <col min="14850" max="14850" width="54.88671875" style="715" customWidth="1"/>
    <col min="14851" max="14851" width="3.88671875" style="715" customWidth="1"/>
    <col min="14852" max="14852" width="25.109375" style="715" customWidth="1"/>
    <col min="14853" max="14853" width="4.33203125" style="715" customWidth="1"/>
    <col min="14854" max="14854" width="23.88671875" style="715" customWidth="1"/>
    <col min="14855" max="14855" width="18" style="715" customWidth="1"/>
    <col min="14856" max="14856" width="19.109375" style="715" customWidth="1"/>
    <col min="14857" max="14857" width="16.5546875" style="715" bestFit="1" customWidth="1"/>
    <col min="14858" max="14858" width="11.33203125" style="715" bestFit="1" customWidth="1"/>
    <col min="14859" max="14859" width="16.5546875" style="715" bestFit="1" customWidth="1"/>
    <col min="14860" max="14860" width="15" style="715" bestFit="1" customWidth="1"/>
    <col min="14861" max="15104" width="9.109375" style="715"/>
    <col min="15105" max="15105" width="8.44140625" style="715" customWidth="1"/>
    <col min="15106" max="15106" width="54.88671875" style="715" customWidth="1"/>
    <col min="15107" max="15107" width="3.88671875" style="715" customWidth="1"/>
    <col min="15108" max="15108" width="25.109375" style="715" customWidth="1"/>
    <col min="15109" max="15109" width="4.33203125" style="715" customWidth="1"/>
    <col min="15110" max="15110" width="23.88671875" style="715" customWidth="1"/>
    <col min="15111" max="15111" width="18" style="715" customWidth="1"/>
    <col min="15112" max="15112" width="19.109375" style="715" customWidth="1"/>
    <col min="15113" max="15113" width="16.5546875" style="715" bestFit="1" customWidth="1"/>
    <col min="15114" max="15114" width="11.33203125" style="715" bestFit="1" customWidth="1"/>
    <col min="15115" max="15115" width="16.5546875" style="715" bestFit="1" customWidth="1"/>
    <col min="15116" max="15116" width="15" style="715" bestFit="1" customWidth="1"/>
    <col min="15117" max="15360" width="9.109375" style="715"/>
    <col min="15361" max="15361" width="8.44140625" style="715" customWidth="1"/>
    <col min="15362" max="15362" width="54.88671875" style="715" customWidth="1"/>
    <col min="15363" max="15363" width="3.88671875" style="715" customWidth="1"/>
    <col min="15364" max="15364" width="25.109375" style="715" customWidth="1"/>
    <col min="15365" max="15365" width="4.33203125" style="715" customWidth="1"/>
    <col min="15366" max="15366" width="23.88671875" style="715" customWidth="1"/>
    <col min="15367" max="15367" width="18" style="715" customWidth="1"/>
    <col min="15368" max="15368" width="19.109375" style="715" customWidth="1"/>
    <col min="15369" max="15369" width="16.5546875" style="715" bestFit="1" customWidth="1"/>
    <col min="15370" max="15370" width="11.33203125" style="715" bestFit="1" customWidth="1"/>
    <col min="15371" max="15371" width="16.5546875" style="715" bestFit="1" customWidth="1"/>
    <col min="15372" max="15372" width="15" style="715" bestFit="1" customWidth="1"/>
    <col min="15373" max="15616" width="9.109375" style="715"/>
    <col min="15617" max="15617" width="8.44140625" style="715" customWidth="1"/>
    <col min="15618" max="15618" width="54.88671875" style="715" customWidth="1"/>
    <col min="15619" max="15619" width="3.88671875" style="715" customWidth="1"/>
    <col min="15620" max="15620" width="25.109375" style="715" customWidth="1"/>
    <col min="15621" max="15621" width="4.33203125" style="715" customWidth="1"/>
    <col min="15622" max="15622" width="23.88671875" style="715" customWidth="1"/>
    <col min="15623" max="15623" width="18" style="715" customWidth="1"/>
    <col min="15624" max="15624" width="19.109375" style="715" customWidth="1"/>
    <col min="15625" max="15625" width="16.5546875" style="715" bestFit="1" customWidth="1"/>
    <col min="15626" max="15626" width="11.33203125" style="715" bestFit="1" customWidth="1"/>
    <col min="15627" max="15627" width="16.5546875" style="715" bestFit="1" customWidth="1"/>
    <col min="15628" max="15628" width="15" style="715" bestFit="1" customWidth="1"/>
    <col min="15629" max="15872" width="9.109375" style="715"/>
    <col min="15873" max="15873" width="8.44140625" style="715" customWidth="1"/>
    <col min="15874" max="15874" width="54.88671875" style="715" customWidth="1"/>
    <col min="15875" max="15875" width="3.88671875" style="715" customWidth="1"/>
    <col min="15876" max="15876" width="25.109375" style="715" customWidth="1"/>
    <col min="15877" max="15877" width="4.33203125" style="715" customWidth="1"/>
    <col min="15878" max="15878" width="23.88671875" style="715" customWidth="1"/>
    <col min="15879" max="15879" width="18" style="715" customWidth="1"/>
    <col min="15880" max="15880" width="19.109375" style="715" customWidth="1"/>
    <col min="15881" max="15881" width="16.5546875" style="715" bestFit="1" customWidth="1"/>
    <col min="15882" max="15882" width="11.33203125" style="715" bestFit="1" customWidth="1"/>
    <col min="15883" max="15883" width="16.5546875" style="715" bestFit="1" customWidth="1"/>
    <col min="15884" max="15884" width="15" style="715" bestFit="1" customWidth="1"/>
    <col min="15885" max="16128" width="9.109375" style="715"/>
    <col min="16129" max="16129" width="8.44140625" style="715" customWidth="1"/>
    <col min="16130" max="16130" width="54.88671875" style="715" customWidth="1"/>
    <col min="16131" max="16131" width="3.88671875" style="715" customWidth="1"/>
    <col min="16132" max="16132" width="25.109375" style="715" customWidth="1"/>
    <col min="16133" max="16133" width="4.33203125" style="715" customWidth="1"/>
    <col min="16134" max="16134" width="23.88671875" style="715" customWidth="1"/>
    <col min="16135" max="16135" width="18" style="715" customWidth="1"/>
    <col min="16136" max="16136" width="19.109375" style="715" customWidth="1"/>
    <col min="16137" max="16137" width="16.5546875" style="715" bestFit="1" customWidth="1"/>
    <col min="16138" max="16138" width="11.33203125" style="715" bestFit="1" customWidth="1"/>
    <col min="16139" max="16139" width="16.5546875" style="715" bestFit="1" customWidth="1"/>
    <col min="16140" max="16140" width="15" style="715" bestFit="1" customWidth="1"/>
    <col min="16141" max="16384" width="9.109375" style="715"/>
  </cols>
  <sheetData>
    <row r="1" spans="1:256">
      <c r="A1" s="714"/>
      <c r="B1" s="1031" t="s">
        <v>477</v>
      </c>
      <c r="C1" s="1032"/>
      <c r="D1" s="1032"/>
      <c r="E1" s="1032"/>
      <c r="F1" s="1033"/>
    </row>
    <row r="2" spans="1:256">
      <c r="A2" s="716"/>
      <c r="B2" s="717"/>
      <c r="C2" s="718"/>
      <c r="D2" s="718"/>
      <c r="E2" s="718"/>
      <c r="F2" s="719"/>
    </row>
    <row r="3" spans="1:256">
      <c r="A3" s="716"/>
      <c r="D3" s="1034" t="s">
        <v>478</v>
      </c>
      <c r="E3" s="1034"/>
      <c r="F3" s="1035"/>
    </row>
    <row r="4" spans="1:256">
      <c r="A4" s="1036" t="s">
        <v>479</v>
      </c>
      <c r="B4" s="1037"/>
      <c r="C4" s="721"/>
      <c r="D4" s="1037"/>
      <c r="E4" s="1037"/>
      <c r="F4" s="1038"/>
      <c r="G4" s="722"/>
      <c r="H4" s="722"/>
      <c r="I4" s="722"/>
      <c r="J4" s="722"/>
      <c r="K4" s="722"/>
      <c r="L4" s="722"/>
    </row>
    <row r="5" spans="1:256" ht="22.5" customHeight="1">
      <c r="A5" s="723" t="s">
        <v>480</v>
      </c>
      <c r="B5" s="724" t="s">
        <v>481</v>
      </c>
      <c r="C5" s="725"/>
      <c r="D5" s="726" t="s">
        <v>482</v>
      </c>
      <c r="E5" s="1039" t="s">
        <v>483</v>
      </c>
      <c r="F5" s="1040"/>
      <c r="H5" s="722"/>
    </row>
    <row r="6" spans="1:256" ht="54" customHeight="1">
      <c r="A6" s="727">
        <v>1</v>
      </c>
      <c r="B6" s="728" t="s">
        <v>484</v>
      </c>
      <c r="C6" s="729"/>
      <c r="D6" s="730">
        <f>'Sch-1'!N29</f>
        <v>0</v>
      </c>
      <c r="E6" s="729"/>
      <c r="F6" s="731">
        <f>ROUND('Sch-1'!W29,0)</f>
        <v>0</v>
      </c>
      <c r="G6" s="732"/>
      <c r="H6" s="733"/>
      <c r="I6" s="734"/>
      <c r="J6" s="722"/>
      <c r="K6" s="722"/>
    </row>
    <row r="7" spans="1:256" ht="45" customHeight="1">
      <c r="A7" s="735">
        <v>2</v>
      </c>
      <c r="B7" s="728" t="s">
        <v>485</v>
      </c>
      <c r="C7" s="729"/>
      <c r="D7" s="736">
        <f>'Sch-2'!J29</f>
        <v>0</v>
      </c>
      <c r="E7" s="729"/>
      <c r="F7" s="731">
        <f>ROUND('Sch-2'!L29,0)</f>
        <v>0</v>
      </c>
      <c r="G7" s="737"/>
      <c r="H7" s="722"/>
      <c r="J7" s="722"/>
      <c r="K7" s="722"/>
    </row>
    <row r="8" spans="1:256" ht="35.25" customHeight="1">
      <c r="A8" s="738">
        <v>3</v>
      </c>
      <c r="B8" s="728" t="s">
        <v>486</v>
      </c>
      <c r="C8" s="729"/>
      <c r="D8" s="736">
        <f>'Sch-3'!P21</f>
        <v>0</v>
      </c>
      <c r="E8" s="729"/>
      <c r="F8" s="739">
        <f>ROUND('Sch-3'!X21,0)</f>
        <v>0</v>
      </c>
      <c r="G8" s="737"/>
      <c r="H8" s="722"/>
      <c r="J8" s="722"/>
      <c r="K8" s="722"/>
    </row>
    <row r="9" spans="1:256" ht="30.75" customHeight="1">
      <c r="A9" s="740">
        <v>4</v>
      </c>
      <c r="B9" s="728" t="s">
        <v>487</v>
      </c>
      <c r="C9" s="729"/>
      <c r="D9" s="736" t="s">
        <v>338</v>
      </c>
      <c r="E9" s="729" t="s">
        <v>488</v>
      </c>
      <c r="F9" s="739" t="str">
        <f>D9</f>
        <v>Not Applicable</v>
      </c>
      <c r="G9" s="741"/>
      <c r="H9" s="722"/>
      <c r="J9" s="722"/>
      <c r="K9" s="722"/>
    </row>
    <row r="10" spans="1:256" ht="31.5" customHeight="1">
      <c r="A10" s="742">
        <v>5</v>
      </c>
      <c r="B10" s="743" t="s">
        <v>489</v>
      </c>
      <c r="C10" s="729"/>
      <c r="D10" s="744">
        <f>SUM(D6:D9)</f>
        <v>0</v>
      </c>
      <c r="E10" s="729"/>
      <c r="F10" s="745">
        <f>SUM(F6:F9)</f>
        <v>0</v>
      </c>
      <c r="G10" s="746"/>
      <c r="H10" s="747"/>
      <c r="I10" s="748"/>
      <c r="J10" s="747"/>
      <c r="K10" s="747"/>
      <c r="L10" s="749"/>
      <c r="M10" s="749"/>
      <c r="N10" s="749"/>
      <c r="O10" s="749"/>
      <c r="P10" s="749"/>
      <c r="Q10" s="749"/>
      <c r="R10" s="749"/>
      <c r="S10" s="749"/>
      <c r="T10" s="749"/>
      <c r="U10" s="749"/>
      <c r="V10" s="749"/>
      <c r="W10" s="749"/>
      <c r="X10" s="749"/>
      <c r="Y10" s="749"/>
      <c r="Z10" s="749"/>
      <c r="AA10" s="749"/>
      <c r="AB10" s="749"/>
      <c r="AC10" s="749"/>
      <c r="AD10" s="749"/>
      <c r="AE10" s="749"/>
      <c r="AF10" s="749"/>
      <c r="AG10" s="749"/>
      <c r="AH10" s="749"/>
      <c r="AI10" s="749"/>
      <c r="AJ10" s="749"/>
      <c r="AK10" s="749"/>
      <c r="AL10" s="749"/>
      <c r="AM10" s="749"/>
      <c r="AN10" s="749"/>
      <c r="AO10" s="749"/>
      <c r="AP10" s="749"/>
      <c r="AQ10" s="749"/>
      <c r="AR10" s="749"/>
      <c r="AS10" s="749"/>
      <c r="AT10" s="749"/>
      <c r="AU10" s="749"/>
      <c r="AV10" s="749"/>
      <c r="AW10" s="749"/>
      <c r="AX10" s="749"/>
      <c r="AY10" s="749"/>
      <c r="AZ10" s="749"/>
      <c r="BA10" s="749"/>
      <c r="BB10" s="749"/>
      <c r="BC10" s="749"/>
      <c r="BD10" s="749"/>
      <c r="BE10" s="749"/>
      <c r="BF10" s="749"/>
      <c r="BG10" s="749"/>
      <c r="BH10" s="749"/>
      <c r="BI10" s="749"/>
      <c r="BJ10" s="749"/>
      <c r="BK10" s="749"/>
      <c r="BL10" s="749"/>
      <c r="BM10" s="749"/>
      <c r="BN10" s="749"/>
      <c r="BO10" s="749"/>
      <c r="BP10" s="749"/>
      <c r="BQ10" s="749"/>
      <c r="BR10" s="749"/>
      <c r="BS10" s="749"/>
      <c r="BT10" s="749"/>
      <c r="BU10" s="749"/>
      <c r="BV10" s="749"/>
      <c r="BW10" s="749"/>
      <c r="BX10" s="749"/>
      <c r="BY10" s="749"/>
      <c r="BZ10" s="749"/>
      <c r="CA10" s="749"/>
      <c r="CB10" s="749"/>
      <c r="CC10" s="749"/>
      <c r="CD10" s="749"/>
      <c r="CE10" s="749"/>
      <c r="CF10" s="749"/>
      <c r="CG10" s="749"/>
      <c r="CH10" s="749"/>
      <c r="CI10" s="749"/>
      <c r="CJ10" s="749"/>
      <c r="CK10" s="749"/>
      <c r="CL10" s="749"/>
      <c r="CM10" s="749"/>
      <c r="CN10" s="749"/>
      <c r="CO10" s="749"/>
      <c r="CP10" s="749"/>
      <c r="CQ10" s="749"/>
      <c r="CR10" s="749"/>
      <c r="CS10" s="749"/>
      <c r="CT10" s="749"/>
      <c r="CU10" s="749"/>
      <c r="CV10" s="749"/>
      <c r="CW10" s="749"/>
      <c r="CX10" s="749"/>
      <c r="CY10" s="749"/>
      <c r="CZ10" s="749"/>
      <c r="DA10" s="749"/>
      <c r="DB10" s="749"/>
      <c r="DC10" s="749"/>
      <c r="DD10" s="749"/>
      <c r="DE10" s="749"/>
      <c r="DF10" s="749"/>
      <c r="DG10" s="749"/>
      <c r="DH10" s="749"/>
      <c r="DI10" s="749"/>
      <c r="DJ10" s="749"/>
      <c r="DK10" s="749"/>
      <c r="DL10" s="749"/>
      <c r="DM10" s="749"/>
      <c r="DN10" s="749"/>
      <c r="DO10" s="749"/>
      <c r="DP10" s="749"/>
      <c r="DQ10" s="749"/>
      <c r="DR10" s="749"/>
      <c r="DS10" s="749"/>
      <c r="DT10" s="749"/>
      <c r="DU10" s="749"/>
      <c r="DV10" s="749"/>
      <c r="DW10" s="749"/>
      <c r="DX10" s="749"/>
      <c r="DY10" s="749"/>
      <c r="DZ10" s="749"/>
      <c r="EA10" s="749"/>
      <c r="EB10" s="749"/>
      <c r="EC10" s="749"/>
      <c r="ED10" s="749"/>
      <c r="EE10" s="749"/>
      <c r="EF10" s="749"/>
      <c r="EG10" s="749"/>
      <c r="EH10" s="749"/>
      <c r="EI10" s="749"/>
      <c r="EJ10" s="749"/>
      <c r="EK10" s="749"/>
      <c r="EL10" s="749"/>
      <c r="EM10" s="749"/>
      <c r="EN10" s="749"/>
      <c r="EO10" s="749"/>
      <c r="EP10" s="749"/>
      <c r="EQ10" s="749"/>
      <c r="ER10" s="749"/>
      <c r="ES10" s="749"/>
      <c r="ET10" s="749"/>
      <c r="EU10" s="749"/>
      <c r="EV10" s="749"/>
      <c r="EW10" s="749"/>
      <c r="EX10" s="749"/>
      <c r="EY10" s="749"/>
      <c r="EZ10" s="749"/>
      <c r="FA10" s="749"/>
      <c r="FB10" s="749"/>
      <c r="FC10" s="749"/>
      <c r="FD10" s="749"/>
      <c r="FE10" s="749"/>
      <c r="FF10" s="749"/>
      <c r="FG10" s="749"/>
      <c r="FH10" s="749"/>
      <c r="FI10" s="749"/>
      <c r="FJ10" s="749"/>
      <c r="FK10" s="749"/>
      <c r="FL10" s="749"/>
      <c r="FM10" s="749"/>
      <c r="FN10" s="749"/>
      <c r="FO10" s="749"/>
      <c r="FP10" s="749"/>
      <c r="FQ10" s="749"/>
      <c r="FR10" s="749"/>
      <c r="FS10" s="749"/>
      <c r="FT10" s="749"/>
      <c r="FU10" s="749"/>
      <c r="FV10" s="749"/>
      <c r="FW10" s="749"/>
      <c r="FX10" s="749"/>
      <c r="FY10" s="749"/>
      <c r="FZ10" s="749"/>
      <c r="GA10" s="749"/>
      <c r="GB10" s="749"/>
      <c r="GC10" s="749"/>
      <c r="GD10" s="749"/>
      <c r="GE10" s="749"/>
      <c r="GF10" s="749"/>
      <c r="GG10" s="749"/>
      <c r="GH10" s="749"/>
      <c r="GI10" s="749"/>
      <c r="GJ10" s="749"/>
      <c r="GK10" s="749"/>
      <c r="GL10" s="749"/>
      <c r="GM10" s="749"/>
      <c r="GN10" s="749"/>
      <c r="GO10" s="749"/>
      <c r="GP10" s="749"/>
      <c r="GQ10" s="749"/>
      <c r="GR10" s="749"/>
      <c r="GS10" s="749"/>
      <c r="GT10" s="749"/>
      <c r="GU10" s="749"/>
      <c r="GV10" s="749"/>
      <c r="GW10" s="749"/>
      <c r="GX10" s="749"/>
      <c r="GY10" s="749"/>
      <c r="GZ10" s="749"/>
      <c r="HA10" s="749"/>
      <c r="HB10" s="749"/>
      <c r="HC10" s="749"/>
      <c r="HD10" s="749"/>
      <c r="HE10" s="749"/>
      <c r="HF10" s="749"/>
      <c r="HG10" s="749"/>
      <c r="HH10" s="749"/>
      <c r="HI10" s="749"/>
      <c r="HJ10" s="749"/>
      <c r="HK10" s="749"/>
      <c r="HL10" s="749"/>
      <c r="HM10" s="749"/>
      <c r="HN10" s="749"/>
      <c r="HO10" s="749"/>
      <c r="HP10" s="749"/>
      <c r="HQ10" s="749"/>
      <c r="HR10" s="749"/>
      <c r="HS10" s="749"/>
      <c r="HT10" s="749"/>
      <c r="HU10" s="749"/>
      <c r="HV10" s="749"/>
      <c r="HW10" s="749"/>
      <c r="HX10" s="749"/>
      <c r="HY10" s="749"/>
      <c r="HZ10" s="749"/>
      <c r="IA10" s="749"/>
      <c r="IB10" s="749"/>
      <c r="IC10" s="749"/>
      <c r="ID10" s="749"/>
      <c r="IE10" s="749"/>
      <c r="IF10" s="749"/>
      <c r="IG10" s="749"/>
      <c r="IH10" s="749"/>
      <c r="II10" s="749"/>
      <c r="IJ10" s="749"/>
      <c r="IK10" s="749"/>
      <c r="IL10" s="749"/>
      <c r="IM10" s="749"/>
      <c r="IN10" s="749"/>
      <c r="IO10" s="749"/>
      <c r="IP10" s="749"/>
      <c r="IQ10" s="749"/>
      <c r="IR10" s="749"/>
      <c r="IS10" s="749"/>
      <c r="IT10" s="749"/>
      <c r="IU10" s="749"/>
      <c r="IV10" s="749"/>
    </row>
    <row r="11" spans="1:256" ht="25.5" customHeight="1">
      <c r="A11" s="727">
        <v>6</v>
      </c>
      <c r="B11" s="728" t="s">
        <v>490</v>
      </c>
      <c r="C11" s="750"/>
      <c r="D11" s="751" t="s">
        <v>491</v>
      </c>
      <c r="E11" s="750"/>
      <c r="F11" s="739" t="s">
        <v>491</v>
      </c>
      <c r="G11" s="741"/>
      <c r="H11" s="722"/>
      <c r="J11" s="722"/>
      <c r="K11" s="722"/>
    </row>
    <row r="12" spans="1:256" ht="24" customHeight="1">
      <c r="A12" s="752">
        <v>7</v>
      </c>
      <c r="B12" s="753" t="s">
        <v>489</v>
      </c>
      <c r="C12" s="754"/>
      <c r="D12" s="755">
        <f>D10</f>
        <v>0</v>
      </c>
      <c r="E12" s="754"/>
      <c r="F12" s="756">
        <f>F10</f>
        <v>0</v>
      </c>
      <c r="G12" s="757"/>
      <c r="H12" s="758"/>
      <c r="I12" s="757"/>
      <c r="J12" s="757"/>
      <c r="K12" s="757"/>
      <c r="L12" s="757"/>
      <c r="M12" s="757"/>
      <c r="N12" s="757"/>
      <c r="O12" s="757"/>
      <c r="P12" s="757"/>
      <c r="Q12" s="757"/>
      <c r="R12" s="757"/>
      <c r="S12" s="757"/>
      <c r="T12" s="757"/>
      <c r="U12" s="757"/>
      <c r="V12" s="757"/>
      <c r="W12" s="757"/>
      <c r="X12" s="757"/>
      <c r="Y12" s="757"/>
      <c r="Z12" s="757"/>
      <c r="AA12" s="757"/>
      <c r="AB12" s="757"/>
      <c r="AC12" s="757"/>
      <c r="AD12" s="757"/>
      <c r="AE12" s="757"/>
      <c r="AF12" s="757"/>
      <c r="AG12" s="757"/>
      <c r="AH12" s="757"/>
      <c r="AI12" s="757"/>
      <c r="AJ12" s="757"/>
      <c r="AK12" s="757"/>
      <c r="AL12" s="757"/>
      <c r="AM12" s="757"/>
      <c r="AN12" s="757"/>
      <c r="AO12" s="757"/>
      <c r="AP12" s="757"/>
      <c r="AQ12" s="757"/>
      <c r="AR12" s="757"/>
      <c r="AS12" s="757"/>
      <c r="AT12" s="757"/>
      <c r="AU12" s="757"/>
      <c r="AV12" s="757"/>
      <c r="AW12" s="757"/>
      <c r="AX12" s="757"/>
      <c r="AY12" s="757"/>
      <c r="AZ12" s="757"/>
      <c r="BA12" s="757"/>
      <c r="BB12" s="757"/>
      <c r="BC12" s="757"/>
      <c r="BD12" s="757"/>
      <c r="BE12" s="757"/>
      <c r="BF12" s="757"/>
      <c r="BG12" s="757"/>
      <c r="BH12" s="757"/>
      <c r="BI12" s="757"/>
      <c r="BJ12" s="757"/>
      <c r="BK12" s="757"/>
      <c r="BL12" s="757"/>
      <c r="BM12" s="757"/>
      <c r="BN12" s="757"/>
      <c r="BO12" s="757"/>
      <c r="BP12" s="757"/>
      <c r="BQ12" s="757"/>
      <c r="BR12" s="757"/>
      <c r="BS12" s="757"/>
      <c r="BT12" s="757"/>
      <c r="BU12" s="757"/>
      <c r="BV12" s="757"/>
      <c r="BW12" s="757"/>
      <c r="BX12" s="757"/>
      <c r="BY12" s="757"/>
      <c r="BZ12" s="757"/>
      <c r="CA12" s="757"/>
      <c r="CB12" s="757"/>
      <c r="CC12" s="757"/>
      <c r="CD12" s="757"/>
      <c r="CE12" s="757"/>
      <c r="CF12" s="757"/>
      <c r="CG12" s="757"/>
      <c r="CH12" s="757"/>
      <c r="CI12" s="757"/>
      <c r="CJ12" s="757"/>
      <c r="CK12" s="757"/>
      <c r="CL12" s="757"/>
      <c r="CM12" s="757"/>
      <c r="CN12" s="757"/>
      <c r="CO12" s="757"/>
      <c r="CP12" s="757"/>
      <c r="CQ12" s="757"/>
      <c r="CR12" s="757"/>
      <c r="CS12" s="757"/>
      <c r="CT12" s="757"/>
      <c r="CU12" s="757"/>
      <c r="CV12" s="757"/>
      <c r="CW12" s="757"/>
      <c r="CX12" s="757"/>
      <c r="CY12" s="757"/>
      <c r="CZ12" s="757"/>
      <c r="DA12" s="757"/>
      <c r="DB12" s="757"/>
      <c r="DC12" s="757"/>
      <c r="DD12" s="757"/>
      <c r="DE12" s="757"/>
      <c r="DF12" s="757"/>
      <c r="DG12" s="757"/>
      <c r="DH12" s="757"/>
      <c r="DI12" s="757"/>
      <c r="DJ12" s="757"/>
      <c r="DK12" s="757"/>
      <c r="DL12" s="757"/>
      <c r="DM12" s="757"/>
      <c r="DN12" s="757"/>
      <c r="DO12" s="757"/>
      <c r="DP12" s="757"/>
      <c r="DQ12" s="757"/>
      <c r="DR12" s="757"/>
      <c r="DS12" s="757"/>
      <c r="DT12" s="757"/>
      <c r="DU12" s="757"/>
      <c r="DV12" s="757"/>
      <c r="DW12" s="757"/>
      <c r="DX12" s="757"/>
      <c r="DY12" s="757"/>
      <c r="DZ12" s="757"/>
      <c r="EA12" s="757"/>
      <c r="EB12" s="757"/>
      <c r="EC12" s="757"/>
      <c r="ED12" s="757"/>
      <c r="EE12" s="757"/>
      <c r="EF12" s="757"/>
      <c r="EG12" s="757"/>
      <c r="EH12" s="757"/>
      <c r="EI12" s="757"/>
      <c r="EJ12" s="757"/>
      <c r="EK12" s="757"/>
      <c r="EL12" s="757"/>
      <c r="EM12" s="757"/>
      <c r="EN12" s="757"/>
      <c r="EO12" s="757"/>
      <c r="EP12" s="757"/>
      <c r="EQ12" s="757"/>
      <c r="ER12" s="757"/>
      <c r="ES12" s="757"/>
      <c r="ET12" s="757"/>
      <c r="EU12" s="757"/>
      <c r="EV12" s="757"/>
      <c r="EW12" s="757"/>
      <c r="EX12" s="757"/>
      <c r="EY12" s="757"/>
      <c r="EZ12" s="757"/>
      <c r="FA12" s="757"/>
      <c r="FB12" s="757"/>
      <c r="FC12" s="757"/>
      <c r="FD12" s="757"/>
      <c r="FE12" s="757"/>
      <c r="FF12" s="757"/>
      <c r="FG12" s="757"/>
      <c r="FH12" s="757"/>
      <c r="FI12" s="757"/>
      <c r="FJ12" s="757"/>
      <c r="FK12" s="757"/>
      <c r="FL12" s="757"/>
      <c r="FM12" s="757"/>
      <c r="FN12" s="757"/>
      <c r="FO12" s="757"/>
      <c r="FP12" s="757"/>
      <c r="FQ12" s="757"/>
      <c r="FR12" s="757"/>
      <c r="FS12" s="757"/>
      <c r="FT12" s="757"/>
      <c r="FU12" s="757"/>
      <c r="FV12" s="757"/>
      <c r="FW12" s="757"/>
      <c r="FX12" s="757"/>
      <c r="FY12" s="757"/>
      <c r="FZ12" s="757"/>
      <c r="GA12" s="757"/>
      <c r="GB12" s="757"/>
      <c r="GC12" s="757"/>
      <c r="GD12" s="757"/>
      <c r="GE12" s="757"/>
      <c r="GF12" s="757"/>
      <c r="GG12" s="757"/>
      <c r="GH12" s="757"/>
      <c r="GI12" s="757"/>
      <c r="GJ12" s="757"/>
      <c r="GK12" s="757"/>
      <c r="GL12" s="757"/>
      <c r="GM12" s="757"/>
      <c r="GN12" s="757"/>
      <c r="GO12" s="757"/>
      <c r="GP12" s="757"/>
      <c r="GQ12" s="757"/>
      <c r="GR12" s="757"/>
      <c r="GS12" s="757"/>
      <c r="GT12" s="757"/>
      <c r="GU12" s="757"/>
      <c r="GV12" s="757"/>
      <c r="GW12" s="757"/>
      <c r="GX12" s="757"/>
      <c r="GY12" s="757"/>
      <c r="GZ12" s="757"/>
      <c r="HA12" s="757"/>
      <c r="HB12" s="757"/>
      <c r="HC12" s="757"/>
      <c r="HD12" s="757"/>
      <c r="HE12" s="757"/>
      <c r="HF12" s="757"/>
      <c r="HG12" s="757"/>
      <c r="HH12" s="757"/>
      <c r="HI12" s="757"/>
      <c r="HJ12" s="757"/>
      <c r="HK12" s="757"/>
      <c r="HL12" s="757"/>
      <c r="HM12" s="757"/>
      <c r="HN12" s="757"/>
      <c r="HO12" s="757"/>
      <c r="HP12" s="757"/>
      <c r="HQ12" s="757"/>
      <c r="HR12" s="757"/>
      <c r="HS12" s="757"/>
      <c r="HT12" s="757"/>
      <c r="HU12" s="757"/>
      <c r="HV12" s="757"/>
      <c r="HW12" s="757"/>
      <c r="HX12" s="757"/>
      <c r="HY12" s="757"/>
      <c r="HZ12" s="757"/>
      <c r="IA12" s="757"/>
      <c r="IB12" s="757"/>
      <c r="IC12" s="757"/>
      <c r="ID12" s="757"/>
      <c r="IE12" s="757"/>
      <c r="IF12" s="757"/>
      <c r="IG12" s="757"/>
      <c r="IH12" s="757"/>
      <c r="II12" s="757"/>
      <c r="IJ12" s="757"/>
      <c r="IK12" s="757"/>
      <c r="IL12" s="757"/>
      <c r="IM12" s="757"/>
      <c r="IN12" s="757"/>
      <c r="IO12" s="757"/>
      <c r="IP12" s="757"/>
      <c r="IQ12" s="757"/>
      <c r="IR12" s="757"/>
      <c r="IS12" s="757"/>
      <c r="IT12" s="757"/>
      <c r="IU12" s="757"/>
      <c r="IV12" s="757"/>
    </row>
    <row r="13" spans="1:256" ht="31.5" customHeight="1">
      <c r="A13" s="740">
        <v>8</v>
      </c>
      <c r="B13" s="759" t="s">
        <v>492</v>
      </c>
      <c r="C13" s="760"/>
      <c r="D13" s="761"/>
      <c r="E13" s="760"/>
      <c r="F13" s="762"/>
      <c r="H13" s="722"/>
    </row>
    <row r="14" spans="1:256" ht="36" hidden="1" customHeight="1">
      <c r="A14" s="727" t="s">
        <v>488</v>
      </c>
      <c r="B14" s="763" t="s">
        <v>493</v>
      </c>
      <c r="C14" s="729"/>
      <c r="D14" s="736">
        <v>0</v>
      </c>
      <c r="E14" s="729"/>
      <c r="F14" s="764">
        <v>0</v>
      </c>
      <c r="H14" s="722" t="s">
        <v>494</v>
      </c>
      <c r="I14" s="732">
        <f>'[10]Sch-1'!V135</f>
        <v>291545315.51999992</v>
      </c>
    </row>
    <row r="15" spans="1:256" ht="36" hidden="1" customHeight="1">
      <c r="A15" s="727"/>
      <c r="B15" s="763" t="s">
        <v>495</v>
      </c>
      <c r="C15" s="729"/>
      <c r="D15" s="736">
        <v>0</v>
      </c>
      <c r="E15" s="729"/>
      <c r="F15" s="764">
        <v>0</v>
      </c>
      <c r="H15" s="722"/>
    </row>
    <row r="16" spans="1:256" ht="36" customHeight="1">
      <c r="A16" s="727" t="s">
        <v>488</v>
      </c>
      <c r="B16" s="763" t="s">
        <v>495</v>
      </c>
      <c r="C16" s="736"/>
      <c r="D16" s="1042">
        <f>'Sch-5'!D15</f>
        <v>0</v>
      </c>
      <c r="E16" s="729"/>
      <c r="F16" s="764">
        <f>ROUND('Sch-1'!AB29,0)</f>
        <v>0</v>
      </c>
      <c r="G16" s="732"/>
      <c r="H16" s="765"/>
    </row>
    <row r="17" spans="1:256" ht="36" customHeight="1">
      <c r="A17" s="727" t="s">
        <v>488</v>
      </c>
      <c r="B17" s="763" t="s">
        <v>496</v>
      </c>
      <c r="C17" s="736"/>
      <c r="D17" s="1043"/>
      <c r="E17" s="729"/>
      <c r="F17" s="764">
        <f>ROUND('Sch-1'!AC29,0)</f>
        <v>0</v>
      </c>
      <c r="G17" s="732"/>
      <c r="H17" s="765"/>
    </row>
    <row r="18" spans="1:256" ht="36" customHeight="1">
      <c r="A18" s="727" t="s">
        <v>488</v>
      </c>
      <c r="B18" s="763" t="s">
        <v>497</v>
      </c>
      <c r="C18" s="736"/>
      <c r="D18" s="1044"/>
      <c r="E18" s="729"/>
      <c r="F18" s="764">
        <f>ROUND('Sch-1'!AD29,0)</f>
        <v>0</v>
      </c>
      <c r="H18" s="765"/>
      <c r="I18" s="732"/>
    </row>
    <row r="19" spans="1:256" ht="36" customHeight="1">
      <c r="A19" s="727"/>
      <c r="B19" s="763" t="s">
        <v>498</v>
      </c>
      <c r="C19" s="729"/>
      <c r="D19" s="736">
        <f>'Sch-5'!D17</f>
        <v>0</v>
      </c>
      <c r="E19" s="729"/>
      <c r="F19" s="764">
        <f>ROUND('Sch-3'!Z21,0)</f>
        <v>0</v>
      </c>
      <c r="G19" s="732"/>
      <c r="H19" s="732"/>
    </row>
    <row r="20" spans="1:256" ht="36" customHeight="1">
      <c r="A20" s="727" t="s">
        <v>488</v>
      </c>
      <c r="B20" s="763" t="s">
        <v>499</v>
      </c>
      <c r="C20" s="766"/>
      <c r="D20" s="736" t="s">
        <v>338</v>
      </c>
      <c r="E20" s="729"/>
      <c r="F20" s="764" t="str">
        <f t="shared" ref="F20" si="0">D20</f>
        <v>Not Applicable</v>
      </c>
    </row>
    <row r="21" spans="1:256" ht="36" customHeight="1">
      <c r="A21" s="740">
        <v>9</v>
      </c>
      <c r="B21" s="763" t="s">
        <v>500</v>
      </c>
      <c r="C21" s="760"/>
      <c r="D21" s="767">
        <f>D16+D19</f>
        <v>0</v>
      </c>
      <c r="E21" s="760"/>
      <c r="F21" s="767">
        <f>F16+F17+F18+F19</f>
        <v>0</v>
      </c>
      <c r="G21" s="741"/>
    </row>
    <row r="22" spans="1:256" ht="23.25" customHeight="1">
      <c r="A22" s="752">
        <v>10</v>
      </c>
      <c r="B22" s="768" t="s">
        <v>501</v>
      </c>
      <c r="C22" s="754"/>
      <c r="D22" s="769">
        <f>D12+D21</f>
        <v>0</v>
      </c>
      <c r="E22" s="754"/>
      <c r="F22" s="770">
        <f>F12+F21</f>
        <v>0</v>
      </c>
      <c r="G22" s="771"/>
      <c r="H22" s="757"/>
      <c r="I22" s="757"/>
      <c r="J22" s="757"/>
      <c r="K22" s="757"/>
      <c r="L22" s="757"/>
      <c r="M22" s="757"/>
      <c r="N22" s="757"/>
      <c r="O22" s="757"/>
      <c r="P22" s="757"/>
      <c r="Q22" s="757"/>
      <c r="R22" s="757"/>
      <c r="S22" s="757"/>
      <c r="T22" s="757"/>
      <c r="U22" s="757"/>
      <c r="V22" s="757"/>
      <c r="W22" s="757"/>
      <c r="X22" s="757"/>
      <c r="Y22" s="757"/>
      <c r="Z22" s="757"/>
      <c r="AA22" s="757"/>
      <c r="AB22" s="757"/>
      <c r="AC22" s="757"/>
      <c r="AD22" s="757"/>
      <c r="AE22" s="757"/>
      <c r="AF22" s="757"/>
      <c r="AG22" s="757"/>
      <c r="AH22" s="757"/>
      <c r="AI22" s="757"/>
      <c r="AJ22" s="757"/>
      <c r="AK22" s="757"/>
      <c r="AL22" s="757"/>
      <c r="AM22" s="757"/>
      <c r="AN22" s="757"/>
      <c r="AO22" s="757"/>
      <c r="AP22" s="757"/>
      <c r="AQ22" s="757"/>
      <c r="AR22" s="757"/>
      <c r="AS22" s="757"/>
      <c r="AT22" s="757"/>
      <c r="AU22" s="757"/>
      <c r="AV22" s="757"/>
      <c r="AW22" s="757"/>
      <c r="AX22" s="757"/>
      <c r="AY22" s="757"/>
      <c r="AZ22" s="757"/>
      <c r="BA22" s="757"/>
      <c r="BB22" s="757"/>
      <c r="BC22" s="757"/>
      <c r="BD22" s="757"/>
      <c r="BE22" s="757"/>
      <c r="BF22" s="757"/>
      <c r="BG22" s="757"/>
      <c r="BH22" s="757"/>
      <c r="BI22" s="757"/>
      <c r="BJ22" s="757"/>
      <c r="BK22" s="757"/>
      <c r="BL22" s="757"/>
      <c r="BM22" s="757"/>
      <c r="BN22" s="757"/>
      <c r="BO22" s="757"/>
      <c r="BP22" s="757"/>
      <c r="BQ22" s="757"/>
      <c r="BR22" s="757"/>
      <c r="BS22" s="757"/>
      <c r="BT22" s="757"/>
      <c r="BU22" s="757"/>
      <c r="BV22" s="757"/>
      <c r="BW22" s="757"/>
      <c r="BX22" s="757"/>
      <c r="BY22" s="757"/>
      <c r="BZ22" s="757"/>
      <c r="CA22" s="757"/>
      <c r="CB22" s="757"/>
      <c r="CC22" s="757"/>
      <c r="CD22" s="757"/>
      <c r="CE22" s="757"/>
      <c r="CF22" s="757"/>
      <c r="CG22" s="757"/>
      <c r="CH22" s="757"/>
      <c r="CI22" s="757"/>
      <c r="CJ22" s="757"/>
      <c r="CK22" s="757"/>
      <c r="CL22" s="757"/>
      <c r="CM22" s="757"/>
      <c r="CN22" s="757"/>
      <c r="CO22" s="757"/>
      <c r="CP22" s="757"/>
      <c r="CQ22" s="757"/>
      <c r="CR22" s="757"/>
      <c r="CS22" s="757"/>
      <c r="CT22" s="757"/>
      <c r="CU22" s="757"/>
      <c r="CV22" s="757"/>
      <c r="CW22" s="757"/>
      <c r="CX22" s="757"/>
      <c r="CY22" s="757"/>
      <c r="CZ22" s="757"/>
      <c r="DA22" s="757"/>
      <c r="DB22" s="757"/>
      <c r="DC22" s="757"/>
      <c r="DD22" s="757"/>
      <c r="DE22" s="757"/>
      <c r="DF22" s="757"/>
      <c r="DG22" s="757"/>
      <c r="DH22" s="757"/>
      <c r="DI22" s="757"/>
      <c r="DJ22" s="757"/>
      <c r="DK22" s="757"/>
      <c r="DL22" s="757"/>
      <c r="DM22" s="757"/>
      <c r="DN22" s="757"/>
      <c r="DO22" s="757"/>
      <c r="DP22" s="757"/>
      <c r="DQ22" s="757"/>
      <c r="DR22" s="757"/>
      <c r="DS22" s="757"/>
      <c r="DT22" s="757"/>
      <c r="DU22" s="757"/>
      <c r="DV22" s="757"/>
      <c r="DW22" s="757"/>
      <c r="DX22" s="757"/>
      <c r="DY22" s="757"/>
      <c r="DZ22" s="757"/>
      <c r="EA22" s="757"/>
      <c r="EB22" s="757"/>
      <c r="EC22" s="757"/>
      <c r="ED22" s="757"/>
      <c r="EE22" s="757"/>
      <c r="EF22" s="757"/>
      <c r="EG22" s="757"/>
      <c r="EH22" s="757"/>
      <c r="EI22" s="757"/>
      <c r="EJ22" s="757"/>
      <c r="EK22" s="757"/>
      <c r="EL22" s="757"/>
      <c r="EM22" s="757"/>
      <c r="EN22" s="757"/>
      <c r="EO22" s="757"/>
      <c r="EP22" s="757"/>
      <c r="EQ22" s="757"/>
      <c r="ER22" s="757"/>
      <c r="ES22" s="757"/>
      <c r="ET22" s="757"/>
      <c r="EU22" s="757"/>
      <c r="EV22" s="757"/>
      <c r="EW22" s="757"/>
      <c r="EX22" s="757"/>
      <c r="EY22" s="757"/>
      <c r="EZ22" s="757"/>
      <c r="FA22" s="757"/>
      <c r="FB22" s="757"/>
      <c r="FC22" s="757"/>
      <c r="FD22" s="757"/>
      <c r="FE22" s="757"/>
      <c r="FF22" s="757"/>
      <c r="FG22" s="757"/>
      <c r="FH22" s="757"/>
      <c r="FI22" s="757"/>
      <c r="FJ22" s="757"/>
      <c r="FK22" s="757"/>
      <c r="FL22" s="757"/>
      <c r="FM22" s="757"/>
      <c r="FN22" s="757"/>
      <c r="FO22" s="757"/>
      <c r="FP22" s="757"/>
      <c r="FQ22" s="757"/>
      <c r="FR22" s="757"/>
      <c r="FS22" s="757"/>
      <c r="FT22" s="757"/>
      <c r="FU22" s="757"/>
      <c r="FV22" s="757"/>
      <c r="FW22" s="757"/>
      <c r="FX22" s="757"/>
      <c r="FY22" s="757"/>
      <c r="FZ22" s="757"/>
      <c r="GA22" s="757"/>
      <c r="GB22" s="757"/>
      <c r="GC22" s="757"/>
      <c r="GD22" s="757"/>
      <c r="GE22" s="757"/>
      <c r="GF22" s="757"/>
      <c r="GG22" s="757"/>
      <c r="GH22" s="757"/>
      <c r="GI22" s="757"/>
      <c r="GJ22" s="757"/>
      <c r="GK22" s="757"/>
      <c r="GL22" s="757"/>
      <c r="GM22" s="757"/>
      <c r="GN22" s="757"/>
      <c r="GO22" s="757"/>
      <c r="GP22" s="757"/>
      <c r="GQ22" s="757"/>
      <c r="GR22" s="757"/>
      <c r="GS22" s="757"/>
      <c r="GT22" s="757"/>
      <c r="GU22" s="757"/>
      <c r="GV22" s="757"/>
      <c r="GW22" s="757"/>
      <c r="GX22" s="757"/>
      <c r="GY22" s="757"/>
      <c r="GZ22" s="757"/>
      <c r="HA22" s="757"/>
      <c r="HB22" s="757"/>
      <c r="HC22" s="757"/>
      <c r="HD22" s="757"/>
      <c r="HE22" s="757"/>
      <c r="HF22" s="757"/>
      <c r="HG22" s="757"/>
      <c r="HH22" s="757"/>
      <c r="HI22" s="757"/>
      <c r="HJ22" s="757"/>
      <c r="HK22" s="757"/>
      <c r="HL22" s="757"/>
      <c r="HM22" s="757"/>
      <c r="HN22" s="757"/>
      <c r="HO22" s="757"/>
      <c r="HP22" s="757"/>
      <c r="HQ22" s="757"/>
      <c r="HR22" s="757"/>
      <c r="HS22" s="757"/>
      <c r="HT22" s="757"/>
      <c r="HU22" s="757"/>
      <c r="HV22" s="757"/>
      <c r="HW22" s="757"/>
      <c r="HX22" s="757"/>
      <c r="HY22" s="757"/>
      <c r="HZ22" s="757"/>
      <c r="IA22" s="757"/>
      <c r="IB22" s="757"/>
      <c r="IC22" s="757"/>
      <c r="ID22" s="757"/>
      <c r="IE22" s="757"/>
      <c r="IF22" s="757"/>
      <c r="IG22" s="757"/>
      <c r="IH22" s="757"/>
      <c r="II22" s="757"/>
      <c r="IJ22" s="757"/>
      <c r="IK22" s="757"/>
      <c r="IL22" s="757"/>
      <c r="IM22" s="757"/>
      <c r="IN22" s="757"/>
      <c r="IO22" s="757"/>
      <c r="IP22" s="757"/>
      <c r="IQ22" s="757"/>
      <c r="IR22" s="757"/>
      <c r="IS22" s="757"/>
      <c r="IT22" s="757"/>
      <c r="IU22" s="757"/>
      <c r="IV22" s="757"/>
    </row>
    <row r="23" spans="1:256" ht="12.75" customHeight="1">
      <c r="A23" s="772"/>
      <c r="B23" s="1045"/>
      <c r="C23" s="1045"/>
      <c r="D23" s="1045"/>
      <c r="E23" s="1045"/>
      <c r="F23" s="1046"/>
    </row>
    <row r="24" spans="1:256" ht="75.75" customHeight="1">
      <c r="A24" s="782" t="s">
        <v>502</v>
      </c>
      <c r="B24" s="1047" t="s">
        <v>503</v>
      </c>
      <c r="C24" s="1047"/>
      <c r="D24" s="1047"/>
      <c r="E24" s="1047"/>
      <c r="F24" s="1047"/>
    </row>
    <row r="25" spans="1:256" ht="54" customHeight="1">
      <c r="A25" s="782" t="s">
        <v>504</v>
      </c>
      <c r="B25" s="1047" t="s">
        <v>505</v>
      </c>
      <c r="C25" s="1047"/>
      <c r="D25" s="1047"/>
      <c r="E25" s="1047"/>
      <c r="F25" s="1047"/>
    </row>
    <row r="26" spans="1:256">
      <c r="A26" s="773"/>
      <c r="B26" s="1048"/>
      <c r="C26" s="1048"/>
      <c r="D26" s="1048"/>
      <c r="E26" s="1048"/>
      <c r="F26" s="1048"/>
    </row>
    <row r="27" spans="1:256" ht="37.5" customHeight="1">
      <c r="A27" s="1041" t="s">
        <v>520</v>
      </c>
      <c r="B27" s="1041"/>
      <c r="C27" s="1041"/>
      <c r="D27" s="1041"/>
      <c r="E27" s="1041"/>
      <c r="F27" s="774"/>
    </row>
    <row r="28" spans="1:256" ht="44.25" customHeight="1">
      <c r="A28" s="1041"/>
      <c r="B28" s="1041"/>
      <c r="C28" s="1041"/>
      <c r="D28" s="1041"/>
      <c r="E28" s="1041"/>
      <c r="F28" s="775" t="s">
        <v>506</v>
      </c>
    </row>
    <row r="31" spans="1:256">
      <c r="G31" s="777"/>
      <c r="H31" s="777"/>
      <c r="I31" s="777"/>
      <c r="J31" s="777"/>
      <c r="K31" s="777"/>
      <c r="L31" s="777"/>
      <c r="M31" s="777"/>
      <c r="N31" s="777"/>
      <c r="O31" s="777"/>
      <c r="P31" s="777"/>
      <c r="Q31" s="777"/>
      <c r="R31" s="777"/>
      <c r="S31" s="777"/>
      <c r="T31" s="777"/>
      <c r="U31" s="777"/>
      <c r="V31" s="777"/>
      <c r="W31" s="777"/>
      <c r="X31" s="777"/>
      <c r="Y31" s="777"/>
      <c r="Z31" s="777"/>
      <c r="AA31" s="777"/>
      <c r="AB31" s="777"/>
      <c r="AC31" s="777"/>
      <c r="AD31" s="777"/>
      <c r="AE31" s="777"/>
      <c r="AF31" s="777"/>
      <c r="AG31" s="777"/>
      <c r="AH31" s="777"/>
      <c r="AI31" s="777"/>
      <c r="AJ31" s="777"/>
      <c r="AK31" s="777"/>
      <c r="AL31" s="777"/>
      <c r="AM31" s="777"/>
      <c r="AN31" s="777"/>
      <c r="AO31" s="777"/>
      <c r="AP31" s="777"/>
      <c r="AQ31" s="777"/>
      <c r="AR31" s="777"/>
      <c r="AS31" s="777"/>
      <c r="AT31" s="777"/>
      <c r="AU31" s="777"/>
      <c r="AV31" s="777"/>
      <c r="AW31" s="777"/>
      <c r="AX31" s="777"/>
      <c r="AY31" s="777"/>
      <c r="AZ31" s="777"/>
      <c r="BA31" s="777"/>
      <c r="BB31" s="777"/>
      <c r="BC31" s="777"/>
      <c r="BD31" s="777"/>
      <c r="BE31" s="777"/>
      <c r="BF31" s="777"/>
      <c r="BG31" s="777"/>
      <c r="BH31" s="777"/>
      <c r="BI31" s="777"/>
      <c r="BJ31" s="777"/>
      <c r="BK31" s="777"/>
      <c r="BL31" s="777"/>
      <c r="BM31" s="777"/>
      <c r="BN31" s="777"/>
      <c r="BO31" s="777"/>
      <c r="BP31" s="777"/>
      <c r="BQ31" s="777"/>
      <c r="BR31" s="777"/>
      <c r="BS31" s="777"/>
      <c r="BT31" s="777"/>
      <c r="BU31" s="777"/>
      <c r="BV31" s="777"/>
      <c r="BW31" s="777"/>
      <c r="BX31" s="777"/>
      <c r="BY31" s="777"/>
      <c r="BZ31" s="777"/>
      <c r="CA31" s="777"/>
      <c r="CB31" s="777"/>
      <c r="CC31" s="777"/>
      <c r="CD31" s="777"/>
      <c r="CE31" s="777"/>
      <c r="CF31" s="777"/>
      <c r="CG31" s="777"/>
      <c r="CH31" s="777"/>
      <c r="CI31" s="777"/>
      <c r="CJ31" s="777"/>
      <c r="CK31" s="777"/>
      <c r="CL31" s="777"/>
      <c r="CM31" s="777"/>
      <c r="CN31" s="777"/>
      <c r="CO31" s="777"/>
      <c r="CP31" s="777"/>
      <c r="CQ31" s="777"/>
      <c r="CR31" s="777"/>
      <c r="CS31" s="777"/>
      <c r="CT31" s="777"/>
      <c r="CU31" s="777"/>
      <c r="CV31" s="777"/>
      <c r="CW31" s="777"/>
      <c r="CX31" s="777"/>
      <c r="CY31" s="777"/>
      <c r="CZ31" s="777"/>
      <c r="DA31" s="777"/>
      <c r="DB31" s="777"/>
      <c r="DC31" s="777"/>
      <c r="DD31" s="777"/>
      <c r="DE31" s="777"/>
      <c r="DF31" s="777"/>
      <c r="DG31" s="777"/>
      <c r="DH31" s="777"/>
      <c r="DI31" s="777"/>
      <c r="DJ31" s="777"/>
      <c r="DK31" s="777"/>
      <c r="DL31" s="777"/>
      <c r="DM31" s="777"/>
      <c r="DN31" s="777"/>
      <c r="DO31" s="777"/>
      <c r="DP31" s="777"/>
      <c r="DQ31" s="777"/>
      <c r="DR31" s="777"/>
      <c r="DS31" s="777"/>
      <c r="DT31" s="777"/>
      <c r="DU31" s="777"/>
      <c r="DV31" s="777"/>
      <c r="DW31" s="777"/>
      <c r="DX31" s="777"/>
      <c r="DY31" s="777"/>
      <c r="DZ31" s="777"/>
      <c r="EA31" s="777"/>
      <c r="EB31" s="777"/>
      <c r="EC31" s="777"/>
      <c r="ED31" s="777"/>
      <c r="EE31" s="777"/>
      <c r="EF31" s="777"/>
      <c r="EG31" s="777"/>
      <c r="EH31" s="777"/>
      <c r="EI31" s="777"/>
      <c r="EJ31" s="777"/>
      <c r="EK31" s="777"/>
      <c r="EL31" s="777"/>
      <c r="EM31" s="777"/>
      <c r="EN31" s="777"/>
      <c r="EO31" s="777"/>
      <c r="EP31" s="777"/>
      <c r="EQ31" s="777"/>
      <c r="ER31" s="777"/>
      <c r="ES31" s="777"/>
      <c r="ET31" s="777"/>
      <c r="EU31" s="777"/>
      <c r="EV31" s="777"/>
      <c r="EW31" s="777"/>
      <c r="EX31" s="777"/>
      <c r="EY31" s="777"/>
      <c r="EZ31" s="777"/>
      <c r="FA31" s="777"/>
      <c r="FB31" s="777"/>
      <c r="FC31" s="777"/>
      <c r="FD31" s="777"/>
      <c r="FE31" s="777"/>
      <c r="FF31" s="777"/>
      <c r="FG31" s="777"/>
      <c r="FH31" s="777"/>
      <c r="FI31" s="777"/>
      <c r="FJ31" s="777"/>
      <c r="FK31" s="777"/>
      <c r="FL31" s="777"/>
      <c r="FM31" s="777"/>
      <c r="FN31" s="777"/>
      <c r="FO31" s="777"/>
      <c r="FP31" s="777"/>
      <c r="FQ31" s="777"/>
      <c r="FR31" s="777"/>
      <c r="FS31" s="777"/>
      <c r="FT31" s="777"/>
      <c r="FU31" s="777"/>
      <c r="FV31" s="777"/>
      <c r="FW31" s="777"/>
      <c r="FX31" s="777"/>
      <c r="FY31" s="777"/>
      <c r="FZ31" s="777"/>
      <c r="GA31" s="777"/>
      <c r="GB31" s="777"/>
      <c r="GC31" s="777"/>
      <c r="GD31" s="777"/>
      <c r="GE31" s="777"/>
      <c r="GF31" s="777"/>
      <c r="GG31" s="777"/>
      <c r="GH31" s="777"/>
      <c r="GI31" s="777"/>
      <c r="GJ31" s="777"/>
      <c r="GK31" s="777"/>
      <c r="GL31" s="777"/>
      <c r="GM31" s="777"/>
      <c r="GN31" s="777"/>
      <c r="GO31" s="777"/>
      <c r="GP31" s="777"/>
      <c r="GQ31" s="777"/>
      <c r="GR31" s="777"/>
      <c r="GS31" s="777"/>
      <c r="GT31" s="777"/>
      <c r="GU31" s="777"/>
      <c r="GV31" s="777"/>
      <c r="GW31" s="777"/>
      <c r="GX31" s="777"/>
      <c r="GY31" s="777"/>
      <c r="GZ31" s="777"/>
      <c r="HA31" s="777"/>
      <c r="HB31" s="777"/>
      <c r="HC31" s="777"/>
      <c r="HD31" s="777"/>
      <c r="HE31" s="777"/>
      <c r="HF31" s="777"/>
      <c r="HG31" s="777"/>
      <c r="HH31" s="777"/>
      <c r="HI31" s="777"/>
      <c r="HJ31" s="777"/>
      <c r="HK31" s="777"/>
      <c r="HL31" s="777"/>
      <c r="HM31" s="777"/>
      <c r="HN31" s="777"/>
      <c r="HO31" s="777"/>
      <c r="HP31" s="777"/>
      <c r="HQ31" s="777"/>
      <c r="HR31" s="777"/>
      <c r="HS31" s="777"/>
      <c r="HT31" s="777"/>
      <c r="HU31" s="777"/>
      <c r="HV31" s="777"/>
      <c r="HW31" s="777"/>
      <c r="HX31" s="777"/>
      <c r="HY31" s="777"/>
      <c r="HZ31" s="777"/>
      <c r="IA31" s="777"/>
      <c r="IB31" s="777"/>
      <c r="IC31" s="777"/>
      <c r="ID31" s="777"/>
      <c r="IE31" s="777"/>
      <c r="IF31" s="777"/>
      <c r="IG31" s="777"/>
      <c r="IH31" s="777"/>
      <c r="II31" s="777"/>
      <c r="IJ31" s="777"/>
      <c r="IK31" s="777"/>
      <c r="IL31" s="777"/>
      <c r="IM31" s="777"/>
      <c r="IN31" s="777"/>
      <c r="IO31" s="777"/>
      <c r="IP31" s="777"/>
      <c r="IQ31" s="777"/>
      <c r="IR31" s="777"/>
      <c r="IS31" s="777"/>
      <c r="IT31" s="777"/>
      <c r="IU31" s="777"/>
      <c r="IV31" s="777"/>
    </row>
    <row r="32" spans="1:256">
      <c r="F32" s="778"/>
      <c r="G32" s="779"/>
      <c r="H32" s="779"/>
      <c r="I32" s="779"/>
      <c r="J32" s="779"/>
      <c r="K32" s="779"/>
      <c r="L32" s="779"/>
      <c r="M32" s="779"/>
      <c r="N32" s="779"/>
      <c r="O32" s="779"/>
      <c r="P32" s="779"/>
      <c r="Q32" s="779"/>
      <c r="R32" s="779"/>
      <c r="S32" s="779"/>
      <c r="T32" s="779"/>
      <c r="U32" s="779"/>
      <c r="V32" s="779"/>
      <c r="W32" s="779"/>
      <c r="X32" s="779"/>
      <c r="Y32" s="779"/>
      <c r="Z32" s="779"/>
      <c r="AA32" s="779"/>
      <c r="AB32" s="779"/>
      <c r="AC32" s="779"/>
      <c r="AD32" s="779"/>
      <c r="AE32" s="779"/>
      <c r="AF32" s="779"/>
      <c r="AG32" s="779"/>
      <c r="AH32" s="779"/>
      <c r="AI32" s="779"/>
      <c r="AJ32" s="779"/>
      <c r="AK32" s="779"/>
      <c r="AL32" s="779"/>
      <c r="AM32" s="779"/>
      <c r="AN32" s="779"/>
      <c r="AO32" s="779"/>
      <c r="AP32" s="779"/>
      <c r="AQ32" s="779"/>
      <c r="AR32" s="779"/>
      <c r="AS32" s="779"/>
      <c r="AT32" s="779"/>
      <c r="AU32" s="779"/>
      <c r="AV32" s="779"/>
      <c r="AW32" s="779"/>
      <c r="AX32" s="779"/>
      <c r="AY32" s="779"/>
      <c r="AZ32" s="779"/>
      <c r="BA32" s="779"/>
      <c r="BB32" s="779"/>
      <c r="BC32" s="779"/>
      <c r="BD32" s="779"/>
      <c r="BE32" s="779"/>
      <c r="BF32" s="779"/>
      <c r="BG32" s="779"/>
      <c r="BH32" s="779"/>
      <c r="BI32" s="779"/>
      <c r="BJ32" s="779"/>
      <c r="BK32" s="779"/>
      <c r="BL32" s="779"/>
      <c r="BM32" s="779"/>
      <c r="BN32" s="779"/>
      <c r="BO32" s="779"/>
      <c r="BP32" s="779"/>
      <c r="BQ32" s="779"/>
      <c r="BR32" s="779"/>
      <c r="BS32" s="779"/>
      <c r="BT32" s="779"/>
      <c r="BU32" s="779"/>
      <c r="BV32" s="779"/>
      <c r="BW32" s="779"/>
      <c r="BX32" s="779"/>
      <c r="BY32" s="779"/>
      <c r="BZ32" s="779"/>
      <c r="CA32" s="779"/>
      <c r="CB32" s="779"/>
      <c r="CC32" s="779"/>
      <c r="CD32" s="779"/>
      <c r="CE32" s="779"/>
      <c r="CF32" s="779"/>
      <c r="CG32" s="779"/>
      <c r="CH32" s="779"/>
      <c r="CI32" s="779"/>
      <c r="CJ32" s="779"/>
      <c r="CK32" s="779"/>
      <c r="CL32" s="779"/>
      <c r="CM32" s="779"/>
      <c r="CN32" s="779"/>
      <c r="CO32" s="779"/>
      <c r="CP32" s="779"/>
      <c r="CQ32" s="779"/>
      <c r="CR32" s="779"/>
      <c r="CS32" s="779"/>
      <c r="CT32" s="779"/>
      <c r="CU32" s="779"/>
      <c r="CV32" s="779"/>
      <c r="CW32" s="779"/>
      <c r="CX32" s="779"/>
      <c r="CY32" s="779"/>
      <c r="CZ32" s="779"/>
      <c r="DA32" s="779"/>
      <c r="DB32" s="779"/>
      <c r="DC32" s="779"/>
      <c r="DD32" s="779"/>
      <c r="DE32" s="779"/>
      <c r="DF32" s="779"/>
      <c r="DG32" s="779"/>
      <c r="DH32" s="779"/>
      <c r="DI32" s="779"/>
      <c r="DJ32" s="779"/>
      <c r="DK32" s="779"/>
      <c r="DL32" s="779"/>
      <c r="DM32" s="779"/>
      <c r="DN32" s="779"/>
      <c r="DO32" s="779"/>
      <c r="DP32" s="779"/>
      <c r="DQ32" s="779"/>
      <c r="DR32" s="779"/>
      <c r="DS32" s="779"/>
      <c r="DT32" s="779"/>
      <c r="DU32" s="779"/>
      <c r="DV32" s="779"/>
      <c r="DW32" s="779"/>
      <c r="DX32" s="779"/>
      <c r="DY32" s="779"/>
      <c r="DZ32" s="779"/>
      <c r="EA32" s="779"/>
      <c r="EB32" s="779"/>
      <c r="EC32" s="779"/>
      <c r="ED32" s="779"/>
      <c r="EE32" s="779"/>
      <c r="EF32" s="779"/>
      <c r="EG32" s="779"/>
      <c r="EH32" s="779"/>
      <c r="EI32" s="779"/>
      <c r="EJ32" s="779"/>
      <c r="EK32" s="779"/>
      <c r="EL32" s="779"/>
      <c r="EM32" s="779"/>
      <c r="EN32" s="779"/>
      <c r="EO32" s="779"/>
      <c r="EP32" s="779"/>
      <c r="EQ32" s="779"/>
      <c r="ER32" s="779"/>
      <c r="ES32" s="779"/>
      <c r="ET32" s="779"/>
      <c r="EU32" s="779"/>
      <c r="EV32" s="779"/>
      <c r="EW32" s="779"/>
      <c r="EX32" s="779"/>
      <c r="EY32" s="779"/>
      <c r="EZ32" s="779"/>
      <c r="FA32" s="779"/>
      <c r="FB32" s="779"/>
      <c r="FC32" s="779"/>
      <c r="FD32" s="779"/>
      <c r="FE32" s="779"/>
      <c r="FF32" s="779"/>
      <c r="FG32" s="779"/>
      <c r="FH32" s="779"/>
      <c r="FI32" s="779"/>
      <c r="FJ32" s="779"/>
      <c r="FK32" s="779"/>
      <c r="FL32" s="779"/>
      <c r="FM32" s="779"/>
      <c r="FN32" s="779"/>
      <c r="FO32" s="779"/>
      <c r="FP32" s="779"/>
      <c r="FQ32" s="779"/>
      <c r="FR32" s="779"/>
      <c r="FS32" s="779"/>
      <c r="FT32" s="779"/>
      <c r="FU32" s="779"/>
      <c r="FV32" s="779"/>
      <c r="FW32" s="779"/>
      <c r="FX32" s="779"/>
      <c r="FY32" s="779"/>
      <c r="FZ32" s="779"/>
      <c r="GA32" s="779"/>
      <c r="GB32" s="779"/>
      <c r="GC32" s="779"/>
      <c r="GD32" s="779"/>
      <c r="GE32" s="779"/>
      <c r="GF32" s="779"/>
      <c r="GG32" s="779"/>
      <c r="GH32" s="779"/>
      <c r="GI32" s="779"/>
      <c r="GJ32" s="779"/>
      <c r="GK32" s="779"/>
      <c r="GL32" s="779"/>
      <c r="GM32" s="779"/>
      <c r="GN32" s="779"/>
      <c r="GO32" s="779"/>
      <c r="GP32" s="779"/>
      <c r="GQ32" s="779"/>
      <c r="GR32" s="779"/>
      <c r="GS32" s="779"/>
      <c r="GT32" s="779"/>
      <c r="GU32" s="779"/>
      <c r="GV32" s="779"/>
      <c r="GW32" s="779"/>
      <c r="GX32" s="779"/>
      <c r="GY32" s="779"/>
      <c r="GZ32" s="779"/>
      <c r="HA32" s="779"/>
      <c r="HB32" s="779"/>
      <c r="HC32" s="779"/>
      <c r="HD32" s="779"/>
      <c r="HE32" s="779"/>
      <c r="HF32" s="779"/>
      <c r="HG32" s="779"/>
      <c r="HH32" s="779"/>
      <c r="HI32" s="779"/>
      <c r="HJ32" s="779"/>
      <c r="HK32" s="779"/>
      <c r="HL32" s="779"/>
      <c r="HM32" s="779"/>
      <c r="HN32" s="779"/>
      <c r="HO32" s="779"/>
      <c r="HP32" s="779"/>
      <c r="HQ32" s="779"/>
      <c r="HR32" s="779"/>
      <c r="HS32" s="779"/>
      <c r="HT32" s="779"/>
      <c r="HU32" s="779"/>
      <c r="HV32" s="779"/>
      <c r="HW32" s="779"/>
      <c r="HX32" s="779"/>
      <c r="HY32" s="779"/>
      <c r="HZ32" s="779"/>
      <c r="IA32" s="779"/>
      <c r="IB32" s="779"/>
      <c r="IC32" s="779"/>
      <c r="ID32" s="779"/>
      <c r="IE32" s="779"/>
      <c r="IF32" s="779"/>
      <c r="IG32" s="779"/>
      <c r="IH32" s="779"/>
      <c r="II32" s="779"/>
      <c r="IJ32" s="779"/>
      <c r="IK32" s="779"/>
      <c r="IL32" s="779"/>
      <c r="IM32" s="779"/>
      <c r="IN32" s="779"/>
      <c r="IO32" s="779"/>
      <c r="IP32" s="779"/>
      <c r="IQ32" s="779"/>
      <c r="IR32" s="779"/>
      <c r="IS32" s="779"/>
      <c r="IT32" s="779"/>
      <c r="IU32" s="779"/>
      <c r="IV32" s="779"/>
    </row>
    <row r="33" spans="7:256">
      <c r="G33" s="779"/>
      <c r="H33" s="779"/>
      <c r="I33" s="779"/>
      <c r="J33" s="779"/>
      <c r="K33" s="779"/>
      <c r="L33" s="779"/>
      <c r="M33" s="779"/>
      <c r="N33" s="779"/>
      <c r="O33" s="779"/>
      <c r="P33" s="779"/>
      <c r="Q33" s="779"/>
      <c r="R33" s="779"/>
      <c r="S33" s="779"/>
      <c r="T33" s="779"/>
      <c r="U33" s="779"/>
      <c r="V33" s="779"/>
      <c r="W33" s="779"/>
      <c r="X33" s="779"/>
      <c r="Y33" s="779"/>
      <c r="Z33" s="779"/>
      <c r="AA33" s="779"/>
      <c r="AB33" s="779"/>
      <c r="AC33" s="779"/>
      <c r="AD33" s="779"/>
      <c r="AE33" s="779"/>
      <c r="AF33" s="779"/>
      <c r="AG33" s="779"/>
      <c r="AH33" s="779"/>
      <c r="AI33" s="779"/>
      <c r="AJ33" s="779"/>
      <c r="AK33" s="779"/>
      <c r="AL33" s="779"/>
      <c r="AM33" s="779"/>
      <c r="AN33" s="779"/>
      <c r="AO33" s="779"/>
      <c r="AP33" s="779"/>
      <c r="AQ33" s="779"/>
      <c r="AR33" s="779"/>
      <c r="AS33" s="779"/>
      <c r="AT33" s="779"/>
      <c r="AU33" s="779"/>
      <c r="AV33" s="779"/>
      <c r="AW33" s="779"/>
      <c r="AX33" s="779"/>
      <c r="AY33" s="779"/>
      <c r="AZ33" s="779"/>
      <c r="BA33" s="779"/>
      <c r="BB33" s="779"/>
      <c r="BC33" s="779"/>
      <c r="BD33" s="779"/>
      <c r="BE33" s="779"/>
      <c r="BF33" s="779"/>
      <c r="BG33" s="779"/>
      <c r="BH33" s="779"/>
      <c r="BI33" s="779"/>
      <c r="BJ33" s="779"/>
      <c r="BK33" s="779"/>
      <c r="BL33" s="779"/>
      <c r="BM33" s="779"/>
      <c r="BN33" s="779"/>
      <c r="BO33" s="779"/>
      <c r="BP33" s="779"/>
      <c r="BQ33" s="779"/>
      <c r="BR33" s="779"/>
      <c r="BS33" s="779"/>
      <c r="BT33" s="779"/>
      <c r="BU33" s="779"/>
      <c r="BV33" s="779"/>
      <c r="BW33" s="779"/>
      <c r="BX33" s="779"/>
      <c r="BY33" s="779"/>
      <c r="BZ33" s="779"/>
      <c r="CA33" s="779"/>
      <c r="CB33" s="779"/>
      <c r="CC33" s="779"/>
      <c r="CD33" s="779"/>
      <c r="CE33" s="779"/>
      <c r="CF33" s="779"/>
      <c r="CG33" s="779"/>
      <c r="CH33" s="779"/>
      <c r="CI33" s="779"/>
      <c r="CJ33" s="779"/>
      <c r="CK33" s="779"/>
      <c r="CL33" s="779"/>
      <c r="CM33" s="779"/>
      <c r="CN33" s="779"/>
      <c r="CO33" s="779"/>
      <c r="CP33" s="779"/>
      <c r="CQ33" s="779"/>
      <c r="CR33" s="779"/>
      <c r="CS33" s="779"/>
      <c r="CT33" s="779"/>
      <c r="CU33" s="779"/>
      <c r="CV33" s="779"/>
      <c r="CW33" s="779"/>
      <c r="CX33" s="779"/>
      <c r="CY33" s="779"/>
      <c r="CZ33" s="779"/>
      <c r="DA33" s="779"/>
      <c r="DB33" s="779"/>
      <c r="DC33" s="779"/>
      <c r="DD33" s="779"/>
      <c r="DE33" s="779"/>
      <c r="DF33" s="779"/>
      <c r="DG33" s="779"/>
      <c r="DH33" s="779"/>
      <c r="DI33" s="779"/>
      <c r="DJ33" s="779"/>
      <c r="DK33" s="779"/>
      <c r="DL33" s="779"/>
      <c r="DM33" s="779"/>
      <c r="DN33" s="779"/>
      <c r="DO33" s="779"/>
      <c r="DP33" s="779"/>
      <c r="DQ33" s="779"/>
      <c r="DR33" s="779"/>
      <c r="DS33" s="779"/>
      <c r="DT33" s="779"/>
      <c r="DU33" s="779"/>
      <c r="DV33" s="779"/>
      <c r="DW33" s="779"/>
      <c r="DX33" s="779"/>
      <c r="DY33" s="779"/>
      <c r="DZ33" s="779"/>
      <c r="EA33" s="779"/>
      <c r="EB33" s="779"/>
      <c r="EC33" s="779"/>
      <c r="ED33" s="779"/>
      <c r="EE33" s="779"/>
      <c r="EF33" s="779"/>
      <c r="EG33" s="779"/>
      <c r="EH33" s="779"/>
      <c r="EI33" s="779"/>
      <c r="EJ33" s="779"/>
      <c r="EK33" s="779"/>
      <c r="EL33" s="779"/>
      <c r="EM33" s="779"/>
      <c r="EN33" s="779"/>
      <c r="EO33" s="779"/>
      <c r="EP33" s="779"/>
      <c r="EQ33" s="779"/>
      <c r="ER33" s="779"/>
      <c r="ES33" s="779"/>
      <c r="ET33" s="779"/>
      <c r="EU33" s="779"/>
      <c r="EV33" s="779"/>
      <c r="EW33" s="779"/>
      <c r="EX33" s="779"/>
      <c r="EY33" s="779"/>
      <c r="EZ33" s="779"/>
      <c r="FA33" s="779"/>
      <c r="FB33" s="779"/>
      <c r="FC33" s="779"/>
      <c r="FD33" s="779"/>
      <c r="FE33" s="779"/>
      <c r="FF33" s="779"/>
      <c r="FG33" s="779"/>
      <c r="FH33" s="779"/>
      <c r="FI33" s="779"/>
      <c r="FJ33" s="779"/>
      <c r="FK33" s="779"/>
      <c r="FL33" s="779"/>
      <c r="FM33" s="779"/>
      <c r="FN33" s="779"/>
      <c r="FO33" s="779"/>
      <c r="FP33" s="779"/>
      <c r="FQ33" s="779"/>
      <c r="FR33" s="779"/>
      <c r="FS33" s="779"/>
      <c r="FT33" s="779"/>
      <c r="FU33" s="779"/>
      <c r="FV33" s="779"/>
      <c r="FW33" s="779"/>
      <c r="FX33" s="779"/>
      <c r="FY33" s="779"/>
      <c r="FZ33" s="779"/>
      <c r="GA33" s="779"/>
      <c r="GB33" s="779"/>
      <c r="GC33" s="779"/>
      <c r="GD33" s="779"/>
      <c r="GE33" s="779"/>
      <c r="GF33" s="779"/>
      <c r="GG33" s="779"/>
      <c r="GH33" s="779"/>
      <c r="GI33" s="779"/>
      <c r="GJ33" s="779"/>
      <c r="GK33" s="779"/>
      <c r="GL33" s="779"/>
      <c r="GM33" s="779"/>
      <c r="GN33" s="779"/>
      <c r="GO33" s="779"/>
      <c r="GP33" s="779"/>
      <c r="GQ33" s="779"/>
      <c r="GR33" s="779"/>
      <c r="GS33" s="779"/>
      <c r="GT33" s="779"/>
      <c r="GU33" s="779"/>
      <c r="GV33" s="779"/>
      <c r="GW33" s="779"/>
      <c r="GX33" s="779"/>
      <c r="GY33" s="779"/>
      <c r="GZ33" s="779"/>
      <c r="HA33" s="779"/>
      <c r="HB33" s="779"/>
      <c r="HC33" s="779"/>
      <c r="HD33" s="779"/>
      <c r="HE33" s="779"/>
      <c r="HF33" s="779"/>
      <c r="HG33" s="779"/>
      <c r="HH33" s="779"/>
      <c r="HI33" s="779"/>
      <c r="HJ33" s="779"/>
      <c r="HK33" s="779"/>
      <c r="HL33" s="779"/>
      <c r="HM33" s="779"/>
      <c r="HN33" s="779"/>
      <c r="HO33" s="779"/>
      <c r="HP33" s="779"/>
      <c r="HQ33" s="779"/>
      <c r="HR33" s="779"/>
      <c r="HS33" s="779"/>
      <c r="HT33" s="779"/>
      <c r="HU33" s="779"/>
      <c r="HV33" s="779"/>
      <c r="HW33" s="779"/>
      <c r="HX33" s="779"/>
      <c r="HY33" s="779"/>
      <c r="HZ33" s="779"/>
      <c r="IA33" s="779"/>
      <c r="IB33" s="779"/>
      <c r="IC33" s="779"/>
      <c r="ID33" s="779"/>
      <c r="IE33" s="779"/>
      <c r="IF33" s="779"/>
      <c r="IG33" s="779"/>
      <c r="IH33" s="779"/>
      <c r="II33" s="779"/>
      <c r="IJ33" s="779"/>
      <c r="IK33" s="779"/>
      <c r="IL33" s="779"/>
      <c r="IM33" s="779"/>
      <c r="IN33" s="779"/>
      <c r="IO33" s="779"/>
      <c r="IP33" s="779"/>
      <c r="IQ33" s="779"/>
      <c r="IR33" s="779"/>
      <c r="IS33" s="779"/>
      <c r="IT33" s="779"/>
      <c r="IU33" s="779"/>
      <c r="IV33" s="779"/>
    </row>
    <row r="34" spans="7:256">
      <c r="G34" s="777"/>
      <c r="H34" s="777"/>
      <c r="I34" s="777"/>
      <c r="J34" s="777"/>
      <c r="K34" s="777"/>
      <c r="L34" s="777"/>
      <c r="M34" s="777"/>
      <c r="N34" s="777"/>
      <c r="O34" s="777"/>
      <c r="P34" s="777"/>
      <c r="Q34" s="777"/>
      <c r="R34" s="777"/>
      <c r="S34" s="777"/>
      <c r="T34" s="777"/>
      <c r="U34" s="777"/>
      <c r="V34" s="777"/>
      <c r="W34" s="777"/>
      <c r="X34" s="777"/>
      <c r="Y34" s="777"/>
      <c r="Z34" s="777"/>
      <c r="AA34" s="777"/>
      <c r="AB34" s="777"/>
      <c r="AC34" s="777"/>
      <c r="AD34" s="777"/>
      <c r="AE34" s="777"/>
      <c r="AF34" s="777"/>
      <c r="AG34" s="777"/>
      <c r="AH34" s="777"/>
      <c r="AI34" s="777"/>
      <c r="AJ34" s="777"/>
      <c r="AK34" s="777"/>
      <c r="AL34" s="777"/>
      <c r="AM34" s="777"/>
      <c r="AN34" s="777"/>
      <c r="AO34" s="777"/>
      <c r="AP34" s="777"/>
      <c r="AQ34" s="777"/>
      <c r="AR34" s="777"/>
      <c r="AS34" s="777"/>
      <c r="AT34" s="777"/>
      <c r="AU34" s="777"/>
      <c r="AV34" s="777"/>
      <c r="AW34" s="777"/>
      <c r="AX34" s="777"/>
      <c r="AY34" s="777"/>
      <c r="AZ34" s="777"/>
      <c r="BA34" s="777"/>
      <c r="BB34" s="777"/>
      <c r="BC34" s="777"/>
      <c r="BD34" s="777"/>
      <c r="BE34" s="777"/>
      <c r="BF34" s="777"/>
      <c r="BG34" s="777"/>
      <c r="BH34" s="777"/>
      <c r="BI34" s="777"/>
      <c r="BJ34" s="777"/>
      <c r="BK34" s="777"/>
      <c r="BL34" s="777"/>
      <c r="BM34" s="777"/>
      <c r="BN34" s="777"/>
      <c r="BO34" s="777"/>
      <c r="BP34" s="777"/>
      <c r="BQ34" s="777"/>
      <c r="BR34" s="777"/>
      <c r="BS34" s="777"/>
      <c r="BT34" s="777"/>
      <c r="BU34" s="777"/>
      <c r="BV34" s="777"/>
      <c r="BW34" s="777"/>
      <c r="BX34" s="777"/>
      <c r="BY34" s="777"/>
      <c r="BZ34" s="777"/>
      <c r="CA34" s="777"/>
      <c r="CB34" s="777"/>
      <c r="CC34" s="777"/>
      <c r="CD34" s="777"/>
      <c r="CE34" s="777"/>
      <c r="CF34" s="777"/>
      <c r="CG34" s="777"/>
      <c r="CH34" s="777"/>
      <c r="CI34" s="777"/>
      <c r="CJ34" s="777"/>
      <c r="CK34" s="777"/>
      <c r="CL34" s="777"/>
      <c r="CM34" s="777"/>
      <c r="CN34" s="777"/>
      <c r="CO34" s="777"/>
      <c r="CP34" s="777"/>
      <c r="CQ34" s="777"/>
      <c r="CR34" s="777"/>
      <c r="CS34" s="777"/>
      <c r="CT34" s="777"/>
      <c r="CU34" s="777"/>
      <c r="CV34" s="777"/>
      <c r="CW34" s="777"/>
      <c r="CX34" s="777"/>
      <c r="CY34" s="777"/>
      <c r="CZ34" s="777"/>
      <c r="DA34" s="777"/>
      <c r="DB34" s="777"/>
      <c r="DC34" s="777"/>
      <c r="DD34" s="777"/>
      <c r="DE34" s="777"/>
      <c r="DF34" s="777"/>
      <c r="DG34" s="777"/>
      <c r="DH34" s="777"/>
      <c r="DI34" s="777"/>
      <c r="DJ34" s="777"/>
      <c r="DK34" s="777"/>
      <c r="DL34" s="777"/>
      <c r="DM34" s="777"/>
      <c r="DN34" s="777"/>
      <c r="DO34" s="777"/>
      <c r="DP34" s="777"/>
      <c r="DQ34" s="777"/>
      <c r="DR34" s="777"/>
      <c r="DS34" s="777"/>
      <c r="DT34" s="777"/>
      <c r="DU34" s="777"/>
      <c r="DV34" s="777"/>
      <c r="DW34" s="777"/>
      <c r="DX34" s="777"/>
      <c r="DY34" s="777"/>
      <c r="DZ34" s="777"/>
      <c r="EA34" s="777"/>
      <c r="EB34" s="777"/>
      <c r="EC34" s="777"/>
      <c r="ED34" s="777"/>
      <c r="EE34" s="777"/>
      <c r="EF34" s="777"/>
      <c r="EG34" s="777"/>
      <c r="EH34" s="777"/>
      <c r="EI34" s="777"/>
      <c r="EJ34" s="777"/>
      <c r="EK34" s="777"/>
      <c r="EL34" s="777"/>
      <c r="EM34" s="777"/>
      <c r="EN34" s="777"/>
      <c r="EO34" s="777"/>
      <c r="EP34" s="777"/>
      <c r="EQ34" s="777"/>
      <c r="ER34" s="777"/>
      <c r="ES34" s="777"/>
      <c r="ET34" s="777"/>
      <c r="EU34" s="777"/>
      <c r="EV34" s="777"/>
      <c r="EW34" s="777"/>
      <c r="EX34" s="777"/>
      <c r="EY34" s="777"/>
      <c r="EZ34" s="777"/>
      <c r="FA34" s="777"/>
      <c r="FB34" s="777"/>
      <c r="FC34" s="777"/>
      <c r="FD34" s="777"/>
      <c r="FE34" s="777"/>
      <c r="FF34" s="777"/>
      <c r="FG34" s="777"/>
      <c r="FH34" s="777"/>
      <c r="FI34" s="777"/>
      <c r="FJ34" s="777"/>
      <c r="FK34" s="777"/>
      <c r="FL34" s="777"/>
      <c r="FM34" s="777"/>
      <c r="FN34" s="777"/>
      <c r="FO34" s="777"/>
      <c r="FP34" s="777"/>
      <c r="FQ34" s="777"/>
      <c r="FR34" s="777"/>
      <c r="FS34" s="777"/>
      <c r="FT34" s="777"/>
      <c r="FU34" s="777"/>
      <c r="FV34" s="777"/>
      <c r="FW34" s="777"/>
      <c r="FX34" s="777"/>
      <c r="FY34" s="777"/>
      <c r="FZ34" s="777"/>
      <c r="GA34" s="777"/>
      <c r="GB34" s="777"/>
      <c r="GC34" s="777"/>
      <c r="GD34" s="777"/>
      <c r="GE34" s="777"/>
      <c r="GF34" s="777"/>
      <c r="GG34" s="777"/>
      <c r="GH34" s="777"/>
      <c r="GI34" s="777"/>
      <c r="GJ34" s="777"/>
      <c r="GK34" s="777"/>
      <c r="GL34" s="777"/>
      <c r="GM34" s="777"/>
      <c r="GN34" s="777"/>
      <c r="GO34" s="777"/>
      <c r="GP34" s="777"/>
      <c r="GQ34" s="777"/>
      <c r="GR34" s="777"/>
      <c r="GS34" s="777"/>
      <c r="GT34" s="777"/>
      <c r="GU34" s="777"/>
      <c r="GV34" s="777"/>
      <c r="GW34" s="777"/>
      <c r="GX34" s="777"/>
      <c r="GY34" s="777"/>
      <c r="GZ34" s="777"/>
      <c r="HA34" s="777"/>
      <c r="HB34" s="777"/>
      <c r="HC34" s="777"/>
      <c r="HD34" s="777"/>
      <c r="HE34" s="777"/>
      <c r="HF34" s="777"/>
      <c r="HG34" s="777"/>
      <c r="HH34" s="777"/>
      <c r="HI34" s="777"/>
      <c r="HJ34" s="777"/>
      <c r="HK34" s="777"/>
      <c r="HL34" s="777"/>
      <c r="HM34" s="777"/>
      <c r="HN34" s="777"/>
      <c r="HO34" s="777"/>
      <c r="HP34" s="777"/>
      <c r="HQ34" s="777"/>
      <c r="HR34" s="777"/>
      <c r="HS34" s="777"/>
      <c r="HT34" s="777"/>
      <c r="HU34" s="777"/>
      <c r="HV34" s="777"/>
      <c r="HW34" s="777"/>
      <c r="HX34" s="777"/>
      <c r="HY34" s="777"/>
      <c r="HZ34" s="777"/>
      <c r="IA34" s="777"/>
      <c r="IB34" s="777"/>
      <c r="IC34" s="777"/>
      <c r="ID34" s="777"/>
      <c r="IE34" s="777"/>
      <c r="IF34" s="777"/>
      <c r="IG34" s="777"/>
      <c r="IH34" s="777"/>
      <c r="II34" s="777"/>
      <c r="IJ34" s="777"/>
      <c r="IK34" s="777"/>
      <c r="IL34" s="777"/>
      <c r="IM34" s="777"/>
      <c r="IN34" s="777"/>
      <c r="IO34" s="777"/>
      <c r="IP34" s="777"/>
      <c r="IQ34" s="777"/>
      <c r="IR34" s="777"/>
      <c r="IS34" s="777"/>
      <c r="IT34" s="777"/>
      <c r="IU34" s="777"/>
      <c r="IV34" s="777"/>
    </row>
    <row r="35" spans="7:256">
      <c r="G35" s="777"/>
      <c r="H35" s="777"/>
      <c r="I35" s="777"/>
      <c r="J35" s="777"/>
      <c r="K35" s="777"/>
      <c r="L35" s="777"/>
      <c r="M35" s="777"/>
      <c r="N35" s="777"/>
      <c r="O35" s="777"/>
      <c r="P35" s="777"/>
      <c r="Q35" s="777"/>
      <c r="R35" s="777"/>
      <c r="S35" s="777"/>
      <c r="T35" s="777"/>
      <c r="U35" s="777"/>
      <c r="V35" s="777"/>
      <c r="W35" s="777"/>
      <c r="X35" s="777"/>
      <c r="Y35" s="777"/>
      <c r="Z35" s="777"/>
      <c r="AA35" s="777"/>
      <c r="AB35" s="777"/>
      <c r="AC35" s="777"/>
      <c r="AD35" s="777"/>
      <c r="AE35" s="777"/>
      <c r="AF35" s="777"/>
      <c r="AG35" s="777"/>
      <c r="AH35" s="777"/>
      <c r="AI35" s="777"/>
      <c r="AJ35" s="777"/>
      <c r="AK35" s="777"/>
      <c r="AL35" s="777"/>
      <c r="AM35" s="777"/>
      <c r="AN35" s="777"/>
      <c r="AO35" s="777"/>
      <c r="AP35" s="777"/>
      <c r="AQ35" s="777"/>
      <c r="AR35" s="777"/>
      <c r="AS35" s="777"/>
      <c r="AT35" s="777"/>
      <c r="AU35" s="777"/>
      <c r="AV35" s="777"/>
      <c r="AW35" s="777"/>
      <c r="AX35" s="777"/>
      <c r="AY35" s="777"/>
      <c r="AZ35" s="777"/>
      <c r="BA35" s="777"/>
      <c r="BB35" s="777"/>
      <c r="BC35" s="777"/>
      <c r="BD35" s="777"/>
      <c r="BE35" s="777"/>
      <c r="BF35" s="777"/>
      <c r="BG35" s="777"/>
      <c r="BH35" s="777"/>
      <c r="BI35" s="777"/>
      <c r="BJ35" s="777"/>
      <c r="BK35" s="777"/>
      <c r="BL35" s="777"/>
      <c r="BM35" s="777"/>
      <c r="BN35" s="777"/>
      <c r="BO35" s="777"/>
      <c r="BP35" s="777"/>
      <c r="BQ35" s="777"/>
      <c r="BR35" s="777"/>
      <c r="BS35" s="777"/>
      <c r="BT35" s="777"/>
      <c r="BU35" s="777"/>
      <c r="BV35" s="777"/>
      <c r="BW35" s="777"/>
      <c r="BX35" s="777"/>
      <c r="BY35" s="777"/>
      <c r="BZ35" s="777"/>
      <c r="CA35" s="777"/>
      <c r="CB35" s="777"/>
      <c r="CC35" s="777"/>
      <c r="CD35" s="777"/>
      <c r="CE35" s="777"/>
      <c r="CF35" s="777"/>
      <c r="CG35" s="777"/>
      <c r="CH35" s="777"/>
      <c r="CI35" s="777"/>
      <c r="CJ35" s="777"/>
      <c r="CK35" s="777"/>
      <c r="CL35" s="777"/>
      <c r="CM35" s="777"/>
      <c r="CN35" s="777"/>
      <c r="CO35" s="777"/>
      <c r="CP35" s="777"/>
      <c r="CQ35" s="777"/>
      <c r="CR35" s="777"/>
      <c r="CS35" s="777"/>
      <c r="CT35" s="777"/>
      <c r="CU35" s="777"/>
      <c r="CV35" s="777"/>
      <c r="CW35" s="777"/>
      <c r="CX35" s="777"/>
      <c r="CY35" s="777"/>
      <c r="CZ35" s="777"/>
      <c r="DA35" s="777"/>
      <c r="DB35" s="777"/>
      <c r="DC35" s="777"/>
      <c r="DD35" s="777"/>
      <c r="DE35" s="777"/>
      <c r="DF35" s="777"/>
      <c r="DG35" s="777"/>
      <c r="DH35" s="777"/>
      <c r="DI35" s="777"/>
      <c r="DJ35" s="777"/>
      <c r="DK35" s="777"/>
      <c r="DL35" s="777"/>
      <c r="DM35" s="777"/>
      <c r="DN35" s="777"/>
      <c r="DO35" s="777"/>
      <c r="DP35" s="777"/>
      <c r="DQ35" s="777"/>
      <c r="DR35" s="777"/>
      <c r="DS35" s="777"/>
      <c r="DT35" s="777"/>
      <c r="DU35" s="777"/>
      <c r="DV35" s="777"/>
      <c r="DW35" s="777"/>
      <c r="DX35" s="777"/>
      <c r="DY35" s="777"/>
      <c r="DZ35" s="777"/>
      <c r="EA35" s="777"/>
      <c r="EB35" s="777"/>
      <c r="EC35" s="777"/>
      <c r="ED35" s="777"/>
      <c r="EE35" s="777"/>
      <c r="EF35" s="777"/>
      <c r="EG35" s="777"/>
      <c r="EH35" s="777"/>
      <c r="EI35" s="777"/>
      <c r="EJ35" s="777"/>
      <c r="EK35" s="777"/>
      <c r="EL35" s="777"/>
      <c r="EM35" s="777"/>
      <c r="EN35" s="777"/>
      <c r="EO35" s="777"/>
      <c r="EP35" s="777"/>
      <c r="EQ35" s="777"/>
      <c r="ER35" s="777"/>
      <c r="ES35" s="777"/>
      <c r="ET35" s="777"/>
      <c r="EU35" s="777"/>
      <c r="EV35" s="777"/>
      <c r="EW35" s="777"/>
      <c r="EX35" s="777"/>
      <c r="EY35" s="777"/>
      <c r="EZ35" s="777"/>
      <c r="FA35" s="777"/>
      <c r="FB35" s="777"/>
      <c r="FC35" s="777"/>
      <c r="FD35" s="777"/>
      <c r="FE35" s="777"/>
      <c r="FF35" s="777"/>
      <c r="FG35" s="777"/>
      <c r="FH35" s="777"/>
      <c r="FI35" s="777"/>
      <c r="FJ35" s="777"/>
      <c r="FK35" s="777"/>
      <c r="FL35" s="777"/>
      <c r="FM35" s="777"/>
      <c r="FN35" s="777"/>
      <c r="FO35" s="777"/>
      <c r="FP35" s="777"/>
      <c r="FQ35" s="777"/>
      <c r="FR35" s="777"/>
      <c r="FS35" s="777"/>
      <c r="FT35" s="777"/>
      <c r="FU35" s="777"/>
      <c r="FV35" s="777"/>
      <c r="FW35" s="777"/>
      <c r="FX35" s="777"/>
      <c r="FY35" s="777"/>
      <c r="FZ35" s="777"/>
      <c r="GA35" s="777"/>
      <c r="GB35" s="777"/>
      <c r="GC35" s="777"/>
      <c r="GD35" s="777"/>
      <c r="GE35" s="777"/>
      <c r="GF35" s="777"/>
      <c r="GG35" s="777"/>
      <c r="GH35" s="777"/>
      <c r="GI35" s="777"/>
      <c r="GJ35" s="777"/>
      <c r="GK35" s="777"/>
      <c r="GL35" s="777"/>
      <c r="GM35" s="777"/>
      <c r="GN35" s="777"/>
      <c r="GO35" s="777"/>
      <c r="GP35" s="777"/>
      <c r="GQ35" s="777"/>
      <c r="GR35" s="777"/>
      <c r="GS35" s="777"/>
      <c r="GT35" s="777"/>
      <c r="GU35" s="777"/>
      <c r="GV35" s="777"/>
      <c r="GW35" s="777"/>
      <c r="GX35" s="777"/>
      <c r="GY35" s="777"/>
      <c r="GZ35" s="777"/>
      <c r="HA35" s="777"/>
      <c r="HB35" s="777"/>
      <c r="HC35" s="777"/>
      <c r="HD35" s="777"/>
      <c r="HE35" s="777"/>
      <c r="HF35" s="777"/>
      <c r="HG35" s="777"/>
      <c r="HH35" s="777"/>
      <c r="HI35" s="777"/>
      <c r="HJ35" s="777"/>
      <c r="HK35" s="777"/>
      <c r="HL35" s="777"/>
      <c r="HM35" s="777"/>
      <c r="HN35" s="777"/>
      <c r="HO35" s="777"/>
      <c r="HP35" s="777"/>
      <c r="HQ35" s="777"/>
      <c r="HR35" s="777"/>
      <c r="HS35" s="777"/>
      <c r="HT35" s="777"/>
      <c r="HU35" s="777"/>
      <c r="HV35" s="777"/>
      <c r="HW35" s="777"/>
      <c r="HX35" s="777"/>
      <c r="HY35" s="777"/>
      <c r="HZ35" s="777"/>
      <c r="IA35" s="777"/>
      <c r="IB35" s="777"/>
      <c r="IC35" s="777"/>
      <c r="ID35" s="777"/>
      <c r="IE35" s="777"/>
      <c r="IF35" s="777"/>
      <c r="IG35" s="777"/>
      <c r="IH35" s="777"/>
      <c r="II35" s="777"/>
      <c r="IJ35" s="777"/>
      <c r="IK35" s="777"/>
      <c r="IL35" s="777"/>
      <c r="IM35" s="777"/>
      <c r="IN35" s="777"/>
      <c r="IO35" s="777"/>
      <c r="IP35" s="777"/>
      <c r="IQ35" s="777"/>
      <c r="IR35" s="777"/>
      <c r="IS35" s="777"/>
      <c r="IT35" s="777"/>
      <c r="IU35" s="777"/>
      <c r="IV35" s="777"/>
    </row>
    <row r="36" spans="7:256">
      <c r="G36" s="777"/>
      <c r="H36" s="777"/>
      <c r="I36" s="777"/>
      <c r="J36" s="777"/>
      <c r="K36" s="777"/>
      <c r="L36" s="777"/>
      <c r="M36" s="777"/>
      <c r="N36" s="777"/>
      <c r="O36" s="777"/>
      <c r="P36" s="777"/>
      <c r="Q36" s="777"/>
      <c r="R36" s="777"/>
      <c r="S36" s="777"/>
      <c r="T36" s="777"/>
      <c r="U36" s="777"/>
      <c r="V36" s="777"/>
      <c r="W36" s="777"/>
      <c r="X36" s="777"/>
      <c r="Y36" s="777"/>
      <c r="Z36" s="777"/>
      <c r="AA36" s="777"/>
      <c r="AB36" s="777"/>
      <c r="AC36" s="777"/>
      <c r="AD36" s="777"/>
      <c r="AE36" s="777"/>
      <c r="AF36" s="777"/>
      <c r="AG36" s="777"/>
      <c r="AH36" s="777"/>
      <c r="AI36" s="777"/>
      <c r="AJ36" s="777"/>
      <c r="AK36" s="777"/>
      <c r="AL36" s="777"/>
      <c r="AM36" s="777"/>
      <c r="AN36" s="777"/>
      <c r="AO36" s="777"/>
      <c r="AP36" s="777"/>
      <c r="AQ36" s="777"/>
      <c r="AR36" s="777"/>
      <c r="AS36" s="777"/>
      <c r="AT36" s="777"/>
      <c r="AU36" s="777"/>
      <c r="AV36" s="777"/>
      <c r="AW36" s="777"/>
      <c r="AX36" s="777"/>
      <c r="AY36" s="777"/>
      <c r="AZ36" s="777"/>
      <c r="BA36" s="777"/>
      <c r="BB36" s="777"/>
      <c r="BC36" s="777"/>
      <c r="BD36" s="777"/>
      <c r="BE36" s="777"/>
      <c r="BF36" s="777"/>
      <c r="BG36" s="777"/>
      <c r="BH36" s="777"/>
      <c r="BI36" s="777"/>
      <c r="BJ36" s="777"/>
      <c r="BK36" s="777"/>
      <c r="BL36" s="777"/>
      <c r="BM36" s="777"/>
      <c r="BN36" s="777"/>
      <c r="BO36" s="777"/>
      <c r="BP36" s="777"/>
      <c r="BQ36" s="777"/>
      <c r="BR36" s="777"/>
      <c r="BS36" s="777"/>
      <c r="BT36" s="777"/>
      <c r="BU36" s="777"/>
      <c r="BV36" s="777"/>
      <c r="BW36" s="777"/>
      <c r="BX36" s="777"/>
      <c r="BY36" s="777"/>
      <c r="BZ36" s="777"/>
      <c r="CA36" s="777"/>
      <c r="CB36" s="777"/>
      <c r="CC36" s="777"/>
      <c r="CD36" s="777"/>
      <c r="CE36" s="777"/>
      <c r="CF36" s="777"/>
      <c r="CG36" s="777"/>
      <c r="CH36" s="777"/>
      <c r="CI36" s="777"/>
      <c r="CJ36" s="777"/>
      <c r="CK36" s="777"/>
      <c r="CL36" s="777"/>
      <c r="CM36" s="777"/>
      <c r="CN36" s="777"/>
      <c r="CO36" s="777"/>
      <c r="CP36" s="777"/>
      <c r="CQ36" s="777"/>
      <c r="CR36" s="777"/>
      <c r="CS36" s="777"/>
      <c r="CT36" s="777"/>
      <c r="CU36" s="777"/>
      <c r="CV36" s="777"/>
      <c r="CW36" s="777"/>
      <c r="CX36" s="777"/>
      <c r="CY36" s="777"/>
      <c r="CZ36" s="777"/>
      <c r="DA36" s="777"/>
      <c r="DB36" s="777"/>
      <c r="DC36" s="777"/>
      <c r="DD36" s="777"/>
      <c r="DE36" s="777"/>
      <c r="DF36" s="777"/>
      <c r="DG36" s="777"/>
      <c r="DH36" s="777"/>
      <c r="DI36" s="777"/>
      <c r="DJ36" s="777"/>
      <c r="DK36" s="777"/>
      <c r="DL36" s="777"/>
      <c r="DM36" s="777"/>
      <c r="DN36" s="777"/>
      <c r="DO36" s="777"/>
      <c r="DP36" s="777"/>
      <c r="DQ36" s="777"/>
      <c r="DR36" s="777"/>
      <c r="DS36" s="777"/>
      <c r="DT36" s="777"/>
      <c r="DU36" s="777"/>
      <c r="DV36" s="777"/>
      <c r="DW36" s="777"/>
      <c r="DX36" s="777"/>
      <c r="DY36" s="777"/>
      <c r="DZ36" s="777"/>
      <c r="EA36" s="777"/>
      <c r="EB36" s="777"/>
      <c r="EC36" s="777"/>
      <c r="ED36" s="777"/>
      <c r="EE36" s="777"/>
      <c r="EF36" s="777"/>
      <c r="EG36" s="777"/>
      <c r="EH36" s="777"/>
      <c r="EI36" s="777"/>
      <c r="EJ36" s="777"/>
      <c r="EK36" s="777"/>
      <c r="EL36" s="777"/>
      <c r="EM36" s="777"/>
      <c r="EN36" s="777"/>
      <c r="EO36" s="777"/>
      <c r="EP36" s="777"/>
      <c r="EQ36" s="777"/>
      <c r="ER36" s="777"/>
      <c r="ES36" s="777"/>
      <c r="ET36" s="777"/>
      <c r="EU36" s="777"/>
      <c r="EV36" s="777"/>
      <c r="EW36" s="777"/>
      <c r="EX36" s="777"/>
      <c r="EY36" s="777"/>
      <c r="EZ36" s="777"/>
      <c r="FA36" s="777"/>
      <c r="FB36" s="777"/>
      <c r="FC36" s="777"/>
      <c r="FD36" s="777"/>
      <c r="FE36" s="777"/>
      <c r="FF36" s="777"/>
      <c r="FG36" s="777"/>
      <c r="FH36" s="777"/>
      <c r="FI36" s="777"/>
      <c r="FJ36" s="777"/>
      <c r="FK36" s="777"/>
      <c r="FL36" s="777"/>
      <c r="FM36" s="777"/>
      <c r="FN36" s="777"/>
      <c r="FO36" s="777"/>
      <c r="FP36" s="777"/>
      <c r="FQ36" s="777"/>
      <c r="FR36" s="777"/>
      <c r="FS36" s="777"/>
      <c r="FT36" s="777"/>
      <c r="FU36" s="777"/>
      <c r="FV36" s="777"/>
      <c r="FW36" s="777"/>
      <c r="FX36" s="777"/>
      <c r="FY36" s="777"/>
      <c r="FZ36" s="777"/>
      <c r="GA36" s="777"/>
      <c r="GB36" s="777"/>
      <c r="GC36" s="777"/>
      <c r="GD36" s="777"/>
      <c r="GE36" s="777"/>
      <c r="GF36" s="777"/>
      <c r="GG36" s="777"/>
      <c r="GH36" s="777"/>
      <c r="GI36" s="777"/>
      <c r="GJ36" s="777"/>
      <c r="GK36" s="777"/>
      <c r="GL36" s="777"/>
      <c r="GM36" s="777"/>
      <c r="GN36" s="777"/>
      <c r="GO36" s="777"/>
      <c r="GP36" s="777"/>
      <c r="GQ36" s="777"/>
      <c r="GR36" s="777"/>
      <c r="GS36" s="777"/>
      <c r="GT36" s="777"/>
      <c r="GU36" s="777"/>
      <c r="GV36" s="777"/>
      <c r="GW36" s="777"/>
      <c r="GX36" s="777"/>
      <c r="GY36" s="777"/>
      <c r="GZ36" s="777"/>
      <c r="HA36" s="777"/>
      <c r="HB36" s="777"/>
      <c r="HC36" s="777"/>
      <c r="HD36" s="777"/>
      <c r="HE36" s="777"/>
      <c r="HF36" s="777"/>
      <c r="HG36" s="777"/>
      <c r="HH36" s="777"/>
      <c r="HI36" s="777"/>
      <c r="HJ36" s="777"/>
      <c r="HK36" s="777"/>
      <c r="HL36" s="777"/>
      <c r="HM36" s="777"/>
      <c r="HN36" s="777"/>
      <c r="HO36" s="777"/>
      <c r="HP36" s="777"/>
      <c r="HQ36" s="777"/>
      <c r="HR36" s="777"/>
      <c r="HS36" s="777"/>
      <c r="HT36" s="777"/>
      <c r="HU36" s="777"/>
      <c r="HV36" s="777"/>
      <c r="HW36" s="777"/>
      <c r="HX36" s="777"/>
      <c r="HY36" s="777"/>
      <c r="HZ36" s="777"/>
      <c r="IA36" s="777"/>
      <c r="IB36" s="777"/>
      <c r="IC36" s="777"/>
      <c r="ID36" s="777"/>
      <c r="IE36" s="777"/>
      <c r="IF36" s="777"/>
      <c r="IG36" s="777"/>
      <c r="IH36" s="777"/>
      <c r="II36" s="777"/>
      <c r="IJ36" s="777"/>
      <c r="IK36" s="777"/>
      <c r="IL36" s="777"/>
      <c r="IM36" s="777"/>
      <c r="IN36" s="777"/>
      <c r="IO36" s="777"/>
      <c r="IP36" s="777"/>
      <c r="IQ36" s="777"/>
      <c r="IR36" s="777"/>
      <c r="IS36" s="777"/>
      <c r="IT36" s="777"/>
      <c r="IU36" s="777"/>
      <c r="IV36" s="777"/>
    </row>
    <row r="37" spans="7:256">
      <c r="G37" s="779"/>
      <c r="H37" s="779"/>
      <c r="I37" s="779"/>
      <c r="J37" s="779"/>
      <c r="K37" s="779"/>
      <c r="L37" s="779"/>
      <c r="M37" s="779"/>
      <c r="N37" s="779"/>
      <c r="O37" s="779"/>
      <c r="P37" s="779"/>
      <c r="Q37" s="779"/>
      <c r="R37" s="779"/>
      <c r="S37" s="779"/>
      <c r="T37" s="779"/>
      <c r="U37" s="779"/>
      <c r="V37" s="779"/>
      <c r="W37" s="779"/>
      <c r="X37" s="779"/>
      <c r="Y37" s="779"/>
      <c r="Z37" s="779"/>
      <c r="AA37" s="779"/>
      <c r="AB37" s="779"/>
      <c r="AC37" s="779"/>
      <c r="AD37" s="779"/>
      <c r="AE37" s="779"/>
      <c r="AF37" s="779"/>
      <c r="AG37" s="779"/>
      <c r="AH37" s="779"/>
      <c r="AI37" s="779"/>
      <c r="AJ37" s="779"/>
      <c r="AK37" s="779"/>
      <c r="AL37" s="779"/>
      <c r="AM37" s="779"/>
      <c r="AN37" s="779"/>
      <c r="AO37" s="779"/>
      <c r="AP37" s="779"/>
      <c r="AQ37" s="779"/>
      <c r="AR37" s="779"/>
      <c r="AS37" s="779"/>
      <c r="AT37" s="779"/>
      <c r="AU37" s="779"/>
      <c r="AV37" s="779"/>
      <c r="AW37" s="779"/>
      <c r="AX37" s="779"/>
      <c r="AY37" s="779"/>
      <c r="AZ37" s="779"/>
      <c r="BA37" s="779"/>
      <c r="BB37" s="779"/>
      <c r="BC37" s="779"/>
      <c r="BD37" s="779"/>
      <c r="BE37" s="779"/>
      <c r="BF37" s="779"/>
      <c r="BG37" s="779"/>
      <c r="BH37" s="779"/>
      <c r="BI37" s="779"/>
      <c r="BJ37" s="779"/>
      <c r="BK37" s="779"/>
      <c r="BL37" s="779"/>
      <c r="BM37" s="779"/>
      <c r="BN37" s="779"/>
      <c r="BO37" s="779"/>
      <c r="BP37" s="779"/>
      <c r="BQ37" s="779"/>
      <c r="BR37" s="779"/>
      <c r="BS37" s="779"/>
      <c r="BT37" s="779"/>
      <c r="BU37" s="779"/>
      <c r="BV37" s="779"/>
      <c r="BW37" s="779"/>
      <c r="BX37" s="779"/>
      <c r="BY37" s="779"/>
      <c r="BZ37" s="779"/>
      <c r="CA37" s="779"/>
      <c r="CB37" s="779"/>
      <c r="CC37" s="779"/>
      <c r="CD37" s="779"/>
      <c r="CE37" s="779"/>
      <c r="CF37" s="779"/>
      <c r="CG37" s="779"/>
      <c r="CH37" s="779"/>
      <c r="CI37" s="779"/>
      <c r="CJ37" s="779"/>
      <c r="CK37" s="779"/>
      <c r="CL37" s="779"/>
      <c r="CM37" s="779"/>
      <c r="CN37" s="779"/>
      <c r="CO37" s="779"/>
      <c r="CP37" s="779"/>
      <c r="CQ37" s="779"/>
      <c r="CR37" s="779"/>
      <c r="CS37" s="779"/>
      <c r="CT37" s="779"/>
      <c r="CU37" s="779"/>
      <c r="CV37" s="779"/>
      <c r="CW37" s="779"/>
      <c r="CX37" s="779"/>
      <c r="CY37" s="779"/>
      <c r="CZ37" s="779"/>
      <c r="DA37" s="779"/>
      <c r="DB37" s="779"/>
      <c r="DC37" s="779"/>
      <c r="DD37" s="779"/>
      <c r="DE37" s="779"/>
      <c r="DF37" s="779"/>
      <c r="DG37" s="779"/>
      <c r="DH37" s="779"/>
      <c r="DI37" s="779"/>
      <c r="DJ37" s="779"/>
      <c r="DK37" s="779"/>
      <c r="DL37" s="779"/>
      <c r="DM37" s="779"/>
      <c r="DN37" s="779"/>
      <c r="DO37" s="779"/>
      <c r="DP37" s="779"/>
      <c r="DQ37" s="779"/>
      <c r="DR37" s="779"/>
      <c r="DS37" s="779"/>
      <c r="DT37" s="779"/>
      <c r="DU37" s="779"/>
      <c r="DV37" s="779"/>
      <c r="DW37" s="779"/>
      <c r="DX37" s="779"/>
      <c r="DY37" s="779"/>
      <c r="DZ37" s="779"/>
      <c r="EA37" s="779"/>
      <c r="EB37" s="779"/>
      <c r="EC37" s="779"/>
      <c r="ED37" s="779"/>
      <c r="EE37" s="779"/>
      <c r="EF37" s="779"/>
      <c r="EG37" s="779"/>
      <c r="EH37" s="779"/>
      <c r="EI37" s="779"/>
      <c r="EJ37" s="779"/>
      <c r="EK37" s="779"/>
      <c r="EL37" s="779"/>
      <c r="EM37" s="779"/>
      <c r="EN37" s="779"/>
      <c r="EO37" s="779"/>
      <c r="EP37" s="779"/>
      <c r="EQ37" s="779"/>
      <c r="ER37" s="779"/>
      <c r="ES37" s="779"/>
      <c r="ET37" s="779"/>
      <c r="EU37" s="779"/>
      <c r="EV37" s="779"/>
      <c r="EW37" s="779"/>
      <c r="EX37" s="779"/>
      <c r="EY37" s="779"/>
      <c r="EZ37" s="779"/>
      <c r="FA37" s="779"/>
      <c r="FB37" s="779"/>
      <c r="FC37" s="779"/>
      <c r="FD37" s="779"/>
      <c r="FE37" s="779"/>
      <c r="FF37" s="779"/>
      <c r="FG37" s="779"/>
      <c r="FH37" s="779"/>
      <c r="FI37" s="779"/>
      <c r="FJ37" s="779"/>
      <c r="FK37" s="779"/>
      <c r="FL37" s="779"/>
      <c r="FM37" s="779"/>
      <c r="FN37" s="779"/>
      <c r="FO37" s="779"/>
      <c r="FP37" s="779"/>
      <c r="FQ37" s="779"/>
      <c r="FR37" s="779"/>
      <c r="FS37" s="779"/>
      <c r="FT37" s="779"/>
      <c r="FU37" s="779"/>
      <c r="FV37" s="779"/>
      <c r="FW37" s="779"/>
      <c r="FX37" s="779"/>
      <c r="FY37" s="779"/>
      <c r="FZ37" s="779"/>
      <c r="GA37" s="779"/>
      <c r="GB37" s="779"/>
      <c r="GC37" s="779"/>
      <c r="GD37" s="779"/>
      <c r="GE37" s="779"/>
      <c r="GF37" s="779"/>
      <c r="GG37" s="779"/>
      <c r="GH37" s="779"/>
      <c r="GI37" s="779"/>
      <c r="GJ37" s="779"/>
      <c r="GK37" s="779"/>
      <c r="GL37" s="779"/>
      <c r="GM37" s="779"/>
      <c r="GN37" s="779"/>
      <c r="GO37" s="779"/>
      <c r="GP37" s="779"/>
      <c r="GQ37" s="779"/>
      <c r="GR37" s="779"/>
      <c r="GS37" s="779"/>
      <c r="GT37" s="779"/>
      <c r="GU37" s="779"/>
      <c r="GV37" s="779"/>
      <c r="GW37" s="779"/>
      <c r="GX37" s="779"/>
      <c r="GY37" s="779"/>
      <c r="GZ37" s="779"/>
      <c r="HA37" s="779"/>
      <c r="HB37" s="779"/>
      <c r="HC37" s="779"/>
      <c r="HD37" s="779"/>
      <c r="HE37" s="779"/>
      <c r="HF37" s="779"/>
      <c r="HG37" s="779"/>
      <c r="HH37" s="779"/>
      <c r="HI37" s="779"/>
      <c r="HJ37" s="779"/>
      <c r="HK37" s="779"/>
      <c r="HL37" s="779"/>
      <c r="HM37" s="779"/>
      <c r="HN37" s="779"/>
      <c r="HO37" s="779"/>
      <c r="HP37" s="779"/>
      <c r="HQ37" s="779"/>
      <c r="HR37" s="779"/>
      <c r="HS37" s="779"/>
      <c r="HT37" s="779"/>
      <c r="HU37" s="779"/>
      <c r="HV37" s="779"/>
      <c r="HW37" s="779"/>
      <c r="HX37" s="779"/>
      <c r="HY37" s="779"/>
      <c r="HZ37" s="779"/>
      <c r="IA37" s="779"/>
      <c r="IB37" s="779"/>
      <c r="IC37" s="779"/>
      <c r="ID37" s="779"/>
      <c r="IE37" s="779"/>
      <c r="IF37" s="779"/>
      <c r="IG37" s="779"/>
      <c r="IH37" s="779"/>
      <c r="II37" s="779"/>
      <c r="IJ37" s="779"/>
      <c r="IK37" s="779"/>
      <c r="IL37" s="779"/>
      <c r="IM37" s="779"/>
      <c r="IN37" s="779"/>
      <c r="IO37" s="779"/>
      <c r="IP37" s="779"/>
      <c r="IQ37" s="779"/>
      <c r="IR37" s="779"/>
      <c r="IS37" s="779"/>
      <c r="IT37" s="779"/>
      <c r="IU37" s="779"/>
      <c r="IV37" s="779"/>
    </row>
    <row r="38" spans="7:256">
      <c r="G38" s="777"/>
      <c r="H38" s="777"/>
      <c r="I38" s="777"/>
      <c r="J38" s="777"/>
      <c r="K38" s="777"/>
      <c r="L38" s="777"/>
      <c r="M38" s="777"/>
      <c r="N38" s="777"/>
      <c r="O38" s="777"/>
      <c r="P38" s="777"/>
      <c r="Q38" s="777"/>
      <c r="R38" s="777"/>
      <c r="S38" s="777"/>
      <c r="T38" s="777"/>
      <c r="U38" s="777"/>
      <c r="V38" s="777"/>
      <c r="W38" s="777"/>
      <c r="X38" s="777"/>
      <c r="Y38" s="777"/>
      <c r="Z38" s="777"/>
      <c r="AA38" s="777"/>
      <c r="AB38" s="777"/>
      <c r="AC38" s="777"/>
      <c r="AD38" s="777"/>
      <c r="AE38" s="777"/>
      <c r="AF38" s="777"/>
      <c r="AG38" s="777"/>
      <c r="AH38" s="777"/>
      <c r="AI38" s="777"/>
      <c r="AJ38" s="777"/>
      <c r="AK38" s="777"/>
      <c r="AL38" s="777"/>
      <c r="AM38" s="777"/>
      <c r="AN38" s="777"/>
      <c r="AO38" s="777"/>
      <c r="AP38" s="777"/>
      <c r="AQ38" s="777"/>
      <c r="AR38" s="777"/>
      <c r="AS38" s="777"/>
      <c r="AT38" s="777"/>
      <c r="AU38" s="777"/>
      <c r="AV38" s="777"/>
      <c r="AW38" s="777"/>
      <c r="AX38" s="777"/>
      <c r="AY38" s="777"/>
      <c r="AZ38" s="777"/>
      <c r="BA38" s="777"/>
      <c r="BB38" s="777"/>
      <c r="BC38" s="777"/>
      <c r="BD38" s="777"/>
      <c r="BE38" s="777"/>
      <c r="BF38" s="777"/>
      <c r="BG38" s="777"/>
      <c r="BH38" s="777"/>
      <c r="BI38" s="777"/>
      <c r="BJ38" s="777"/>
      <c r="BK38" s="777"/>
      <c r="BL38" s="777"/>
      <c r="BM38" s="777"/>
      <c r="BN38" s="777"/>
      <c r="BO38" s="777"/>
      <c r="BP38" s="777"/>
      <c r="BQ38" s="777"/>
      <c r="BR38" s="777"/>
      <c r="BS38" s="777"/>
      <c r="BT38" s="777"/>
      <c r="BU38" s="777"/>
      <c r="BV38" s="777"/>
      <c r="BW38" s="777"/>
      <c r="BX38" s="777"/>
      <c r="BY38" s="777"/>
      <c r="BZ38" s="777"/>
      <c r="CA38" s="777"/>
      <c r="CB38" s="777"/>
      <c r="CC38" s="777"/>
      <c r="CD38" s="777"/>
      <c r="CE38" s="777"/>
      <c r="CF38" s="777"/>
      <c r="CG38" s="777"/>
      <c r="CH38" s="777"/>
      <c r="CI38" s="777"/>
      <c r="CJ38" s="777"/>
      <c r="CK38" s="777"/>
      <c r="CL38" s="777"/>
      <c r="CM38" s="777"/>
      <c r="CN38" s="777"/>
      <c r="CO38" s="777"/>
      <c r="CP38" s="777"/>
      <c r="CQ38" s="777"/>
      <c r="CR38" s="777"/>
      <c r="CS38" s="777"/>
      <c r="CT38" s="777"/>
      <c r="CU38" s="777"/>
      <c r="CV38" s="777"/>
      <c r="CW38" s="777"/>
      <c r="CX38" s="777"/>
      <c r="CY38" s="777"/>
      <c r="CZ38" s="777"/>
      <c r="DA38" s="777"/>
      <c r="DB38" s="777"/>
      <c r="DC38" s="777"/>
      <c r="DD38" s="777"/>
      <c r="DE38" s="777"/>
      <c r="DF38" s="777"/>
      <c r="DG38" s="777"/>
      <c r="DH38" s="777"/>
      <c r="DI38" s="777"/>
      <c r="DJ38" s="777"/>
      <c r="DK38" s="777"/>
      <c r="DL38" s="777"/>
      <c r="DM38" s="777"/>
      <c r="DN38" s="777"/>
      <c r="DO38" s="777"/>
      <c r="DP38" s="777"/>
      <c r="DQ38" s="777"/>
      <c r="DR38" s="777"/>
      <c r="DS38" s="777"/>
      <c r="DT38" s="777"/>
      <c r="DU38" s="777"/>
      <c r="DV38" s="777"/>
      <c r="DW38" s="777"/>
      <c r="DX38" s="777"/>
      <c r="DY38" s="777"/>
      <c r="DZ38" s="777"/>
      <c r="EA38" s="777"/>
      <c r="EB38" s="777"/>
      <c r="EC38" s="777"/>
      <c r="ED38" s="777"/>
      <c r="EE38" s="777"/>
      <c r="EF38" s="777"/>
      <c r="EG38" s="777"/>
      <c r="EH38" s="777"/>
      <c r="EI38" s="777"/>
      <c r="EJ38" s="777"/>
      <c r="EK38" s="777"/>
      <c r="EL38" s="777"/>
      <c r="EM38" s="777"/>
      <c r="EN38" s="777"/>
      <c r="EO38" s="777"/>
      <c r="EP38" s="777"/>
      <c r="EQ38" s="777"/>
      <c r="ER38" s="777"/>
      <c r="ES38" s="777"/>
      <c r="ET38" s="777"/>
      <c r="EU38" s="777"/>
      <c r="EV38" s="777"/>
      <c r="EW38" s="777"/>
      <c r="EX38" s="777"/>
      <c r="EY38" s="777"/>
      <c r="EZ38" s="777"/>
      <c r="FA38" s="777"/>
      <c r="FB38" s="777"/>
      <c r="FC38" s="777"/>
      <c r="FD38" s="777"/>
      <c r="FE38" s="777"/>
      <c r="FF38" s="777"/>
      <c r="FG38" s="777"/>
      <c r="FH38" s="777"/>
      <c r="FI38" s="777"/>
      <c r="FJ38" s="777"/>
      <c r="FK38" s="777"/>
      <c r="FL38" s="777"/>
      <c r="FM38" s="777"/>
      <c r="FN38" s="777"/>
      <c r="FO38" s="777"/>
      <c r="FP38" s="777"/>
      <c r="FQ38" s="777"/>
      <c r="FR38" s="777"/>
      <c r="FS38" s="777"/>
      <c r="FT38" s="777"/>
      <c r="FU38" s="777"/>
      <c r="FV38" s="777"/>
      <c r="FW38" s="777"/>
      <c r="FX38" s="777"/>
      <c r="FY38" s="777"/>
      <c r="FZ38" s="777"/>
      <c r="GA38" s="777"/>
      <c r="GB38" s="777"/>
      <c r="GC38" s="777"/>
      <c r="GD38" s="777"/>
      <c r="GE38" s="777"/>
      <c r="GF38" s="777"/>
      <c r="GG38" s="777"/>
      <c r="GH38" s="777"/>
      <c r="GI38" s="777"/>
      <c r="GJ38" s="777"/>
      <c r="GK38" s="777"/>
      <c r="GL38" s="777"/>
      <c r="GM38" s="777"/>
      <c r="GN38" s="777"/>
      <c r="GO38" s="777"/>
      <c r="GP38" s="777"/>
      <c r="GQ38" s="777"/>
      <c r="GR38" s="777"/>
      <c r="GS38" s="777"/>
      <c r="GT38" s="777"/>
      <c r="GU38" s="777"/>
      <c r="GV38" s="777"/>
      <c r="GW38" s="777"/>
      <c r="GX38" s="777"/>
      <c r="GY38" s="777"/>
      <c r="GZ38" s="777"/>
      <c r="HA38" s="777"/>
      <c r="HB38" s="777"/>
      <c r="HC38" s="777"/>
      <c r="HD38" s="777"/>
      <c r="HE38" s="777"/>
      <c r="HF38" s="777"/>
      <c r="HG38" s="777"/>
      <c r="HH38" s="777"/>
      <c r="HI38" s="777"/>
      <c r="HJ38" s="777"/>
      <c r="HK38" s="777"/>
      <c r="HL38" s="777"/>
      <c r="HM38" s="777"/>
      <c r="HN38" s="777"/>
      <c r="HO38" s="777"/>
      <c r="HP38" s="777"/>
      <c r="HQ38" s="777"/>
      <c r="HR38" s="777"/>
      <c r="HS38" s="777"/>
      <c r="HT38" s="777"/>
      <c r="HU38" s="777"/>
      <c r="HV38" s="777"/>
      <c r="HW38" s="777"/>
      <c r="HX38" s="777"/>
      <c r="HY38" s="777"/>
      <c r="HZ38" s="777"/>
      <c r="IA38" s="777"/>
      <c r="IB38" s="777"/>
      <c r="IC38" s="777"/>
      <c r="ID38" s="777"/>
      <c r="IE38" s="777"/>
      <c r="IF38" s="777"/>
      <c r="IG38" s="777"/>
      <c r="IH38" s="777"/>
      <c r="II38" s="777"/>
      <c r="IJ38" s="777"/>
      <c r="IK38" s="777"/>
      <c r="IL38" s="777"/>
      <c r="IM38" s="777"/>
      <c r="IN38" s="777"/>
      <c r="IO38" s="777"/>
      <c r="IP38" s="777"/>
      <c r="IQ38" s="777"/>
      <c r="IR38" s="777"/>
      <c r="IS38" s="777"/>
      <c r="IT38" s="777"/>
      <c r="IU38" s="777"/>
      <c r="IV38" s="777"/>
    </row>
    <row r="39" spans="7:256">
      <c r="G39" s="780"/>
    </row>
    <row r="40" spans="7:256">
      <c r="G40" s="780"/>
    </row>
    <row r="41" spans="7:256">
      <c r="G41" s="780"/>
    </row>
    <row r="42" spans="7:256">
      <c r="G42" s="776"/>
    </row>
    <row r="43" spans="7:256">
      <c r="G43" s="781"/>
      <c r="H43" s="749"/>
      <c r="I43" s="749"/>
      <c r="J43" s="749"/>
      <c r="K43" s="749"/>
      <c r="L43" s="749"/>
      <c r="M43" s="749"/>
      <c r="N43" s="749"/>
      <c r="O43" s="749"/>
      <c r="P43" s="749"/>
      <c r="Q43" s="749"/>
      <c r="R43" s="749"/>
      <c r="S43" s="749"/>
      <c r="T43" s="749"/>
      <c r="U43" s="749"/>
      <c r="V43" s="749"/>
      <c r="W43" s="749"/>
      <c r="X43" s="749"/>
      <c r="Y43" s="749"/>
      <c r="Z43" s="749"/>
      <c r="AA43" s="749"/>
      <c r="AB43" s="749"/>
      <c r="AC43" s="749"/>
      <c r="AD43" s="749"/>
      <c r="AE43" s="749"/>
      <c r="AF43" s="749"/>
      <c r="AG43" s="749"/>
      <c r="AH43" s="749"/>
      <c r="AI43" s="749"/>
      <c r="AJ43" s="749"/>
      <c r="AK43" s="749"/>
      <c r="AL43" s="749"/>
      <c r="AM43" s="749"/>
      <c r="AN43" s="749"/>
      <c r="AO43" s="749"/>
      <c r="AP43" s="749"/>
      <c r="AQ43" s="749"/>
      <c r="AR43" s="749"/>
      <c r="AS43" s="749"/>
      <c r="AT43" s="749"/>
      <c r="AU43" s="749"/>
      <c r="AV43" s="749"/>
      <c r="AW43" s="749"/>
      <c r="AX43" s="749"/>
      <c r="AY43" s="749"/>
      <c r="AZ43" s="749"/>
      <c r="BA43" s="749"/>
      <c r="BB43" s="749"/>
      <c r="BC43" s="749"/>
      <c r="BD43" s="749"/>
      <c r="BE43" s="749"/>
      <c r="BF43" s="749"/>
      <c r="BG43" s="749"/>
      <c r="BH43" s="749"/>
      <c r="BI43" s="749"/>
      <c r="BJ43" s="749"/>
      <c r="BK43" s="749"/>
      <c r="BL43" s="749"/>
      <c r="BM43" s="749"/>
      <c r="BN43" s="749"/>
      <c r="BO43" s="749"/>
      <c r="BP43" s="749"/>
      <c r="BQ43" s="749"/>
      <c r="BR43" s="749"/>
      <c r="BS43" s="749"/>
      <c r="BT43" s="749"/>
      <c r="BU43" s="749"/>
      <c r="BV43" s="749"/>
      <c r="BW43" s="749"/>
      <c r="BX43" s="749"/>
      <c r="BY43" s="749"/>
      <c r="BZ43" s="749"/>
      <c r="CA43" s="749"/>
      <c r="CB43" s="749"/>
      <c r="CC43" s="749"/>
      <c r="CD43" s="749"/>
      <c r="CE43" s="749"/>
      <c r="CF43" s="749"/>
      <c r="CG43" s="749"/>
      <c r="CH43" s="749"/>
      <c r="CI43" s="749"/>
      <c r="CJ43" s="749"/>
      <c r="CK43" s="749"/>
      <c r="CL43" s="749"/>
      <c r="CM43" s="749"/>
      <c r="CN43" s="749"/>
      <c r="CO43" s="749"/>
      <c r="CP43" s="749"/>
      <c r="CQ43" s="749"/>
      <c r="CR43" s="749"/>
      <c r="CS43" s="749"/>
      <c r="CT43" s="749"/>
      <c r="CU43" s="749"/>
      <c r="CV43" s="749"/>
      <c r="CW43" s="749"/>
      <c r="CX43" s="749"/>
      <c r="CY43" s="749"/>
      <c r="CZ43" s="749"/>
      <c r="DA43" s="749"/>
      <c r="DB43" s="749"/>
      <c r="DC43" s="749"/>
      <c r="DD43" s="749"/>
      <c r="DE43" s="749"/>
      <c r="DF43" s="749"/>
      <c r="DG43" s="749"/>
      <c r="DH43" s="749"/>
      <c r="DI43" s="749"/>
      <c r="DJ43" s="749"/>
      <c r="DK43" s="749"/>
      <c r="DL43" s="749"/>
      <c r="DM43" s="749"/>
      <c r="DN43" s="749"/>
      <c r="DO43" s="749"/>
      <c r="DP43" s="749"/>
      <c r="DQ43" s="749"/>
      <c r="DR43" s="749"/>
      <c r="DS43" s="749"/>
      <c r="DT43" s="749"/>
      <c r="DU43" s="749"/>
      <c r="DV43" s="749"/>
      <c r="DW43" s="749"/>
      <c r="DX43" s="749"/>
      <c r="DY43" s="749"/>
      <c r="DZ43" s="749"/>
      <c r="EA43" s="749"/>
      <c r="EB43" s="749"/>
      <c r="EC43" s="749"/>
      <c r="ED43" s="749"/>
      <c r="EE43" s="749"/>
      <c r="EF43" s="749"/>
      <c r="EG43" s="749"/>
      <c r="EH43" s="749"/>
      <c r="EI43" s="749"/>
      <c r="EJ43" s="749"/>
      <c r="EK43" s="749"/>
      <c r="EL43" s="749"/>
      <c r="EM43" s="749"/>
      <c r="EN43" s="749"/>
      <c r="EO43" s="749"/>
      <c r="EP43" s="749"/>
      <c r="EQ43" s="749"/>
      <c r="ER43" s="749"/>
      <c r="ES43" s="749"/>
      <c r="ET43" s="749"/>
      <c r="EU43" s="749"/>
      <c r="EV43" s="749"/>
      <c r="EW43" s="749"/>
      <c r="EX43" s="749"/>
      <c r="EY43" s="749"/>
      <c r="EZ43" s="749"/>
      <c r="FA43" s="749"/>
      <c r="FB43" s="749"/>
      <c r="FC43" s="749"/>
      <c r="FD43" s="749"/>
      <c r="FE43" s="749"/>
      <c r="FF43" s="749"/>
      <c r="FG43" s="749"/>
      <c r="FH43" s="749"/>
      <c r="FI43" s="749"/>
      <c r="FJ43" s="749"/>
      <c r="FK43" s="749"/>
      <c r="FL43" s="749"/>
      <c r="FM43" s="749"/>
      <c r="FN43" s="749"/>
      <c r="FO43" s="749"/>
      <c r="FP43" s="749"/>
      <c r="FQ43" s="749"/>
      <c r="FR43" s="749"/>
      <c r="FS43" s="749"/>
      <c r="FT43" s="749"/>
      <c r="FU43" s="749"/>
      <c r="FV43" s="749"/>
      <c r="FW43" s="749"/>
      <c r="FX43" s="749"/>
      <c r="FY43" s="749"/>
      <c r="FZ43" s="749"/>
      <c r="GA43" s="749"/>
      <c r="GB43" s="749"/>
      <c r="GC43" s="749"/>
      <c r="GD43" s="749"/>
      <c r="GE43" s="749"/>
      <c r="GF43" s="749"/>
      <c r="GG43" s="749"/>
      <c r="GH43" s="749"/>
      <c r="GI43" s="749"/>
      <c r="GJ43" s="749"/>
      <c r="GK43" s="749"/>
      <c r="GL43" s="749"/>
      <c r="GM43" s="749"/>
      <c r="GN43" s="749"/>
      <c r="GO43" s="749"/>
      <c r="GP43" s="749"/>
      <c r="GQ43" s="749"/>
      <c r="GR43" s="749"/>
      <c r="GS43" s="749"/>
      <c r="GT43" s="749"/>
      <c r="GU43" s="749"/>
      <c r="GV43" s="749"/>
      <c r="GW43" s="749"/>
      <c r="GX43" s="749"/>
      <c r="GY43" s="749"/>
      <c r="GZ43" s="749"/>
      <c r="HA43" s="749"/>
      <c r="HB43" s="749"/>
      <c r="HC43" s="749"/>
      <c r="HD43" s="749"/>
      <c r="HE43" s="749"/>
      <c r="HF43" s="749"/>
      <c r="HG43" s="749"/>
      <c r="HH43" s="749"/>
      <c r="HI43" s="749"/>
      <c r="HJ43" s="749"/>
      <c r="HK43" s="749"/>
      <c r="HL43" s="749"/>
      <c r="HM43" s="749"/>
      <c r="HN43" s="749"/>
      <c r="HO43" s="749"/>
      <c r="HP43" s="749"/>
      <c r="HQ43" s="749"/>
      <c r="HR43" s="749"/>
      <c r="HS43" s="749"/>
      <c r="HT43" s="749"/>
      <c r="HU43" s="749"/>
      <c r="HV43" s="749"/>
      <c r="HW43" s="749"/>
      <c r="HX43" s="749"/>
      <c r="HY43" s="749"/>
      <c r="HZ43" s="749"/>
      <c r="IA43" s="749"/>
      <c r="IB43" s="749"/>
      <c r="IC43" s="749"/>
      <c r="ID43" s="749"/>
      <c r="IE43" s="749"/>
      <c r="IF43" s="749"/>
      <c r="IG43" s="749"/>
      <c r="IH43" s="749"/>
      <c r="II43" s="749"/>
      <c r="IJ43" s="749"/>
      <c r="IK43" s="749"/>
      <c r="IL43" s="749"/>
      <c r="IM43" s="749"/>
      <c r="IN43" s="749"/>
      <c r="IO43" s="749"/>
      <c r="IP43" s="749"/>
      <c r="IQ43" s="749"/>
      <c r="IR43" s="749"/>
      <c r="IS43" s="749"/>
      <c r="IT43" s="749"/>
      <c r="IU43" s="749"/>
      <c r="IV43" s="749"/>
    </row>
  </sheetData>
  <customSheetViews>
    <customSheetView guid="{D75895E2-2F6F-4CBA-BD93-5453786CB40C}"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1"/>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2"/>
    </customSheetView>
    <customSheetView guid="{267FF044-3C5D-4FEC-AC00-A7E30583F8BB}"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3"/>
    </customSheetView>
    <customSheetView guid="{85C35A94-6604-4819-B993-593EFE526A1E}"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4"/>
    </customSheetView>
  </customSheetViews>
  <mergeCells count="11">
    <mergeCell ref="A27:E28"/>
    <mergeCell ref="D16:D18"/>
    <mergeCell ref="B23:F23"/>
    <mergeCell ref="B24:F24"/>
    <mergeCell ref="B25:F25"/>
    <mergeCell ref="B26:F26"/>
    <mergeCell ref="B1:F1"/>
    <mergeCell ref="D3:F3"/>
    <mergeCell ref="A4:B4"/>
    <mergeCell ref="D4:F4"/>
    <mergeCell ref="E5:F5"/>
  </mergeCells>
  <pageMargins left="0.47" right="0.17" top="0.43" bottom="0.34" header="0.3" footer="0.18"/>
  <pageSetup scale="80" fitToHeight="0" orientation="portrait" r:id="rId5"/>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4.4"/>
  <cols>
    <col min="1" max="1" width="12.33203125" bestFit="1" customWidth="1"/>
    <col min="2" max="2" width="34.33203125" customWidth="1"/>
    <col min="3" max="3" width="12.44140625" customWidth="1"/>
    <col min="4" max="4" width="18" bestFit="1" customWidth="1"/>
    <col min="5" max="5" width="10.33203125" bestFit="1" customWidth="1"/>
    <col min="6" max="6" width="22" customWidth="1"/>
    <col min="7" max="7" width="7.44140625" bestFit="1" customWidth="1"/>
    <col min="8" max="8" width="17.109375" customWidth="1"/>
    <col min="9" max="9" width="19.88671875" customWidth="1"/>
  </cols>
  <sheetData>
    <row r="1" spans="1:9">
      <c r="A1" t="s">
        <v>280</v>
      </c>
    </row>
    <row r="2" spans="1:9" ht="15.6">
      <c r="A2" s="309"/>
      <c r="B2" s="310"/>
      <c r="C2" s="311"/>
      <c r="D2" s="312"/>
      <c r="E2" s="313"/>
      <c r="F2" s="356"/>
      <c r="G2" s="356"/>
      <c r="H2" s="294"/>
      <c r="I2" s="314"/>
    </row>
    <row r="3" spans="1:9" ht="15.6">
      <c r="A3" s="283"/>
      <c r="B3" s="284" t="s">
        <v>267</v>
      </c>
      <c r="C3" s="285"/>
      <c r="D3" s="286"/>
      <c r="E3" s="315"/>
      <c r="F3" s="356"/>
      <c r="G3" s="356"/>
      <c r="H3" s="316">
        <f>SUMIF(I1:I2,"Direct",H1:H2)</f>
        <v>0</v>
      </c>
      <c r="I3" s="287"/>
    </row>
    <row r="4" spans="1:9" ht="31.2">
      <c r="A4" s="283"/>
      <c r="B4" s="284" t="s">
        <v>268</v>
      </c>
      <c r="C4" s="285"/>
      <c r="D4" s="286"/>
      <c r="E4" s="315"/>
      <c r="F4" s="356"/>
      <c r="G4" s="356"/>
      <c r="H4" s="316">
        <f>SUMIF(J1:J2,"Bought-Out",H1:H2)</f>
        <v>0</v>
      </c>
      <c r="I4" s="287"/>
    </row>
    <row r="5" spans="1:9" ht="15.6">
      <c r="A5" s="288"/>
      <c r="B5" s="284" t="s">
        <v>269</v>
      </c>
      <c r="C5" s="289"/>
      <c r="D5" s="290"/>
      <c r="E5" s="291"/>
      <c r="F5" s="291"/>
      <c r="G5" s="291"/>
      <c r="H5" s="317">
        <f>H3+H4</f>
        <v>0</v>
      </c>
      <c r="I5" s="292"/>
    </row>
    <row r="6" spans="1:9" ht="15.6">
      <c r="A6" s="293"/>
      <c r="B6" s="1049" t="s">
        <v>270</v>
      </c>
      <c r="C6" s="1049"/>
      <c r="D6" s="1049"/>
      <c r="E6" s="294"/>
      <c r="F6" s="356"/>
      <c r="G6" s="356"/>
      <c r="H6" s="316" t="e">
        <f>'Sch-7'!#REF!</f>
        <v>#REF!</v>
      </c>
      <c r="I6" s="295"/>
    </row>
    <row r="7" spans="1:9" ht="16.2" thickBot="1">
      <c r="A7" s="296"/>
      <c r="B7" s="1050" t="s">
        <v>271</v>
      </c>
      <c r="C7" s="1050"/>
      <c r="D7" s="1050"/>
      <c r="E7" s="297"/>
      <c r="F7" s="297"/>
      <c r="G7" s="297"/>
      <c r="H7" s="318" t="e">
        <f>H5+H6</f>
        <v>#REF!</v>
      </c>
      <c r="I7" s="298"/>
    </row>
    <row r="8" spans="1:9" ht="15.6">
      <c r="A8" s="1051"/>
      <c r="B8" s="1051"/>
      <c r="C8" s="1051"/>
      <c r="D8" s="1051"/>
      <c r="E8" s="1051"/>
      <c r="F8" s="1051"/>
      <c r="G8" s="1051"/>
    </row>
    <row r="9" spans="1:9" ht="15.6">
      <c r="A9" s="4"/>
      <c r="B9" s="1052"/>
      <c r="C9" s="1052"/>
      <c r="D9" s="1052"/>
      <c r="E9" s="1052"/>
      <c r="F9" s="1052"/>
      <c r="G9" s="1052"/>
    </row>
    <row r="10" spans="1:9" ht="15.6">
      <c r="A10" s="299"/>
      <c r="B10" s="299"/>
      <c r="C10" s="299"/>
      <c r="D10" s="299"/>
      <c r="E10" s="299"/>
      <c r="F10" s="299"/>
      <c r="G10" s="299"/>
    </row>
    <row r="11" spans="1:9" ht="90" customHeight="1">
      <c r="A11" s="300" t="s">
        <v>272</v>
      </c>
      <c r="B11" s="1053" t="s">
        <v>273</v>
      </c>
      <c r="C11" s="1053"/>
      <c r="D11" s="1053"/>
      <c r="E11" s="1053"/>
      <c r="F11" s="1053"/>
      <c r="G11" s="1053"/>
      <c r="H11" s="1053"/>
      <c r="I11" s="1053"/>
    </row>
    <row r="12" spans="1:9" ht="116.25" customHeight="1">
      <c r="A12" s="301" t="s">
        <v>274</v>
      </c>
      <c r="B12" s="896" t="s">
        <v>275</v>
      </c>
      <c r="C12" s="896"/>
      <c r="D12" s="896"/>
      <c r="E12" s="896"/>
      <c r="F12" s="896"/>
      <c r="G12" s="896"/>
      <c r="H12" s="896"/>
      <c r="I12" s="896"/>
    </row>
    <row r="13" spans="1:9" ht="15.6">
      <c r="A13" s="301"/>
      <c r="B13" s="896"/>
      <c r="C13" s="896"/>
      <c r="D13" s="896"/>
      <c r="E13" s="896"/>
      <c r="F13" s="896"/>
      <c r="G13" s="896"/>
    </row>
    <row r="14" spans="1:9" ht="15.6">
      <c r="A14" s="302" t="s">
        <v>162</v>
      </c>
      <c r="B14" s="303" t="str">
        <f>'Names of Bidder'!D$27&amp;"-"&amp; 'Names of Bidder'!E$27&amp;"-" &amp;'Names of Bidder'!F$27</f>
        <v>--</v>
      </c>
      <c r="C14" s="304"/>
      <c r="D14" s="305"/>
      <c r="E14" s="3"/>
      <c r="F14" s="3"/>
      <c r="G14" s="306"/>
    </row>
    <row r="15" spans="1:9" ht="15.6">
      <c r="A15" s="302" t="s">
        <v>163</v>
      </c>
      <c r="B15" s="303" t="str">
        <f>IF('Names of Bidder'!D$28=0, "", 'Names of Bidder'!D$28)</f>
        <v/>
      </c>
      <c r="C15" s="3"/>
      <c r="D15" s="305" t="s">
        <v>144</v>
      </c>
      <c r="E15" s="306" t="str">
        <f>IF('Names of Bidder'!D$24=0, "", 'Names of Bidder'!D$24)</f>
        <v/>
      </c>
      <c r="F15" s="3"/>
      <c r="G15" s="303" t="str">
        <f>'[9]Names of Bidder'!I14&amp;"-"&amp; '[9]Names of Bidder'!J14&amp;"-" &amp;'[9]Names of Bidder'!K14</f>
        <v>--</v>
      </c>
    </row>
    <row r="16" spans="1:9" ht="15.6">
      <c r="A16" s="307"/>
      <c r="B16" s="308"/>
      <c r="C16" s="7"/>
      <c r="D16" s="305" t="s">
        <v>146</v>
      </c>
      <c r="E16" s="306" t="str">
        <f>IF('Names of Bidder'!D$25=0, "", 'Names of Bidder'!D$25)</f>
        <v/>
      </c>
      <c r="F16" s="7"/>
      <c r="G16" s="7"/>
    </row>
    <row r="18" spans="1:11">
      <c r="A18" t="s">
        <v>281</v>
      </c>
    </row>
    <row r="20" spans="1:11" ht="16.2" thickBot="1">
      <c r="A20" s="319"/>
      <c r="B20" s="320" t="s">
        <v>282</v>
      </c>
      <c r="C20" s="321"/>
      <c r="D20" s="320"/>
      <c r="E20" s="297"/>
      <c r="F20" s="297"/>
      <c r="G20" s="297"/>
      <c r="H20" s="322" t="s">
        <v>296</v>
      </c>
    </row>
    <row r="21" spans="1:11" ht="16.2" thickBot="1">
      <c r="A21" s="323"/>
      <c r="B21" s="1054"/>
      <c r="C21" s="1054"/>
      <c r="D21" s="1054"/>
      <c r="E21" s="1054"/>
      <c r="F21" s="1054"/>
    </row>
    <row r="22" spans="1:11" ht="15.6">
      <c r="A22" s="324"/>
      <c r="B22" s="1055"/>
      <c r="C22" s="1055"/>
      <c r="D22" s="1055"/>
      <c r="E22" s="1055"/>
      <c r="F22" s="1055"/>
    </row>
    <row r="23" spans="1:11" ht="15.6">
      <c r="A23" s="302" t="s">
        <v>162</v>
      </c>
      <c r="B23" s="303" t="s">
        <v>261</v>
      </c>
      <c r="C23" s="325"/>
      <c r="D23" s="305"/>
      <c r="E23" s="3"/>
      <c r="F23" s="3"/>
    </row>
    <row r="24" spans="1:11" ht="15.6">
      <c r="A24" s="302" t="s">
        <v>163</v>
      </c>
      <c r="B24" s="303" t="s">
        <v>262</v>
      </c>
      <c r="C24" s="4"/>
      <c r="D24" s="305" t="s">
        <v>144</v>
      </c>
      <c r="E24" s="306" t="s">
        <v>283</v>
      </c>
      <c r="F24" s="3"/>
    </row>
    <row r="25" spans="1:11" ht="15.6">
      <c r="A25" s="307"/>
      <c r="B25" s="308"/>
      <c r="C25" s="307"/>
      <c r="D25" s="305" t="s">
        <v>146</v>
      </c>
      <c r="E25" s="306" t="s">
        <v>284</v>
      </c>
      <c r="F25" s="7"/>
    </row>
    <row r="27" spans="1:11">
      <c r="A27" t="s">
        <v>285</v>
      </c>
    </row>
    <row r="29" spans="1:11" ht="15.6">
      <c r="A29" s="326"/>
      <c r="B29" s="327" t="s">
        <v>286</v>
      </c>
      <c r="C29" s="327"/>
      <c r="D29" s="327"/>
      <c r="E29" s="328"/>
      <c r="F29" s="328"/>
      <c r="G29" s="328"/>
      <c r="H29" s="328"/>
      <c r="I29" s="328"/>
      <c r="J29" s="328"/>
      <c r="K29" s="329" t="e">
        <f>SUM(#REF!)</f>
        <v>#REF!</v>
      </c>
    </row>
    <row r="30" spans="1:11" ht="15.6">
      <c r="A30" s="324"/>
      <c r="B30" s="1056"/>
      <c r="C30" s="1052"/>
      <c r="D30" s="1052"/>
      <c r="E30" s="1052"/>
      <c r="F30" s="1052"/>
      <c r="G30" s="1052"/>
    </row>
    <row r="31" spans="1:11" ht="15.6">
      <c r="A31" s="330" t="s">
        <v>162</v>
      </c>
      <c r="B31" s="331" t="s">
        <v>261</v>
      </c>
      <c r="C31" s="332"/>
      <c r="D31" s="333"/>
      <c r="E31" s="334"/>
      <c r="F31" s="334"/>
      <c r="G31" s="7"/>
    </row>
    <row r="32" spans="1:11" ht="15.6">
      <c r="A32" s="330" t="s">
        <v>163</v>
      </c>
      <c r="B32" s="331" t="s">
        <v>262</v>
      </c>
      <c r="C32" s="334"/>
      <c r="D32" s="333" t="s">
        <v>144</v>
      </c>
      <c r="E32" s="335" t="s">
        <v>283</v>
      </c>
      <c r="F32" s="334"/>
      <c r="G32" s="7"/>
    </row>
    <row r="33" spans="1:8" ht="15.6">
      <c r="A33" s="336"/>
      <c r="B33" s="337"/>
      <c r="C33" s="338"/>
      <c r="D33" s="333" t="s">
        <v>146</v>
      </c>
      <c r="E33" s="335" t="s">
        <v>284</v>
      </c>
      <c r="F33" s="338"/>
      <c r="G33" s="7"/>
    </row>
    <row r="35" spans="1:8">
      <c r="A35" t="s">
        <v>289</v>
      </c>
    </row>
    <row r="37" spans="1:8">
      <c r="A37" s="339" t="s">
        <v>162</v>
      </c>
      <c r="B37" s="340" t="s">
        <v>259</v>
      </c>
      <c r="C37" s="341"/>
      <c r="D37" s="973" t="s">
        <v>287</v>
      </c>
      <c r="E37" s="973"/>
      <c r="F37" s="1057"/>
    </row>
    <row r="38" spans="1:8">
      <c r="A38" s="339" t="s">
        <v>163</v>
      </c>
      <c r="B38" s="340" t="s">
        <v>260</v>
      </c>
      <c r="C38" s="23"/>
      <c r="D38" s="973" t="s">
        <v>288</v>
      </c>
      <c r="E38" s="973"/>
      <c r="F38" s="1057"/>
    </row>
    <row r="40" spans="1:8">
      <c r="A40" t="s">
        <v>290</v>
      </c>
    </row>
    <row r="42" spans="1:8" ht="15.6">
      <c r="A42" s="342"/>
      <c r="B42" s="343" t="s">
        <v>291</v>
      </c>
      <c r="C42" s="343"/>
      <c r="D42" s="343"/>
      <c r="E42" s="343"/>
      <c r="F42" s="343"/>
      <c r="G42" s="343"/>
      <c r="H42" s="344" t="s">
        <v>297</v>
      </c>
    </row>
    <row r="43" spans="1:8">
      <c r="A43" s="345"/>
      <c r="B43" s="346"/>
      <c r="C43" s="346"/>
      <c r="D43" s="346"/>
      <c r="E43" s="346"/>
      <c r="F43" s="346"/>
      <c r="G43" s="347"/>
    </row>
    <row r="44" spans="1:8">
      <c r="A44" s="346"/>
      <c r="B44" s="346"/>
      <c r="C44" s="346"/>
      <c r="D44" s="346"/>
      <c r="E44" s="346"/>
      <c r="F44" s="346"/>
      <c r="G44" s="348"/>
    </row>
    <row r="45" spans="1:8">
      <c r="A45" s="972"/>
      <c r="B45" s="972"/>
      <c r="C45" s="972"/>
      <c r="D45" s="972"/>
      <c r="E45" s="972"/>
      <c r="F45" s="972"/>
      <c r="G45" s="972"/>
    </row>
    <row r="46" spans="1:8">
      <c r="A46" s="349"/>
      <c r="B46" s="349"/>
      <c r="C46" s="973"/>
      <c r="D46" s="973"/>
      <c r="E46" s="973"/>
      <c r="F46" s="973"/>
      <c r="G46" s="973"/>
    </row>
    <row r="47" spans="1:8">
      <c r="A47" s="350" t="s">
        <v>162</v>
      </c>
      <c r="B47" s="351" t="s">
        <v>261</v>
      </c>
      <c r="C47" s="973" t="s">
        <v>292</v>
      </c>
      <c r="D47" s="973"/>
      <c r="E47" s="973"/>
      <c r="F47" s="973"/>
      <c r="G47" s="973"/>
    </row>
    <row r="48" spans="1:8">
      <c r="A48" s="350" t="s">
        <v>163</v>
      </c>
      <c r="B48" s="352" t="s">
        <v>262</v>
      </c>
      <c r="C48" s="973" t="s">
        <v>293</v>
      </c>
      <c r="D48" s="973"/>
      <c r="E48" s="973"/>
      <c r="F48" s="973"/>
      <c r="G48" s="973"/>
    </row>
    <row r="49" spans="1:7">
      <c r="A49" s="22"/>
      <c r="B49" s="21"/>
      <c r="C49" s="973"/>
      <c r="D49" s="973"/>
      <c r="E49" s="973"/>
      <c r="F49" s="973"/>
      <c r="G49" s="973"/>
    </row>
    <row r="50" spans="1:7">
      <c r="A50" s="22"/>
      <c r="B50" s="21"/>
      <c r="C50" s="346"/>
      <c r="D50" s="346"/>
      <c r="E50" s="346"/>
      <c r="F50" s="346"/>
      <c r="G50" s="346"/>
    </row>
    <row r="51" spans="1:7">
      <c r="A51" s="353" t="s">
        <v>294</v>
      </c>
      <c r="B51" s="975" t="s">
        <v>295</v>
      </c>
      <c r="C51" s="975"/>
      <c r="D51" s="975"/>
      <c r="E51" s="975"/>
      <c r="F51" s="975"/>
      <c r="G51" s="354"/>
    </row>
    <row r="52" spans="1:7">
      <c r="A52" s="355"/>
      <c r="B52" s="25"/>
      <c r="C52" s="25"/>
      <c r="D52" s="25"/>
      <c r="E52" s="25"/>
      <c r="F52" s="25"/>
      <c r="G52" s="25"/>
    </row>
    <row r="60" spans="1:7">
      <c r="B60" t="s">
        <v>263</v>
      </c>
    </row>
    <row r="61" spans="1:7">
      <c r="B61" t="s">
        <v>264</v>
      </c>
    </row>
  </sheetData>
  <customSheetViews>
    <customSheetView guid="{D75895E2-2F6F-4CBA-BD93-5453786CB40C}" state="hidden">
      <selection activeCell="H42" sqref="H42"/>
      <pageMargins left="0.7" right="0.7" top="0.75" bottom="0.75" header="0.3" footer="0.3"/>
      <pageSetup orientation="portrait" r:id="rId1"/>
    </customSheetView>
    <customSheetView guid="{A4F9CA79-D3DE-43F5-9CDC-F14C42FDD954}" state="hidden">
      <selection activeCell="H42" sqref="H42"/>
      <pageMargins left="0.7" right="0.7" top="0.75" bottom="0.75" header="0.3" footer="0.3"/>
      <pageSetup orientation="portrait" r:id="rId2"/>
    </customSheetView>
    <customSheetView guid="{F1B559AA-B9AD-4E4C-B94A-ECBE5878008B}" state="hidden">
      <selection activeCell="H42" sqref="H42"/>
      <pageMargins left="0.7" right="0.7" top="0.75" bottom="0.75" header="0.3" footer="0.3"/>
      <pageSetup orientation="portrait" r:id="rId3"/>
    </customSheetView>
    <customSheetView guid="{755190E0-7BE9-48F9-BB5F-DF8E25D6736A}" state="hidden">
      <selection activeCell="H42" sqref="H42"/>
      <pageMargins left="0.7" right="0.7" top="0.75" bottom="0.75" header="0.3" footer="0.3"/>
      <pageSetup orientation="portrait" r:id="rId4"/>
    </customSheetView>
    <customSheetView guid="{CCA37BAE-906F-43D5-9FD9-B13563E4B9D7}"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B056965A-4BE5-44B3-AB31-550AD9F023BC}" state="hidden">
      <selection activeCell="H42" sqref="H42"/>
      <pageMargins left="0.7" right="0.7" top="0.75" bottom="0.75" header="0.3" footer="0.3"/>
      <pageSetup orientation="portrait" r:id="rId5"/>
    </customSheetView>
    <customSheetView guid="{3FCD02EB-1C44-4646-B069-2B9945E67B1F}" state="hidden">
      <selection activeCell="H42" sqref="H42"/>
      <pageMargins left="0.7" right="0.7" top="0.75" bottom="0.75" header="0.3" footer="0.3"/>
      <pageSetup orientation="portrait" r:id="rId6"/>
    </customSheetView>
    <customSheetView guid="{267FF044-3C5D-4FEC-AC00-A7E30583F8BB}" state="hidden">
      <selection activeCell="H42" sqref="H42"/>
      <pageMargins left="0.7" right="0.7" top="0.75" bottom="0.75" header="0.3" footer="0.3"/>
      <pageSetup orientation="portrait" r:id="rId7"/>
    </customSheetView>
    <customSheetView guid="{85C35A94-6604-4819-B993-593EFE526A1E}" state="hidden">
      <selection activeCell="H42" sqref="H42"/>
      <pageMargins left="0.7" right="0.7" top="0.75" bottom="0.75" header="0.3" footer="0.3"/>
      <pageSetup orientation="portrait" r:id="rId8"/>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pageSetup orientation="portrait"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4.4"/>
  <sheetData/>
  <customSheetViews>
    <customSheetView guid="{D75895E2-2F6F-4CBA-BD93-5453786CB40C}" state="hidden">
      <pageMargins left="0.7" right="0.7" top="0.75" bottom="0.75" header="0.3" footer="0.3"/>
      <pageSetup orientation="portrait" r:id="rId1"/>
    </customSheetView>
    <customSheetView guid="{A4F9CA79-D3DE-43F5-9CDC-F14C42FDD954}" state="hidden">
      <pageMargins left="0.7" right="0.7" top="0.75" bottom="0.75" header="0.3" footer="0.3"/>
      <pageSetup orientation="portrait" r:id="rId2"/>
    </customSheetView>
    <customSheetView guid="{F1B559AA-B9AD-4E4C-B94A-ECBE5878008B}" state="hidden">
      <pageMargins left="0.7" right="0.7" top="0.75" bottom="0.75" header="0.3" footer="0.3"/>
      <pageSetup orientation="portrait" r:id="rId3"/>
    </customSheetView>
    <customSheetView guid="{755190E0-7BE9-48F9-BB5F-DF8E25D6736A}" state="hidden">
      <pageMargins left="0.7" right="0.7" top="0.75" bottom="0.75" header="0.3" footer="0.3"/>
      <pageSetup orientation="portrait" r:id="rId4"/>
    </customSheetView>
    <customSheetView guid="{CCA37BAE-906F-43D5-9FD9-B13563E4B9D7}"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B056965A-4BE5-44B3-AB31-550AD9F023BC}" state="hidden">
      <pageMargins left="0.7" right="0.7" top="0.75" bottom="0.75" header="0.3" footer="0.3"/>
      <pageSetup orientation="portrait" r:id="rId5"/>
    </customSheetView>
    <customSheetView guid="{3FCD02EB-1C44-4646-B069-2B9945E67B1F}" state="hidden">
      <pageMargins left="0.7" right="0.7" top="0.75" bottom="0.75" header="0.3" footer="0.3"/>
      <pageSetup orientation="portrait" r:id="rId6"/>
    </customSheetView>
    <customSheetView guid="{267FF044-3C5D-4FEC-AC00-A7E30583F8BB}" state="hidden">
      <pageMargins left="0.7" right="0.7" top="0.75" bottom="0.75" header="0.3" footer="0.3"/>
      <pageSetup orientation="portrait" r:id="rId7"/>
    </customSheetView>
    <customSheetView guid="{85C35A94-6604-4819-B993-593EFE526A1E}" state="hidden">
      <pageMargins left="0.7" right="0.7" top="0.75" bottom="0.75" header="0.3" footer="0.3"/>
      <pageSetup orientation="portrait" r:id="rId8"/>
    </customSheetView>
  </customSheetViews>
  <pageMargins left="0.7" right="0.7" top="0.75" bottom="0.75" header="0.3" footer="0.3"/>
  <pageSetup orientation="portrait" r:id="rId9"/>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09375" defaultRowHeight="13.2"/>
  <cols>
    <col min="1" max="1" width="5.109375" style="609" hidden="1" customWidth="1"/>
    <col min="2" max="2" width="13.33203125" style="609" hidden="1" customWidth="1"/>
    <col min="3" max="3" width="0" style="609" hidden="1" customWidth="1"/>
    <col min="4" max="4" width="10.33203125" style="609" hidden="1" customWidth="1"/>
    <col min="5" max="5" width="3.44140625" style="609" hidden="1" customWidth="1"/>
    <col min="6" max="6" width="5.5546875" style="609" hidden="1" customWidth="1"/>
    <col min="7" max="7" width="11.44140625" style="609" hidden="1" customWidth="1"/>
    <col min="8" max="8" width="0" style="609" hidden="1" customWidth="1"/>
    <col min="9" max="9" width="10" style="609" hidden="1" customWidth="1"/>
    <col min="10" max="10" width="3.33203125" style="609" hidden="1" customWidth="1"/>
    <col min="11" max="11" width="5" style="609" hidden="1" customWidth="1"/>
    <col min="12" max="12" width="11.33203125" style="609" hidden="1" customWidth="1"/>
    <col min="13" max="13" width="0" style="609" hidden="1" customWidth="1"/>
    <col min="14" max="14" width="10.33203125" style="609" hidden="1" customWidth="1"/>
    <col min="15" max="15" width="3.6640625" style="609" hidden="1" customWidth="1"/>
    <col min="16" max="16" width="6.44140625" style="609" customWidth="1"/>
    <col min="17" max="17" width="14.88671875" style="609" customWidth="1"/>
    <col min="18" max="18" width="9.109375" style="609" customWidth="1"/>
    <col min="19" max="19" width="12" style="609" customWidth="1"/>
    <col min="20" max="20" width="3.33203125" style="609" hidden="1" customWidth="1"/>
    <col min="21" max="21" width="6.109375" style="609" hidden="1" customWidth="1"/>
    <col min="22" max="22" width="8.5546875" style="609" hidden="1" customWidth="1"/>
    <col min="23" max="23" width="8.44140625" style="609" hidden="1" customWidth="1"/>
    <col min="24" max="24" width="8.88671875" style="609" hidden="1" customWidth="1"/>
    <col min="25" max="116" width="0" style="609" hidden="1" customWidth="1"/>
    <col min="117" max="16384" width="9.109375" style="609"/>
  </cols>
  <sheetData>
    <row r="1" spans="1:27" ht="13.8" thickBot="1">
      <c r="A1" s="1069" t="e">
        <v>#REF!</v>
      </c>
      <c r="B1" s="1070"/>
      <c r="C1" s="590"/>
      <c r="D1" s="591"/>
      <c r="E1" s="590"/>
      <c r="F1" s="1069">
        <v>0</v>
      </c>
      <c r="G1" s="1070"/>
      <c r="H1" s="590"/>
      <c r="I1" s="591"/>
      <c r="K1" s="1069" t="e">
        <v>#REF!</v>
      </c>
      <c r="L1" s="1070"/>
      <c r="M1" s="590"/>
      <c r="N1" s="591"/>
      <c r="P1" s="1069">
        <f>'Sch-6 (After Discount)'!D28</f>
        <v>0</v>
      </c>
      <c r="Q1" s="1070"/>
      <c r="R1" s="590"/>
      <c r="S1" s="591"/>
      <c r="U1" s="612" t="e">
        <v>#REF!</v>
      </c>
    </row>
    <row r="2" spans="1:27">
      <c r="A2" s="1064"/>
      <c r="B2" s="1065"/>
      <c r="C2" s="590"/>
      <c r="D2" s="591"/>
      <c r="E2" s="590"/>
      <c r="F2" s="592"/>
      <c r="G2" s="590"/>
      <c r="H2" s="590"/>
      <c r="I2" s="591"/>
      <c r="K2" s="592"/>
      <c r="L2" s="590"/>
      <c r="M2" s="590"/>
      <c r="N2" s="591"/>
      <c r="P2" s="592"/>
      <c r="Q2" s="590"/>
      <c r="R2" s="590"/>
      <c r="S2" s="591"/>
      <c r="U2" s="612" t="e">
        <v>#REF!</v>
      </c>
    </row>
    <row r="3" spans="1:27">
      <c r="A3" s="592"/>
      <c r="B3" s="593"/>
      <c r="C3" s="593"/>
      <c r="D3" s="594"/>
      <c r="E3" s="593"/>
      <c r="F3" s="592"/>
      <c r="G3" s="593"/>
      <c r="H3" s="593"/>
      <c r="I3" s="594"/>
      <c r="K3" s="592"/>
      <c r="L3" s="593"/>
      <c r="M3" s="593"/>
      <c r="N3" s="594"/>
      <c r="P3" s="592"/>
      <c r="Q3" s="593"/>
      <c r="R3" s="593"/>
      <c r="S3" s="594"/>
      <c r="U3" s="612" t="s">
        <v>464</v>
      </c>
    </row>
    <row r="4" spans="1:27" ht="66.75" customHeight="1" thickBot="1">
      <c r="A4" s="1066" t="e">
        <f>IF(OR((A1&gt;9999999999),(A1&lt;0)),"Invalid Entry - More than 1000 crore OR -ve value",IF(A1=0, "",+CONCATENATE(#REF!,B11,D11,B10,D10,B9,D9,B8,D8,B7,D7,B6," Only")))</f>
        <v>#REF!</v>
      </c>
      <c r="B4" s="1067"/>
      <c r="C4" s="1067"/>
      <c r="D4" s="1068"/>
      <c r="E4" s="590"/>
      <c r="F4" s="1066" t="str">
        <f>IF(OR((F1&gt;9999999999),(F1&lt;0)),"Invalid Entry - More than 1000 crore OR -ve value",IF(F1=0, "",+CONCATENATE(U1, G11,I11,G10,I10,G9,I9,G8,I8,G7,I7,G6," Only")))</f>
        <v/>
      </c>
      <c r="G4" s="1067"/>
      <c r="H4" s="1067"/>
      <c r="I4" s="1068"/>
      <c r="J4" s="590"/>
      <c r="K4" s="1066" t="e">
        <f>IF(OR((K1&gt;9999999999),(K1&lt;0)),"Invalid Entry - More than 1000 crore OR -ve value",IF(K1=0, "",+CONCATENATE(U2, L11,N11,L10,N10,L9,N9,L8,N8,L7,N7,L6," Only")))</f>
        <v>#REF!</v>
      </c>
      <c r="L4" s="1067"/>
      <c r="M4" s="1067"/>
      <c r="N4" s="1068"/>
      <c r="P4" s="1066" t="str">
        <f>IF(OR((P1&gt;9999999999),(P1&lt;0)),"Invalid Entry - More than 1000 crore OR -ve value",IF(P1=0, "",+CONCATENATE(U3, Q11,S11,Q10,S10,Q9,S9,Q8,S8,Q7,S7,Q6," Only")))</f>
        <v/>
      </c>
      <c r="Q4" s="1067"/>
      <c r="R4" s="1067"/>
      <c r="S4" s="1068"/>
      <c r="U4" s="1058" t="e">
        <f>VLOOKUP(1,T28:Y43,6,FALSE)</f>
        <v>#N/A</v>
      </c>
      <c r="V4" s="1058"/>
      <c r="W4" s="1058"/>
      <c r="X4" s="1058"/>
      <c r="Y4" s="1058"/>
      <c r="Z4" s="1058"/>
      <c r="AA4" s="1058"/>
    </row>
    <row r="5" spans="1:27" ht="18.75" customHeight="1" thickBot="1">
      <c r="A5" s="592"/>
      <c r="B5" s="593"/>
      <c r="C5" s="593"/>
      <c r="D5" s="594"/>
      <c r="E5" s="593"/>
      <c r="F5" s="592"/>
      <c r="G5" s="593"/>
      <c r="H5" s="593"/>
      <c r="I5" s="594"/>
      <c r="K5" s="592"/>
      <c r="L5" s="593"/>
      <c r="M5" s="593"/>
      <c r="N5" s="594"/>
      <c r="P5" s="592"/>
      <c r="Q5" s="593"/>
      <c r="R5" s="593"/>
      <c r="S5" s="594"/>
      <c r="U5" s="1059" t="e">
        <f>VLOOKUP(1,T8:Y23,6,FALSE)</f>
        <v>#N/A</v>
      </c>
      <c r="V5" s="1060"/>
      <c r="W5" s="1060"/>
      <c r="X5" s="1060"/>
      <c r="Y5" s="1060"/>
      <c r="Z5" s="1060"/>
      <c r="AA5" s="1061"/>
    </row>
    <row r="6" spans="1:27">
      <c r="A6" s="595" t="e">
        <f>-INT(A1/100)*100+ROUND(A1,0)</f>
        <v>#REF!</v>
      </c>
      <c r="B6" s="593" t="e">
        <f t="shared" ref="B6:B11" si="0">IF(A6=0,"",LOOKUP(A6,$A$13:$A$112,$B$13:$B$112))</f>
        <v>#REF!</v>
      </c>
      <c r="C6" s="593"/>
      <c r="D6" s="596"/>
      <c r="E6" s="593"/>
      <c r="F6" s="595">
        <f>-INT(F1/100)*100+ROUND(F1,0)</f>
        <v>0</v>
      </c>
      <c r="G6" s="593" t="str">
        <f t="shared" ref="G6:G11" si="1">IF(F6=0,"",LOOKUP(F6,$A$13:$A$112,$B$13:$B$112))</f>
        <v/>
      </c>
      <c r="H6" s="593"/>
      <c r="I6" s="596"/>
      <c r="K6" s="595" t="e">
        <f>-INT(K1/100)*100+ROUND(K1,0)</f>
        <v>#REF!</v>
      </c>
      <c r="L6" s="593" t="e">
        <f t="shared" ref="L6:L11" si="2">IF(K6=0,"",LOOKUP(K6,$A$13:$A$112,$B$13:$B$112))</f>
        <v>#REF!</v>
      </c>
      <c r="M6" s="593"/>
      <c r="N6" s="596"/>
      <c r="P6" s="595">
        <f>-INT(P1/100)*100+ROUND(P1,0)</f>
        <v>0</v>
      </c>
      <c r="Q6" s="593" t="str">
        <f t="shared" ref="Q6:Q11" si="3">IF(P6=0,"",LOOKUP(P6,$A$13:$A$112,$B$13:$B$112))</f>
        <v/>
      </c>
      <c r="R6" s="593"/>
      <c r="S6" s="596"/>
    </row>
    <row r="7" spans="1:27">
      <c r="A7" s="595" t="e">
        <f>-INT(A1/1000)*10+INT(A1/100)</f>
        <v>#REF!</v>
      </c>
      <c r="B7" s="593" t="e">
        <f t="shared" si="0"/>
        <v>#REF!</v>
      </c>
      <c r="C7" s="593"/>
      <c r="D7" s="596" t="e">
        <f>+IF(B7="",""," Hundred ")</f>
        <v>#REF!</v>
      </c>
      <c r="E7" s="593"/>
      <c r="F7" s="595">
        <f>-INT(F1/1000)*10+INT(F1/100)</f>
        <v>0</v>
      </c>
      <c r="G7" s="593" t="str">
        <f t="shared" si="1"/>
        <v/>
      </c>
      <c r="H7" s="593"/>
      <c r="I7" s="596" t="str">
        <f>+IF(G7="",""," Hundred ")</f>
        <v/>
      </c>
      <c r="K7" s="595" t="e">
        <f>-INT(K1/1000)*10+INT(K1/100)</f>
        <v>#REF!</v>
      </c>
      <c r="L7" s="593" t="e">
        <f t="shared" si="2"/>
        <v>#REF!</v>
      </c>
      <c r="M7" s="593"/>
      <c r="N7" s="596" t="e">
        <f>+IF(L7="",""," Hundred ")</f>
        <v>#REF!</v>
      </c>
      <c r="P7" s="595">
        <f>-INT(P1/1000)*10+INT(P1/100)</f>
        <v>0</v>
      </c>
      <c r="Q7" s="593" t="str">
        <f t="shared" si="3"/>
        <v/>
      </c>
      <c r="R7" s="593"/>
      <c r="S7" s="596" t="str">
        <f>+IF(Q7="",""," Hundred ")</f>
        <v/>
      </c>
    </row>
    <row r="8" spans="1:27">
      <c r="A8" s="595" t="e">
        <f>-INT(A1/100000)*100+INT(A1/1000)</f>
        <v>#REF!</v>
      </c>
      <c r="B8" s="593" t="e">
        <f t="shared" si="0"/>
        <v>#REF!</v>
      </c>
      <c r="C8" s="593"/>
      <c r="D8" s="596" t="e">
        <f>IF((B8=""),IF(C8="",""," Thousand ")," Thousand ")</f>
        <v>#REF!</v>
      </c>
      <c r="E8" s="593"/>
      <c r="F8" s="595">
        <f>-INT(F1/100000)*100+INT(F1/1000)</f>
        <v>0</v>
      </c>
      <c r="G8" s="593" t="str">
        <f t="shared" si="1"/>
        <v/>
      </c>
      <c r="H8" s="593"/>
      <c r="I8" s="596" t="str">
        <f>IF((G8=""),IF(H8="",""," Thousand ")," Thousand ")</f>
        <v/>
      </c>
      <c r="K8" s="595" t="e">
        <f>-INT(K1/100000)*100+INT(K1/1000)</f>
        <v>#REF!</v>
      </c>
      <c r="L8" s="593" t="e">
        <f t="shared" si="2"/>
        <v>#REF!</v>
      </c>
      <c r="M8" s="593"/>
      <c r="N8" s="596" t="e">
        <f>IF((L8=""),IF(M8="",""," Thousand ")," Thousand ")</f>
        <v>#REF!</v>
      </c>
      <c r="P8" s="595">
        <f>-INT(P1/100000)*100+INT(P1/1000)</f>
        <v>0</v>
      </c>
      <c r="Q8" s="593" t="str">
        <f t="shared" si="3"/>
        <v/>
      </c>
      <c r="R8" s="593"/>
      <c r="S8" s="596" t="str">
        <f>IF((Q8=""),IF(R8="",""," Thousand ")," Thousand ")</f>
        <v/>
      </c>
      <c r="T8" s="613" t="e">
        <f>IF(Y8="",0, 1)</f>
        <v>#REF!</v>
      </c>
      <c r="U8" s="609">
        <v>0</v>
      </c>
      <c r="V8" s="609">
        <v>0</v>
      </c>
      <c r="W8" s="609">
        <v>0</v>
      </c>
      <c r="X8" s="609">
        <v>0</v>
      </c>
      <c r="Y8" s="614" t="e">
        <f>IF(AND($A$1=0,$F$1=0,$K$1=0,$P$1=0)," Zero only", "")</f>
        <v>#REF!</v>
      </c>
      <c r="AA8" s="609" t="s">
        <v>465</v>
      </c>
    </row>
    <row r="9" spans="1:27">
      <c r="A9" s="595" t="e">
        <f>-INT(A1/10000000)*100+INT(A1/100000)</f>
        <v>#REF!</v>
      </c>
      <c r="B9" s="593" t="e">
        <f t="shared" si="0"/>
        <v>#REF!</v>
      </c>
      <c r="C9" s="593"/>
      <c r="D9" s="596" t="e">
        <f>IF((B9=""),IF(C9="",""," Lac ")," Lac ")</f>
        <v>#REF!</v>
      </c>
      <c r="E9" s="593"/>
      <c r="F9" s="595">
        <f>-INT(F1/10000000)*100+INT(F1/100000)</f>
        <v>0</v>
      </c>
      <c r="G9" s="593" t="str">
        <f t="shared" si="1"/>
        <v/>
      </c>
      <c r="H9" s="593"/>
      <c r="I9" s="596" t="str">
        <f>IF((G9=""),IF(H9="",""," Lac ")," Lac ")</f>
        <v/>
      </c>
      <c r="K9" s="595" t="e">
        <f>-INT(K1/10000000)*100+INT(K1/100000)</f>
        <v>#REF!</v>
      </c>
      <c r="L9" s="593" t="e">
        <f t="shared" si="2"/>
        <v>#REF!</v>
      </c>
      <c r="M9" s="593"/>
      <c r="N9" s="596" t="e">
        <f>IF((L9=""),IF(M9="",""," Lac ")," Lac ")</f>
        <v>#REF!</v>
      </c>
      <c r="P9" s="595">
        <f>-INT(P1/10000000)*100+INT(P1/100000)</f>
        <v>0</v>
      </c>
      <c r="Q9" s="593" t="str">
        <f t="shared" si="3"/>
        <v/>
      </c>
      <c r="R9" s="593"/>
      <c r="S9" s="596" t="str">
        <f>IF((Q9=""),IF(R9="",""," Lac ")," Lac ")</f>
        <v/>
      </c>
      <c r="T9" s="613" t="e">
        <f t="shared" ref="T9:T23" si="4">IF(Y9="",0, 1)</f>
        <v>#REF!</v>
      </c>
      <c r="U9" s="609">
        <v>0</v>
      </c>
      <c r="V9" s="609">
        <v>0</v>
      </c>
      <c r="W9" s="609">
        <v>0</v>
      </c>
      <c r="X9" s="609">
        <v>1</v>
      </c>
      <c r="Y9" s="615" t="e">
        <f>IF(AND($A$1=0,$F$1=0,$K$1=0,$P$1&gt;0),$P$4, "")</f>
        <v>#REF!</v>
      </c>
    </row>
    <row r="10" spans="1:27">
      <c r="A10" s="595" t="e">
        <f>-INT(A1/1000000000)*100+INT(A1/10000000)</f>
        <v>#REF!</v>
      </c>
      <c r="B10" s="597" t="e">
        <f t="shared" si="0"/>
        <v>#REF!</v>
      </c>
      <c r="C10" s="593"/>
      <c r="D10" s="596" t="e">
        <f>IF((B10=""),IF(C10="",""," Crore ")," Crore ")</f>
        <v>#REF!</v>
      </c>
      <c r="E10" s="593"/>
      <c r="F10" s="595">
        <f>-INT(F1/1000000000)*100+INT(F1/10000000)</f>
        <v>0</v>
      </c>
      <c r="G10" s="597" t="str">
        <f t="shared" si="1"/>
        <v/>
      </c>
      <c r="H10" s="593"/>
      <c r="I10" s="596" t="str">
        <f>IF((G10=""),IF(H10="",""," Crore ")," Crore ")</f>
        <v/>
      </c>
      <c r="K10" s="595" t="e">
        <f>-INT(K1/1000000000)*100+INT(K1/10000000)</f>
        <v>#REF!</v>
      </c>
      <c r="L10" s="597" t="e">
        <f t="shared" si="2"/>
        <v>#REF!</v>
      </c>
      <c r="M10" s="593"/>
      <c r="N10" s="596" t="e">
        <f>IF((L10=""),IF(M10="",""," Crore ")," Crore ")</f>
        <v>#REF!</v>
      </c>
      <c r="P10" s="595">
        <f>-INT(P1/1000000000)*100+INT(P1/10000000)</f>
        <v>0</v>
      </c>
      <c r="Q10" s="597" t="str">
        <f t="shared" si="3"/>
        <v/>
      </c>
      <c r="R10" s="593"/>
      <c r="S10" s="596" t="str">
        <f>IF((Q10=""),IF(R10="",""," Crore ")," Crore ")</f>
        <v/>
      </c>
      <c r="T10" s="613" t="e">
        <f t="shared" si="4"/>
        <v>#REF!</v>
      </c>
      <c r="U10" s="609">
        <v>0</v>
      </c>
      <c r="V10" s="609">
        <v>0</v>
      </c>
      <c r="W10" s="609">
        <v>1</v>
      </c>
      <c r="X10" s="609">
        <v>0</v>
      </c>
      <c r="Y10" s="615" t="e">
        <f>IF(AND($A$1=0,$F$1=0,$K$1&gt;0,$P$1=0),$K$4, "")</f>
        <v>#REF!</v>
      </c>
    </row>
    <row r="11" spans="1:27">
      <c r="A11" s="598" t="e">
        <f>-INT(A1/10000000000)*1000+INT(A1/1000000000)</f>
        <v>#REF!</v>
      </c>
      <c r="B11" s="597" t="e">
        <f t="shared" si="0"/>
        <v>#REF!</v>
      </c>
      <c r="C11" s="593"/>
      <c r="D11" s="596" t="e">
        <f>IF((B11=""),IF(C11="",""," Hundred ")," Hundred ")</f>
        <v>#REF!</v>
      </c>
      <c r="E11" s="593"/>
      <c r="F11" s="598">
        <f>-INT(F1/10000000000)*1000+INT(F1/1000000000)</f>
        <v>0</v>
      </c>
      <c r="G11" s="597" t="str">
        <f t="shared" si="1"/>
        <v/>
      </c>
      <c r="H11" s="593"/>
      <c r="I11" s="596" t="str">
        <f>IF((G11=""),IF(H11="",""," Hundred ")," Hundred ")</f>
        <v/>
      </c>
      <c r="K11" s="598" t="e">
        <f>-INT(K1/10000000000)*1000+INT(K1/1000000000)</f>
        <v>#REF!</v>
      </c>
      <c r="L11" s="597" t="e">
        <f t="shared" si="2"/>
        <v>#REF!</v>
      </c>
      <c r="M11" s="593"/>
      <c r="N11" s="596" t="e">
        <f>IF((L11=""),IF(M11="",""," Hundred ")," Hundred ")</f>
        <v>#REF!</v>
      </c>
      <c r="P11" s="598">
        <f>-INT(P1/10000000000)*1000+INT(P1/1000000000)</f>
        <v>0</v>
      </c>
      <c r="Q11" s="597" t="str">
        <f t="shared" si="3"/>
        <v/>
      </c>
      <c r="R11" s="593"/>
      <c r="S11" s="596" t="str">
        <f>IF((Q11=""),IF(R11="",""," Hundred ")," Hundred ")</f>
        <v/>
      </c>
      <c r="T11" s="613" t="e">
        <f t="shared" si="4"/>
        <v>#REF!</v>
      </c>
      <c r="U11" s="609">
        <v>0</v>
      </c>
      <c r="V11" s="609">
        <v>0</v>
      </c>
      <c r="W11" s="609">
        <v>1</v>
      </c>
      <c r="X11" s="609">
        <v>1</v>
      </c>
      <c r="Y11" s="615" t="e">
        <f>IF(AND($A$1=0,$F$1=0,$K$1&gt;0,$P$1&gt;0),$K$4&amp;$AA$8&amp;$P$4, "")</f>
        <v>#REF!</v>
      </c>
    </row>
    <row r="12" spans="1:27">
      <c r="A12" s="599"/>
      <c r="B12" s="593"/>
      <c r="C12" s="593"/>
      <c r="D12" s="594"/>
      <c r="E12" s="593"/>
      <c r="F12" s="599"/>
      <c r="G12" s="593"/>
      <c r="H12" s="593"/>
      <c r="I12" s="594"/>
      <c r="K12" s="599"/>
      <c r="L12" s="593"/>
      <c r="M12" s="593"/>
      <c r="N12" s="594"/>
      <c r="P12" s="599"/>
      <c r="Q12" s="593"/>
      <c r="R12" s="593"/>
      <c r="S12" s="594"/>
      <c r="T12" s="613" t="e">
        <f t="shared" si="4"/>
        <v>#REF!</v>
      </c>
      <c r="U12" s="609">
        <v>0</v>
      </c>
      <c r="V12" s="609">
        <v>1</v>
      </c>
      <c r="W12" s="609">
        <v>0</v>
      </c>
      <c r="X12" s="609">
        <v>0</v>
      </c>
      <c r="Y12" s="615" t="e">
        <f>IF(AND($A$1=0,$F$1&gt;0,$K$1=0,$P$1=0),$F$4, "")</f>
        <v>#REF!</v>
      </c>
    </row>
    <row r="13" spans="1:27">
      <c r="A13" s="600">
        <v>1</v>
      </c>
      <c r="B13" s="601" t="s">
        <v>364</v>
      </c>
      <c r="C13" s="593"/>
      <c r="D13" s="594"/>
      <c r="E13" s="593"/>
      <c r="F13" s="600">
        <v>1</v>
      </c>
      <c r="G13" s="601" t="s">
        <v>364</v>
      </c>
      <c r="H13" s="593"/>
      <c r="I13" s="594"/>
      <c r="K13" s="600">
        <v>1</v>
      </c>
      <c r="L13" s="601" t="s">
        <v>364</v>
      </c>
      <c r="M13" s="593"/>
      <c r="N13" s="594"/>
      <c r="P13" s="600">
        <v>1</v>
      </c>
      <c r="Q13" s="601" t="s">
        <v>364</v>
      </c>
      <c r="R13" s="593"/>
      <c r="S13" s="594"/>
      <c r="T13" s="613" t="e">
        <f t="shared" si="4"/>
        <v>#REF!</v>
      </c>
      <c r="U13" s="609">
        <v>0</v>
      </c>
      <c r="V13" s="609">
        <v>1</v>
      </c>
      <c r="W13" s="609">
        <v>0</v>
      </c>
      <c r="X13" s="609">
        <v>1</v>
      </c>
      <c r="Y13" s="615" t="e">
        <f>IF(AND($A$1=0,$F$1&gt;0,$K$1=0,$P$1&gt;0),$F$4&amp;$AA$8&amp;$P$4, "")</f>
        <v>#REF!</v>
      </c>
    </row>
    <row r="14" spans="1:27">
      <c r="A14" s="600">
        <v>2</v>
      </c>
      <c r="B14" s="601" t="s">
        <v>365</v>
      </c>
      <c r="C14" s="593"/>
      <c r="D14" s="594"/>
      <c r="E14" s="593"/>
      <c r="F14" s="600">
        <v>2</v>
      </c>
      <c r="G14" s="601" t="s">
        <v>365</v>
      </c>
      <c r="H14" s="593"/>
      <c r="I14" s="594"/>
      <c r="K14" s="600">
        <v>2</v>
      </c>
      <c r="L14" s="601" t="s">
        <v>365</v>
      </c>
      <c r="M14" s="593"/>
      <c r="N14" s="594"/>
      <c r="P14" s="600">
        <v>2</v>
      </c>
      <c r="Q14" s="601" t="s">
        <v>365</v>
      </c>
      <c r="R14" s="593"/>
      <c r="S14" s="594"/>
      <c r="T14" s="613" t="e">
        <f t="shared" si="4"/>
        <v>#REF!</v>
      </c>
      <c r="U14" s="609">
        <v>0</v>
      </c>
      <c r="V14" s="609">
        <v>1</v>
      </c>
      <c r="W14" s="609">
        <v>1</v>
      </c>
      <c r="X14" s="609">
        <v>0</v>
      </c>
      <c r="Y14" s="615" t="e">
        <f>IF(AND($A$1=0,$F$1&gt;0,$K$1&gt;0,$P$1=0),$F$4&amp;$AA$8&amp;$K$4, "")</f>
        <v>#REF!</v>
      </c>
    </row>
    <row r="15" spans="1:27">
      <c r="A15" s="600">
        <v>3</v>
      </c>
      <c r="B15" s="601" t="s">
        <v>366</v>
      </c>
      <c r="C15" s="593"/>
      <c r="D15" s="594"/>
      <c r="E15" s="593"/>
      <c r="F15" s="600">
        <v>3</v>
      </c>
      <c r="G15" s="601" t="s">
        <v>366</v>
      </c>
      <c r="H15" s="593"/>
      <c r="I15" s="594"/>
      <c r="K15" s="600">
        <v>3</v>
      </c>
      <c r="L15" s="601" t="s">
        <v>366</v>
      </c>
      <c r="M15" s="593"/>
      <c r="N15" s="594"/>
      <c r="P15" s="600">
        <v>3</v>
      </c>
      <c r="Q15" s="601" t="s">
        <v>366</v>
      </c>
      <c r="R15" s="593"/>
      <c r="S15" s="594"/>
      <c r="T15" s="613" t="e">
        <f t="shared" si="4"/>
        <v>#REF!</v>
      </c>
      <c r="U15" s="609">
        <v>0</v>
      </c>
      <c r="V15" s="609">
        <v>1</v>
      </c>
      <c r="W15" s="609">
        <v>1</v>
      </c>
      <c r="X15" s="609">
        <v>1</v>
      </c>
      <c r="Y15" s="616" t="e">
        <f>IF(AND($A$1=0,$F$1&gt;0,$K$1&gt;0,$P$1&gt;0),$F$4&amp;$AA$8&amp;$K$4&amp;$AA$8&amp;$P$4, "")</f>
        <v>#REF!</v>
      </c>
    </row>
    <row r="16" spans="1:27">
      <c r="A16" s="600">
        <v>4</v>
      </c>
      <c r="B16" s="601" t="s">
        <v>367</v>
      </c>
      <c r="C16" s="593"/>
      <c r="D16" s="594"/>
      <c r="E16" s="593"/>
      <c r="F16" s="600">
        <v>4</v>
      </c>
      <c r="G16" s="601" t="s">
        <v>367</v>
      </c>
      <c r="H16" s="593"/>
      <c r="I16" s="594"/>
      <c r="K16" s="600">
        <v>4</v>
      </c>
      <c r="L16" s="601" t="s">
        <v>367</v>
      </c>
      <c r="M16" s="593"/>
      <c r="N16" s="594"/>
      <c r="P16" s="600">
        <v>4</v>
      </c>
      <c r="Q16" s="601" t="s">
        <v>367</v>
      </c>
      <c r="R16" s="593"/>
      <c r="S16" s="594"/>
      <c r="T16" s="613" t="e">
        <f t="shared" si="4"/>
        <v>#REF!</v>
      </c>
      <c r="U16" s="609">
        <v>1</v>
      </c>
      <c r="V16" s="609">
        <v>0</v>
      </c>
      <c r="W16" s="609">
        <v>0</v>
      </c>
      <c r="X16" s="609">
        <v>0</v>
      </c>
      <c r="Y16" s="614" t="e">
        <f>IF(AND($A$1&gt;0,$F$1=0,$K$1=0,$P$1=0), $A$4, "")</f>
        <v>#REF!</v>
      </c>
    </row>
    <row r="17" spans="1:27">
      <c r="A17" s="600">
        <v>5</v>
      </c>
      <c r="B17" s="601" t="s">
        <v>368</v>
      </c>
      <c r="C17" s="593"/>
      <c r="D17" s="594"/>
      <c r="E17" s="593"/>
      <c r="F17" s="600">
        <v>5</v>
      </c>
      <c r="G17" s="601" t="s">
        <v>368</v>
      </c>
      <c r="H17" s="593"/>
      <c r="I17" s="594"/>
      <c r="K17" s="600">
        <v>5</v>
      </c>
      <c r="L17" s="601" t="s">
        <v>368</v>
      </c>
      <c r="M17" s="593"/>
      <c r="N17" s="594"/>
      <c r="P17" s="600">
        <v>5</v>
      </c>
      <c r="Q17" s="601" t="s">
        <v>368</v>
      </c>
      <c r="R17" s="593"/>
      <c r="S17" s="594"/>
      <c r="T17" s="613" t="e">
        <f t="shared" si="4"/>
        <v>#REF!</v>
      </c>
      <c r="U17" s="609">
        <v>1</v>
      </c>
      <c r="V17" s="609">
        <v>0</v>
      </c>
      <c r="W17" s="609">
        <v>0</v>
      </c>
      <c r="X17" s="609">
        <v>1</v>
      </c>
      <c r="Y17" s="615" t="e">
        <f>IF(AND($A$1&gt;0,$F$1=0,$K$1=0,$P$1&gt;0),$A$4&amp;$AA$8&amp;$P$4, "")</f>
        <v>#REF!</v>
      </c>
    </row>
    <row r="18" spans="1:27">
      <c r="A18" s="600">
        <v>6</v>
      </c>
      <c r="B18" s="601" t="s">
        <v>369</v>
      </c>
      <c r="C18" s="593"/>
      <c r="D18" s="594"/>
      <c r="E18" s="593"/>
      <c r="F18" s="600">
        <v>6</v>
      </c>
      <c r="G18" s="601" t="s">
        <v>369</v>
      </c>
      <c r="H18" s="593"/>
      <c r="I18" s="594"/>
      <c r="K18" s="600">
        <v>6</v>
      </c>
      <c r="L18" s="601" t="s">
        <v>369</v>
      </c>
      <c r="M18" s="593"/>
      <c r="N18" s="594"/>
      <c r="P18" s="600">
        <v>6</v>
      </c>
      <c r="Q18" s="601" t="s">
        <v>369</v>
      </c>
      <c r="R18" s="593"/>
      <c r="S18" s="594"/>
      <c r="T18" s="613" t="e">
        <f t="shared" si="4"/>
        <v>#REF!</v>
      </c>
      <c r="U18" s="609">
        <v>1</v>
      </c>
      <c r="V18" s="609">
        <v>0</v>
      </c>
      <c r="W18" s="609">
        <v>1</v>
      </c>
      <c r="X18" s="609">
        <v>0</v>
      </c>
      <c r="Y18" s="615" t="e">
        <f>IF(AND($A$1&gt;0,$F$1=0,$K$1&gt;0,$P$1=0),$A$4&amp;$AA$8&amp;$K$4, "")</f>
        <v>#REF!</v>
      </c>
    </row>
    <row r="19" spans="1:27">
      <c r="A19" s="600">
        <v>7</v>
      </c>
      <c r="B19" s="601" t="s">
        <v>370</v>
      </c>
      <c r="C19" s="593"/>
      <c r="D19" s="594"/>
      <c r="E19" s="593"/>
      <c r="F19" s="600">
        <v>7</v>
      </c>
      <c r="G19" s="601" t="s">
        <v>370</v>
      </c>
      <c r="H19" s="593"/>
      <c r="I19" s="594"/>
      <c r="K19" s="600">
        <v>7</v>
      </c>
      <c r="L19" s="601" t="s">
        <v>370</v>
      </c>
      <c r="M19" s="593"/>
      <c r="N19" s="594"/>
      <c r="P19" s="600">
        <v>7</v>
      </c>
      <c r="Q19" s="601" t="s">
        <v>370</v>
      </c>
      <c r="R19" s="593"/>
      <c r="S19" s="594"/>
      <c r="T19" s="613" t="e">
        <f t="shared" si="4"/>
        <v>#REF!</v>
      </c>
      <c r="U19" s="609">
        <v>1</v>
      </c>
      <c r="V19" s="609">
        <v>0</v>
      </c>
      <c r="W19" s="609">
        <v>1</v>
      </c>
      <c r="X19" s="609">
        <v>1</v>
      </c>
      <c r="Y19" s="615" t="e">
        <f>IF(AND($A$1&gt;0,$F$1=0,$K$1&gt;0,$P$1&gt;0),$A$4&amp;$AA$8&amp;$K$4&amp;$AA$8&amp;$P$4, "")</f>
        <v>#REF!</v>
      </c>
    </row>
    <row r="20" spans="1:27">
      <c r="A20" s="600">
        <v>8</v>
      </c>
      <c r="B20" s="601" t="s">
        <v>371</v>
      </c>
      <c r="C20" s="593"/>
      <c r="D20" s="594"/>
      <c r="E20" s="593"/>
      <c r="F20" s="600">
        <v>8</v>
      </c>
      <c r="G20" s="601" t="s">
        <v>371</v>
      </c>
      <c r="H20" s="593"/>
      <c r="I20" s="594"/>
      <c r="K20" s="600">
        <v>8</v>
      </c>
      <c r="L20" s="601" t="s">
        <v>371</v>
      </c>
      <c r="M20" s="593"/>
      <c r="N20" s="594"/>
      <c r="P20" s="600">
        <v>8</v>
      </c>
      <c r="Q20" s="601" t="s">
        <v>371</v>
      </c>
      <c r="R20" s="593"/>
      <c r="S20" s="594"/>
      <c r="T20" s="613" t="e">
        <f t="shared" si="4"/>
        <v>#REF!</v>
      </c>
      <c r="U20" s="609">
        <v>1</v>
      </c>
      <c r="V20" s="609">
        <v>1</v>
      </c>
      <c r="W20" s="609">
        <v>0</v>
      </c>
      <c r="X20" s="609">
        <v>0</v>
      </c>
      <c r="Y20" s="615" t="e">
        <f>IF(AND($A$1&gt;0,$F$1&gt;0,$K$1=0,$P$1=0),$A$4&amp;$AA$8&amp;$F$4, "")</f>
        <v>#REF!</v>
      </c>
    </row>
    <row r="21" spans="1:27">
      <c r="A21" s="600">
        <v>9</v>
      </c>
      <c r="B21" s="601" t="s">
        <v>372</v>
      </c>
      <c r="C21" s="593"/>
      <c r="D21" s="594"/>
      <c r="E21" s="593"/>
      <c r="F21" s="600">
        <v>9</v>
      </c>
      <c r="G21" s="601" t="s">
        <v>372</v>
      </c>
      <c r="H21" s="593"/>
      <c r="I21" s="594"/>
      <c r="K21" s="600">
        <v>9</v>
      </c>
      <c r="L21" s="601" t="s">
        <v>372</v>
      </c>
      <c r="M21" s="593"/>
      <c r="N21" s="594"/>
      <c r="P21" s="600">
        <v>9</v>
      </c>
      <c r="Q21" s="601" t="s">
        <v>372</v>
      </c>
      <c r="R21" s="593"/>
      <c r="S21" s="594"/>
      <c r="T21" s="613" t="e">
        <f t="shared" si="4"/>
        <v>#REF!</v>
      </c>
      <c r="U21" s="609">
        <v>1</v>
      </c>
      <c r="V21" s="609">
        <v>1</v>
      </c>
      <c r="W21" s="609">
        <v>0</v>
      </c>
      <c r="X21" s="609">
        <v>1</v>
      </c>
      <c r="Y21" s="615" t="e">
        <f>IF(AND($A$1&gt;0,$F$1&gt;0,$K$1=0,$P$1&gt;0),$A$4&amp;$AA$8&amp;$F$4&amp;$AA$8&amp;$P$4, "")</f>
        <v>#REF!</v>
      </c>
    </row>
    <row r="22" spans="1:27">
      <c r="A22" s="600">
        <v>10</v>
      </c>
      <c r="B22" s="601" t="s">
        <v>373</v>
      </c>
      <c r="C22" s="593"/>
      <c r="D22" s="594"/>
      <c r="E22" s="593"/>
      <c r="F22" s="600">
        <v>10</v>
      </c>
      <c r="G22" s="601" t="s">
        <v>373</v>
      </c>
      <c r="H22" s="593"/>
      <c r="I22" s="594"/>
      <c r="K22" s="600">
        <v>10</v>
      </c>
      <c r="L22" s="601" t="s">
        <v>373</v>
      </c>
      <c r="M22" s="593"/>
      <c r="N22" s="594"/>
      <c r="P22" s="600">
        <v>10</v>
      </c>
      <c r="Q22" s="601" t="s">
        <v>373</v>
      </c>
      <c r="R22" s="593"/>
      <c r="S22" s="594"/>
      <c r="T22" s="613" t="e">
        <f t="shared" si="4"/>
        <v>#REF!</v>
      </c>
      <c r="U22" s="609">
        <v>1</v>
      </c>
      <c r="V22" s="609">
        <v>1</v>
      </c>
      <c r="W22" s="609">
        <v>1</v>
      </c>
      <c r="X22" s="609">
        <v>0</v>
      </c>
      <c r="Y22" s="615" t="e">
        <f>IF(AND($A$1&gt;0,$F$1&gt;0,$K$1&gt;0,$P$1=0),$A$4&amp;$AA$8&amp;$F$4&amp;$AA$8&amp;$K$4, "")</f>
        <v>#REF!</v>
      </c>
    </row>
    <row r="23" spans="1:27">
      <c r="A23" s="600">
        <v>11</v>
      </c>
      <c r="B23" s="601" t="s">
        <v>374</v>
      </c>
      <c r="C23" s="593"/>
      <c r="D23" s="594"/>
      <c r="E23" s="593"/>
      <c r="F23" s="600">
        <v>11</v>
      </c>
      <c r="G23" s="601" t="s">
        <v>374</v>
      </c>
      <c r="H23" s="593"/>
      <c r="I23" s="594"/>
      <c r="K23" s="600">
        <v>11</v>
      </c>
      <c r="L23" s="601" t="s">
        <v>374</v>
      </c>
      <c r="M23" s="593"/>
      <c r="N23" s="594"/>
      <c r="P23" s="600">
        <v>11</v>
      </c>
      <c r="Q23" s="601" t="s">
        <v>374</v>
      </c>
      <c r="R23" s="593"/>
      <c r="S23" s="594"/>
      <c r="T23" s="613" t="e">
        <f t="shared" si="4"/>
        <v>#REF!</v>
      </c>
      <c r="U23" s="609">
        <v>1</v>
      </c>
      <c r="V23" s="609">
        <v>1</v>
      </c>
      <c r="W23" s="609">
        <v>1</v>
      </c>
      <c r="X23" s="609">
        <v>1</v>
      </c>
      <c r="Y23" s="616" t="e">
        <f>IF(AND($A$1&gt;0,$F$1&gt;0,$K$1&gt;0,$P$1&gt;0),$A$4&amp;$AA$8&amp;$F$4&amp;$AA$8&amp;$K$4&amp;$AA$8&amp;$P$4, "")</f>
        <v>#REF!</v>
      </c>
    </row>
    <row r="24" spans="1:27">
      <c r="A24" s="600">
        <v>12</v>
      </c>
      <c r="B24" s="601" t="s">
        <v>375</v>
      </c>
      <c r="C24" s="593"/>
      <c r="D24" s="594"/>
      <c r="E24" s="593"/>
      <c r="F24" s="600">
        <v>12</v>
      </c>
      <c r="G24" s="601" t="s">
        <v>375</v>
      </c>
      <c r="H24" s="593"/>
      <c r="I24" s="594"/>
      <c r="K24" s="600">
        <v>12</v>
      </c>
      <c r="L24" s="601" t="s">
        <v>375</v>
      </c>
      <c r="M24" s="593"/>
      <c r="N24" s="594"/>
      <c r="P24" s="600">
        <v>12</v>
      </c>
      <c r="Q24" s="601" t="s">
        <v>375</v>
      </c>
      <c r="R24" s="593"/>
      <c r="S24" s="594"/>
    </row>
    <row r="25" spans="1:27">
      <c r="A25" s="600">
        <v>13</v>
      </c>
      <c r="B25" s="601" t="s">
        <v>376</v>
      </c>
      <c r="C25" s="593"/>
      <c r="D25" s="594"/>
      <c r="E25" s="593"/>
      <c r="F25" s="600">
        <v>13</v>
      </c>
      <c r="G25" s="601" t="s">
        <v>376</v>
      </c>
      <c r="H25" s="593"/>
      <c r="I25" s="594"/>
      <c r="K25" s="600">
        <v>13</v>
      </c>
      <c r="L25" s="601" t="s">
        <v>376</v>
      </c>
      <c r="M25" s="593"/>
      <c r="N25" s="594"/>
      <c r="P25" s="600">
        <v>13</v>
      </c>
      <c r="Q25" s="601" t="s">
        <v>376</v>
      </c>
      <c r="R25" s="593"/>
      <c r="S25" s="594"/>
    </row>
    <row r="26" spans="1:27">
      <c r="A26" s="600">
        <v>14</v>
      </c>
      <c r="B26" s="601" t="s">
        <v>377</v>
      </c>
      <c r="C26" s="593"/>
      <c r="D26" s="594"/>
      <c r="E26" s="593"/>
      <c r="F26" s="600">
        <v>14</v>
      </c>
      <c r="G26" s="601" t="s">
        <v>377</v>
      </c>
      <c r="H26" s="593"/>
      <c r="I26" s="594"/>
      <c r="K26" s="600">
        <v>14</v>
      </c>
      <c r="L26" s="601" t="s">
        <v>377</v>
      </c>
      <c r="M26" s="593"/>
      <c r="N26" s="594"/>
      <c r="P26" s="600">
        <v>14</v>
      </c>
      <c r="Q26" s="601" t="s">
        <v>377</v>
      </c>
      <c r="R26" s="593"/>
      <c r="S26" s="594"/>
    </row>
    <row r="27" spans="1:27">
      <c r="A27" s="600">
        <v>15</v>
      </c>
      <c r="B27" s="601" t="s">
        <v>378</v>
      </c>
      <c r="C27" s="593"/>
      <c r="D27" s="594"/>
      <c r="E27" s="593"/>
      <c r="F27" s="600">
        <v>15</v>
      </c>
      <c r="G27" s="601" t="s">
        <v>378</v>
      </c>
      <c r="H27" s="593"/>
      <c r="I27" s="594"/>
      <c r="K27" s="600">
        <v>15</v>
      </c>
      <c r="L27" s="601" t="s">
        <v>378</v>
      </c>
      <c r="M27" s="593"/>
      <c r="N27" s="594"/>
      <c r="P27" s="600">
        <v>15</v>
      </c>
      <c r="Q27" s="601" t="s">
        <v>378</v>
      </c>
      <c r="R27" s="593"/>
      <c r="S27" s="594"/>
    </row>
    <row r="28" spans="1:27">
      <c r="A28" s="600">
        <v>16</v>
      </c>
      <c r="B28" s="601" t="s">
        <v>379</v>
      </c>
      <c r="C28" s="593"/>
      <c r="D28" s="594"/>
      <c r="E28" s="593"/>
      <c r="F28" s="600">
        <v>16</v>
      </c>
      <c r="G28" s="601" t="s">
        <v>379</v>
      </c>
      <c r="H28" s="593"/>
      <c r="I28" s="594"/>
      <c r="K28" s="600">
        <v>16</v>
      </c>
      <c r="L28" s="601" t="s">
        <v>379</v>
      </c>
      <c r="M28" s="593"/>
      <c r="N28" s="594"/>
      <c r="P28" s="600">
        <v>16</v>
      </c>
      <c r="Q28" s="601" t="s">
        <v>379</v>
      </c>
      <c r="R28" s="593"/>
      <c r="S28" s="594"/>
      <c r="T28" s="613" t="e">
        <f>IF(Y28="",0, 1)</f>
        <v>#REF!</v>
      </c>
      <c r="U28" s="609">
        <v>0</v>
      </c>
      <c r="V28" s="609">
        <v>0</v>
      </c>
      <c r="W28" s="609">
        <v>0</v>
      </c>
      <c r="X28" s="609">
        <v>0</v>
      </c>
      <c r="Y28" s="614" t="e">
        <f>IF(AND($A$1=0,$F$1=0,$K$1=0,$P$1=0)," 0/-", "")</f>
        <v>#REF!</v>
      </c>
      <c r="AA28" s="609" t="s">
        <v>466</v>
      </c>
    </row>
    <row r="29" spans="1:27">
      <c r="A29" s="600">
        <v>17</v>
      </c>
      <c r="B29" s="601" t="s">
        <v>380</v>
      </c>
      <c r="C29" s="593"/>
      <c r="D29" s="594"/>
      <c r="E29" s="593"/>
      <c r="F29" s="600">
        <v>17</v>
      </c>
      <c r="G29" s="601" t="s">
        <v>380</v>
      </c>
      <c r="H29" s="593"/>
      <c r="I29" s="594"/>
      <c r="K29" s="600">
        <v>17</v>
      </c>
      <c r="L29" s="601" t="s">
        <v>380</v>
      </c>
      <c r="M29" s="593"/>
      <c r="N29" s="594"/>
      <c r="P29" s="600">
        <v>17</v>
      </c>
      <c r="Q29" s="601" t="s">
        <v>380</v>
      </c>
      <c r="R29" s="593"/>
      <c r="S29" s="594"/>
      <c r="T29" s="613" t="e">
        <f t="shared" ref="T29:T43" si="5">IF(Y29="",0, 1)</f>
        <v>#REF!</v>
      </c>
      <c r="U29" s="609">
        <v>0</v>
      </c>
      <c r="V29" s="609">
        <v>0</v>
      </c>
      <c r="W29" s="609">
        <v>0</v>
      </c>
      <c r="X29" s="609">
        <v>1</v>
      </c>
      <c r="Y29" s="615" t="e">
        <f>IF(AND($A$1=0,$F$1=0,$K$1=0,$P$1&gt;0),$U$3&amp;$P$1&amp;$AA$30, "")</f>
        <v>#REF!</v>
      </c>
      <c r="AA29" s="609" t="s">
        <v>467</v>
      </c>
    </row>
    <row r="30" spans="1:27">
      <c r="A30" s="600">
        <v>18</v>
      </c>
      <c r="B30" s="601" t="s">
        <v>381</v>
      </c>
      <c r="C30" s="593"/>
      <c r="D30" s="594"/>
      <c r="E30" s="593"/>
      <c r="F30" s="600">
        <v>18</v>
      </c>
      <c r="G30" s="601" t="s">
        <v>381</v>
      </c>
      <c r="H30" s="593"/>
      <c r="I30" s="594"/>
      <c r="K30" s="600">
        <v>18</v>
      </c>
      <c r="L30" s="601" t="s">
        <v>381</v>
      </c>
      <c r="M30" s="593"/>
      <c r="N30" s="594"/>
      <c r="P30" s="600">
        <v>18</v>
      </c>
      <c r="Q30" s="601" t="s">
        <v>381</v>
      </c>
      <c r="R30" s="593"/>
      <c r="S30" s="594"/>
      <c r="T30" s="613" t="e">
        <f t="shared" si="5"/>
        <v>#REF!</v>
      </c>
      <c r="U30" s="609">
        <v>0</v>
      </c>
      <c r="V30" s="609">
        <v>0</v>
      </c>
      <c r="W30" s="609">
        <v>1</v>
      </c>
      <c r="X30" s="609">
        <v>0</v>
      </c>
      <c r="Y30" s="615" t="e">
        <f>IF(AND($A$1=0,$F$1=0,$K$1&gt;0,$P$1=0),$U$2&amp;$K$1&amp;$AA$30, "")</f>
        <v>#REF!</v>
      </c>
      <c r="AA30" s="609" t="s">
        <v>468</v>
      </c>
    </row>
    <row r="31" spans="1:27">
      <c r="A31" s="600">
        <v>19</v>
      </c>
      <c r="B31" s="601" t="s">
        <v>382</v>
      </c>
      <c r="C31" s="593"/>
      <c r="D31" s="594"/>
      <c r="E31" s="593"/>
      <c r="F31" s="600">
        <v>19</v>
      </c>
      <c r="G31" s="601" t="s">
        <v>382</v>
      </c>
      <c r="H31" s="593"/>
      <c r="I31" s="594"/>
      <c r="K31" s="600">
        <v>19</v>
      </c>
      <c r="L31" s="601" t="s">
        <v>382</v>
      </c>
      <c r="M31" s="593"/>
      <c r="N31" s="594"/>
      <c r="P31" s="600">
        <v>19</v>
      </c>
      <c r="Q31" s="601" t="s">
        <v>382</v>
      </c>
      <c r="R31" s="593"/>
      <c r="S31" s="594"/>
      <c r="T31" s="613" t="e">
        <f t="shared" si="5"/>
        <v>#REF!</v>
      </c>
      <c r="U31" s="609">
        <v>0</v>
      </c>
      <c r="V31" s="609">
        <v>0</v>
      </c>
      <c r="W31" s="609">
        <v>1</v>
      </c>
      <c r="X31" s="609">
        <v>1</v>
      </c>
      <c r="Y31" s="615" t="e">
        <f>IF(AND($A$1=0,$F$1=0,$K$1&gt;0,$P$1&gt;0),$U$2&amp;$K$1&amp;$AA$29&amp;$U$3&amp;$P$1&amp;$AA$30, "")</f>
        <v>#REF!</v>
      </c>
    </row>
    <row r="32" spans="1:27">
      <c r="A32" s="600">
        <v>20</v>
      </c>
      <c r="B32" s="601" t="s">
        <v>383</v>
      </c>
      <c r="C32" s="593"/>
      <c r="D32" s="594"/>
      <c r="E32" s="593"/>
      <c r="F32" s="600">
        <v>20</v>
      </c>
      <c r="G32" s="601" t="s">
        <v>383</v>
      </c>
      <c r="H32" s="593"/>
      <c r="I32" s="594"/>
      <c r="K32" s="600">
        <v>20</v>
      </c>
      <c r="L32" s="601" t="s">
        <v>383</v>
      </c>
      <c r="M32" s="593"/>
      <c r="N32" s="594"/>
      <c r="P32" s="600">
        <v>20</v>
      </c>
      <c r="Q32" s="601" t="s">
        <v>383</v>
      </c>
      <c r="R32" s="593"/>
      <c r="S32" s="594"/>
      <c r="T32" s="613" t="e">
        <f t="shared" si="5"/>
        <v>#REF!</v>
      </c>
      <c r="U32" s="609">
        <v>0</v>
      </c>
      <c r="V32" s="609">
        <v>1</v>
      </c>
      <c r="W32" s="609">
        <v>0</v>
      </c>
      <c r="X32" s="609">
        <v>0</v>
      </c>
      <c r="Y32" s="615" t="e">
        <f>IF(AND($A$1=0,$F$1&gt;0,$K$1=0,$P$1=0),$U$1&amp;$F$1&amp;$AA$30, "")</f>
        <v>#REF!</v>
      </c>
    </row>
    <row r="33" spans="1:25">
      <c r="A33" s="600">
        <v>21</v>
      </c>
      <c r="B33" s="601" t="s">
        <v>384</v>
      </c>
      <c r="C33" s="593"/>
      <c r="D33" s="594"/>
      <c r="E33" s="593"/>
      <c r="F33" s="600">
        <v>21</v>
      </c>
      <c r="G33" s="601" t="s">
        <v>384</v>
      </c>
      <c r="H33" s="593"/>
      <c r="I33" s="594"/>
      <c r="K33" s="600">
        <v>21</v>
      </c>
      <c r="L33" s="601" t="s">
        <v>384</v>
      </c>
      <c r="M33" s="593"/>
      <c r="N33" s="594"/>
      <c r="P33" s="600">
        <v>21</v>
      </c>
      <c r="Q33" s="601" t="s">
        <v>384</v>
      </c>
      <c r="R33" s="593"/>
      <c r="S33" s="594"/>
      <c r="T33" s="613" t="e">
        <f t="shared" si="5"/>
        <v>#REF!</v>
      </c>
      <c r="U33" s="609">
        <v>0</v>
      </c>
      <c r="V33" s="609">
        <v>1</v>
      </c>
      <c r="W33" s="609">
        <v>0</v>
      </c>
      <c r="X33" s="609">
        <v>1</v>
      </c>
      <c r="Y33" s="615" t="e">
        <f>IF(AND($A$1=0,$F$1&gt;0,$K$1=0,$P$1&gt;0),$U$1&amp;$F$1&amp;$AA$29&amp;$U$3&amp;$P$1&amp;$AA$30, "")</f>
        <v>#REF!</v>
      </c>
    </row>
    <row r="34" spans="1:25">
      <c r="A34" s="600">
        <v>22</v>
      </c>
      <c r="B34" s="601" t="s">
        <v>385</v>
      </c>
      <c r="C34" s="593"/>
      <c r="D34" s="594"/>
      <c r="E34" s="593"/>
      <c r="F34" s="600">
        <v>22</v>
      </c>
      <c r="G34" s="601" t="s">
        <v>385</v>
      </c>
      <c r="H34" s="593"/>
      <c r="I34" s="594"/>
      <c r="K34" s="600">
        <v>22</v>
      </c>
      <c r="L34" s="601" t="s">
        <v>385</v>
      </c>
      <c r="M34" s="593"/>
      <c r="N34" s="594"/>
      <c r="P34" s="600">
        <v>22</v>
      </c>
      <c r="Q34" s="601" t="s">
        <v>385</v>
      </c>
      <c r="R34" s="593"/>
      <c r="S34" s="594"/>
      <c r="T34" s="613" t="e">
        <f t="shared" si="5"/>
        <v>#REF!</v>
      </c>
      <c r="U34" s="609">
        <v>0</v>
      </c>
      <c r="V34" s="609">
        <v>1</v>
      </c>
      <c r="W34" s="609">
        <v>1</v>
      </c>
      <c r="X34" s="609">
        <v>0</v>
      </c>
      <c r="Y34" s="615" t="e">
        <f>IF(AND($A$1=0,$F$1&gt;0,$K$1&gt;0,$P$1=0),$U$1&amp;$F$1&amp;$AA$29&amp;$U$2&amp;$K$1, "")</f>
        <v>#REF!</v>
      </c>
    </row>
    <row r="35" spans="1:25">
      <c r="A35" s="600">
        <v>23</v>
      </c>
      <c r="B35" s="601" t="s">
        <v>386</v>
      </c>
      <c r="C35" s="593"/>
      <c r="D35" s="594"/>
      <c r="E35" s="593"/>
      <c r="F35" s="600">
        <v>23</v>
      </c>
      <c r="G35" s="601" t="s">
        <v>386</v>
      </c>
      <c r="H35" s="593"/>
      <c r="I35" s="594"/>
      <c r="K35" s="600">
        <v>23</v>
      </c>
      <c r="L35" s="601" t="s">
        <v>386</v>
      </c>
      <c r="M35" s="593"/>
      <c r="N35" s="594"/>
      <c r="P35" s="600">
        <v>23</v>
      </c>
      <c r="Q35" s="601" t="s">
        <v>386</v>
      </c>
      <c r="R35" s="593"/>
      <c r="S35" s="594"/>
      <c r="T35" s="613" t="e">
        <f t="shared" si="5"/>
        <v>#REF!</v>
      </c>
      <c r="U35" s="609">
        <v>0</v>
      </c>
      <c r="V35" s="609">
        <v>1</v>
      </c>
      <c r="W35" s="609">
        <v>1</v>
      </c>
      <c r="X35" s="609">
        <v>1</v>
      </c>
      <c r="Y35" s="616" t="e">
        <f>IF(AND($A$1=0,$F$1&gt;0,$K$1&gt;0,$P$1&gt;0),$U$1&amp;$F$1&amp;$AA$29&amp;$U$2&amp;$K$1&amp;$AA$29&amp;$U$3&amp;$P$1&amp;$AA$30, "")</f>
        <v>#REF!</v>
      </c>
    </row>
    <row r="36" spans="1:25">
      <c r="A36" s="600">
        <v>24</v>
      </c>
      <c r="B36" s="601" t="s">
        <v>387</v>
      </c>
      <c r="C36" s="593"/>
      <c r="D36" s="594"/>
      <c r="E36" s="593"/>
      <c r="F36" s="600">
        <v>24</v>
      </c>
      <c r="G36" s="601" t="s">
        <v>387</v>
      </c>
      <c r="H36" s="593"/>
      <c r="I36" s="594"/>
      <c r="K36" s="600">
        <v>24</v>
      </c>
      <c r="L36" s="601" t="s">
        <v>387</v>
      </c>
      <c r="M36" s="593"/>
      <c r="N36" s="594"/>
      <c r="P36" s="600">
        <v>24</v>
      </c>
      <c r="Q36" s="601" t="s">
        <v>387</v>
      </c>
      <c r="R36" s="593"/>
      <c r="S36" s="594"/>
      <c r="T36" s="613" t="e">
        <f t="shared" si="5"/>
        <v>#REF!</v>
      </c>
      <c r="U36" s="609">
        <v>1</v>
      </c>
      <c r="V36" s="609">
        <v>0</v>
      </c>
      <c r="W36" s="609">
        <v>0</v>
      </c>
      <c r="X36" s="609">
        <v>0</v>
      </c>
      <c r="Y36" s="614" t="e">
        <f>IF(AND($A$1&gt;0,$F$1=0,$K$1=0,$P$1=0),#REF!&amp; $A$1&amp;$AA$30, "")</f>
        <v>#REF!</v>
      </c>
    </row>
    <row r="37" spans="1:25">
      <c r="A37" s="600">
        <v>25</v>
      </c>
      <c r="B37" s="601" t="s">
        <v>388</v>
      </c>
      <c r="C37" s="593"/>
      <c r="D37" s="594"/>
      <c r="E37" s="593"/>
      <c r="F37" s="600">
        <v>25</v>
      </c>
      <c r="G37" s="601" t="s">
        <v>388</v>
      </c>
      <c r="H37" s="593"/>
      <c r="I37" s="594"/>
      <c r="K37" s="600">
        <v>25</v>
      </c>
      <c r="L37" s="601" t="s">
        <v>388</v>
      </c>
      <c r="M37" s="593"/>
      <c r="N37" s="594"/>
      <c r="P37" s="600">
        <v>25</v>
      </c>
      <c r="Q37" s="601" t="s">
        <v>388</v>
      </c>
      <c r="R37" s="593"/>
      <c r="S37" s="594"/>
      <c r="T37" s="613" t="e">
        <f t="shared" si="5"/>
        <v>#REF!</v>
      </c>
      <c r="U37" s="609">
        <v>1</v>
      </c>
      <c r="V37" s="609">
        <v>0</v>
      </c>
      <c r="W37" s="609">
        <v>0</v>
      </c>
      <c r="X37" s="609">
        <v>1</v>
      </c>
      <c r="Y37" s="615" t="e">
        <f>IF(AND($A$1&gt;0,$F$1=0,$K$1=0,$P$1&gt;0),#REF!&amp;$A$1&amp;$AA$29&amp;$U$3&amp;$P$1&amp;$AA$30, "")</f>
        <v>#REF!</v>
      </c>
    </row>
    <row r="38" spans="1:25">
      <c r="A38" s="600">
        <v>26</v>
      </c>
      <c r="B38" s="601" t="s">
        <v>389</v>
      </c>
      <c r="C38" s="593"/>
      <c r="D38" s="594"/>
      <c r="E38" s="593"/>
      <c r="F38" s="600">
        <v>26</v>
      </c>
      <c r="G38" s="601" t="s">
        <v>389</v>
      </c>
      <c r="H38" s="593"/>
      <c r="I38" s="594"/>
      <c r="K38" s="600">
        <v>26</v>
      </c>
      <c r="L38" s="601" t="s">
        <v>389</v>
      </c>
      <c r="M38" s="593"/>
      <c r="N38" s="594"/>
      <c r="P38" s="600">
        <v>26</v>
      </c>
      <c r="Q38" s="601" t="s">
        <v>389</v>
      </c>
      <c r="R38" s="593"/>
      <c r="S38" s="594"/>
      <c r="T38" s="613" t="e">
        <f t="shared" si="5"/>
        <v>#REF!</v>
      </c>
      <c r="U38" s="609">
        <v>1</v>
      </c>
      <c r="V38" s="609">
        <v>0</v>
      </c>
      <c r="W38" s="609">
        <v>1</v>
      </c>
      <c r="X38" s="609">
        <v>0</v>
      </c>
      <c r="Y38" s="615" t="e">
        <f>IF(AND($A$1&gt;0,$F$1=0,$K$1&gt;0,$P$1=0),#REF!&amp;$A$1&amp;$AA$29&amp;$U$2&amp;$K$1, "")</f>
        <v>#REF!</v>
      </c>
    </row>
    <row r="39" spans="1:25">
      <c r="A39" s="600">
        <v>27</v>
      </c>
      <c r="B39" s="601" t="s">
        <v>390</v>
      </c>
      <c r="C39" s="593"/>
      <c r="D39" s="594"/>
      <c r="E39" s="593"/>
      <c r="F39" s="600">
        <v>27</v>
      </c>
      <c r="G39" s="601" t="s">
        <v>390</v>
      </c>
      <c r="H39" s="593"/>
      <c r="I39" s="594"/>
      <c r="K39" s="600">
        <v>27</v>
      </c>
      <c r="L39" s="601" t="s">
        <v>390</v>
      </c>
      <c r="M39" s="593"/>
      <c r="N39" s="594"/>
      <c r="P39" s="600">
        <v>27</v>
      </c>
      <c r="Q39" s="601" t="s">
        <v>390</v>
      </c>
      <c r="R39" s="593"/>
      <c r="S39" s="594"/>
      <c r="T39" s="613" t="e">
        <f t="shared" si="5"/>
        <v>#REF!</v>
      </c>
      <c r="U39" s="609">
        <v>1</v>
      </c>
      <c r="V39" s="609">
        <v>0</v>
      </c>
      <c r="W39" s="609">
        <v>1</v>
      </c>
      <c r="X39" s="609">
        <v>1</v>
      </c>
      <c r="Y39" s="615" t="e">
        <f>IF(AND($A$1&gt;0,$F$1=0,$K$1&gt;0,$P$1&gt;0),#REF!&amp;$A$1&amp;$AA$29&amp;$U$2&amp;$K$1&amp;$AA$29&amp;$U$3&amp;$P$1&amp;$AA$30, "")</f>
        <v>#REF!</v>
      </c>
    </row>
    <row r="40" spans="1:25">
      <c r="A40" s="600">
        <v>28</v>
      </c>
      <c r="B40" s="601" t="s">
        <v>391</v>
      </c>
      <c r="C40" s="593"/>
      <c r="D40" s="594"/>
      <c r="E40" s="593"/>
      <c r="F40" s="600">
        <v>28</v>
      </c>
      <c r="G40" s="601" t="s">
        <v>391</v>
      </c>
      <c r="H40" s="593"/>
      <c r="I40" s="594"/>
      <c r="K40" s="600">
        <v>28</v>
      </c>
      <c r="L40" s="601" t="s">
        <v>391</v>
      </c>
      <c r="M40" s="593"/>
      <c r="N40" s="594"/>
      <c r="P40" s="600">
        <v>28</v>
      </c>
      <c r="Q40" s="601" t="s">
        <v>391</v>
      </c>
      <c r="R40" s="593"/>
      <c r="S40" s="594"/>
      <c r="T40" s="613" t="e">
        <f t="shared" si="5"/>
        <v>#REF!</v>
      </c>
      <c r="U40" s="609">
        <v>1</v>
      </c>
      <c r="V40" s="609">
        <v>1</v>
      </c>
      <c r="W40" s="609">
        <v>0</v>
      </c>
      <c r="X40" s="609">
        <v>0</v>
      </c>
      <c r="Y40" s="615" t="e">
        <f>IF(AND($A$1&gt;0,$F$1&gt;0,$K$1=0,$P$1=0),#REF!&amp;$A$1&amp;$AA$29&amp;$U$1&amp;$F$1, "")</f>
        <v>#REF!</v>
      </c>
    </row>
    <row r="41" spans="1:25">
      <c r="A41" s="600">
        <v>29</v>
      </c>
      <c r="B41" s="601" t="s">
        <v>392</v>
      </c>
      <c r="C41" s="593"/>
      <c r="D41" s="594"/>
      <c r="E41" s="593"/>
      <c r="F41" s="600">
        <v>29</v>
      </c>
      <c r="G41" s="601" t="s">
        <v>392</v>
      </c>
      <c r="H41" s="593"/>
      <c r="I41" s="594"/>
      <c r="K41" s="600">
        <v>29</v>
      </c>
      <c r="L41" s="601" t="s">
        <v>392</v>
      </c>
      <c r="M41" s="593"/>
      <c r="N41" s="594"/>
      <c r="P41" s="600">
        <v>29</v>
      </c>
      <c r="Q41" s="601" t="s">
        <v>392</v>
      </c>
      <c r="R41" s="593"/>
      <c r="S41" s="594"/>
      <c r="T41" s="613" t="e">
        <f t="shared" si="5"/>
        <v>#REF!</v>
      </c>
      <c r="U41" s="609">
        <v>1</v>
      </c>
      <c r="V41" s="609">
        <v>1</v>
      </c>
      <c r="W41" s="609">
        <v>0</v>
      </c>
      <c r="X41" s="609">
        <v>1</v>
      </c>
      <c r="Y41" s="615" t="e">
        <f>IF(AND($A$1&gt;0,$F$1&gt;0,$K$1=0,$P$1&gt;0),#REF!&amp;$A$1&amp;$AA$29&amp;$U$1&amp;$F$1&amp;$AA$29&amp;$U$3&amp;$P$1&amp;$AA$30, "")</f>
        <v>#REF!</v>
      </c>
    </row>
    <row r="42" spans="1:25">
      <c r="A42" s="600">
        <v>30</v>
      </c>
      <c r="B42" s="601" t="s">
        <v>393</v>
      </c>
      <c r="C42" s="593"/>
      <c r="D42" s="594"/>
      <c r="E42" s="593"/>
      <c r="F42" s="600">
        <v>30</v>
      </c>
      <c r="G42" s="601" t="s">
        <v>393</v>
      </c>
      <c r="H42" s="593"/>
      <c r="I42" s="594"/>
      <c r="K42" s="600">
        <v>30</v>
      </c>
      <c r="L42" s="601" t="s">
        <v>393</v>
      </c>
      <c r="M42" s="593"/>
      <c r="N42" s="594"/>
      <c r="P42" s="600">
        <v>30</v>
      </c>
      <c r="Q42" s="601" t="s">
        <v>393</v>
      </c>
      <c r="R42" s="593"/>
      <c r="S42" s="594"/>
      <c r="T42" s="613" t="e">
        <f t="shared" si="5"/>
        <v>#REF!</v>
      </c>
      <c r="U42" s="609">
        <v>1</v>
      </c>
      <c r="V42" s="609">
        <v>1</v>
      </c>
      <c r="W42" s="609">
        <v>1</v>
      </c>
      <c r="X42" s="609">
        <v>0</v>
      </c>
      <c r="Y42" s="615" t="e">
        <f>IF(AND($A$1&gt;0,$F$1&gt;0,$K$1&gt;0,$P$1=0),#REF!&amp;$A$1&amp;$AA$29&amp;$U$1&amp;$F$1&amp;$AA$29&amp;$U$2&amp;$K$1, "")</f>
        <v>#REF!</v>
      </c>
    </row>
    <row r="43" spans="1:25">
      <c r="A43" s="600">
        <v>31</v>
      </c>
      <c r="B43" s="601" t="s">
        <v>394</v>
      </c>
      <c r="C43" s="593"/>
      <c r="D43" s="594"/>
      <c r="E43" s="593"/>
      <c r="F43" s="600">
        <v>31</v>
      </c>
      <c r="G43" s="601" t="s">
        <v>394</v>
      </c>
      <c r="H43" s="593"/>
      <c r="I43" s="594"/>
      <c r="K43" s="600">
        <v>31</v>
      </c>
      <c r="L43" s="601" t="s">
        <v>394</v>
      </c>
      <c r="M43" s="593"/>
      <c r="N43" s="594"/>
      <c r="P43" s="600">
        <v>31</v>
      </c>
      <c r="Q43" s="601" t="s">
        <v>394</v>
      </c>
      <c r="R43" s="593"/>
      <c r="S43" s="594"/>
      <c r="T43" s="613" t="e">
        <f t="shared" si="5"/>
        <v>#REF!</v>
      </c>
      <c r="U43" s="609">
        <v>1</v>
      </c>
      <c r="V43" s="609">
        <v>1</v>
      </c>
      <c r="W43" s="609">
        <v>1</v>
      </c>
      <c r="X43" s="609">
        <v>1</v>
      </c>
      <c r="Y43" s="616" t="e">
        <f>IF(AND($A$1&gt;0,$F$1&gt;0,$K$1&gt;0,$P$1&gt;0),#REF!&amp;$A$1&amp;$AA$29&amp;$U$1&amp;$F$1&amp;$AA$29&amp;$U$2&amp;$K$1&amp;$AA$29&amp;$U$3&amp;$P$1&amp;$AA$30, "")</f>
        <v>#REF!</v>
      </c>
    </row>
    <row r="44" spans="1:25">
      <c r="A44" s="600">
        <v>32</v>
      </c>
      <c r="B44" s="601" t="s">
        <v>395</v>
      </c>
      <c r="C44" s="593"/>
      <c r="D44" s="594"/>
      <c r="E44" s="593"/>
      <c r="F44" s="600">
        <v>32</v>
      </c>
      <c r="G44" s="601" t="s">
        <v>395</v>
      </c>
      <c r="H44" s="593"/>
      <c r="I44" s="594"/>
      <c r="K44" s="600">
        <v>32</v>
      </c>
      <c r="L44" s="601" t="s">
        <v>395</v>
      </c>
      <c r="M44" s="593"/>
      <c r="N44" s="594"/>
      <c r="P44" s="600">
        <v>32</v>
      </c>
      <c r="Q44" s="601" t="s">
        <v>395</v>
      </c>
      <c r="R44" s="593"/>
      <c r="S44" s="594"/>
    </row>
    <row r="45" spans="1:25">
      <c r="A45" s="600">
        <v>33</v>
      </c>
      <c r="B45" s="601" t="s">
        <v>396</v>
      </c>
      <c r="C45" s="593"/>
      <c r="D45" s="594"/>
      <c r="E45" s="593"/>
      <c r="F45" s="600">
        <v>33</v>
      </c>
      <c r="G45" s="601" t="s">
        <v>396</v>
      </c>
      <c r="H45" s="593"/>
      <c r="I45" s="594"/>
      <c r="K45" s="600">
        <v>33</v>
      </c>
      <c r="L45" s="601" t="s">
        <v>396</v>
      </c>
      <c r="M45" s="593"/>
      <c r="N45" s="594"/>
      <c r="P45" s="600">
        <v>33</v>
      </c>
      <c r="Q45" s="601" t="s">
        <v>396</v>
      </c>
      <c r="R45" s="593"/>
      <c r="S45" s="594"/>
    </row>
    <row r="46" spans="1:25">
      <c r="A46" s="600">
        <v>34</v>
      </c>
      <c r="B46" s="601" t="s">
        <v>397</v>
      </c>
      <c r="C46" s="593"/>
      <c r="D46" s="594"/>
      <c r="E46" s="593"/>
      <c r="F46" s="600">
        <v>34</v>
      </c>
      <c r="G46" s="601" t="s">
        <v>397</v>
      </c>
      <c r="H46" s="593"/>
      <c r="I46" s="594"/>
      <c r="K46" s="600">
        <v>34</v>
      </c>
      <c r="L46" s="601" t="s">
        <v>397</v>
      </c>
      <c r="M46" s="593"/>
      <c r="N46" s="594"/>
      <c r="P46" s="600">
        <v>34</v>
      </c>
      <c r="Q46" s="601" t="s">
        <v>397</v>
      </c>
      <c r="R46" s="593"/>
      <c r="S46" s="594"/>
    </row>
    <row r="47" spans="1:25">
      <c r="A47" s="600">
        <v>35</v>
      </c>
      <c r="B47" s="601" t="s">
        <v>398</v>
      </c>
      <c r="C47" s="593"/>
      <c r="D47" s="594"/>
      <c r="E47" s="593"/>
      <c r="F47" s="600">
        <v>35</v>
      </c>
      <c r="G47" s="601" t="s">
        <v>398</v>
      </c>
      <c r="H47" s="593"/>
      <c r="I47" s="594"/>
      <c r="K47" s="600">
        <v>35</v>
      </c>
      <c r="L47" s="601" t="s">
        <v>398</v>
      </c>
      <c r="M47" s="593"/>
      <c r="N47" s="594"/>
      <c r="P47" s="600">
        <v>35</v>
      </c>
      <c r="Q47" s="601" t="s">
        <v>398</v>
      </c>
      <c r="R47" s="593"/>
      <c r="S47" s="594"/>
    </row>
    <row r="48" spans="1:25">
      <c r="A48" s="600">
        <v>36</v>
      </c>
      <c r="B48" s="601" t="s">
        <v>399</v>
      </c>
      <c r="C48" s="593"/>
      <c r="D48" s="594"/>
      <c r="E48" s="593"/>
      <c r="F48" s="600">
        <v>36</v>
      </c>
      <c r="G48" s="601" t="s">
        <v>399</v>
      </c>
      <c r="H48" s="593"/>
      <c r="I48" s="594"/>
      <c r="K48" s="600">
        <v>36</v>
      </c>
      <c r="L48" s="601" t="s">
        <v>399</v>
      </c>
      <c r="M48" s="593"/>
      <c r="N48" s="594"/>
      <c r="P48" s="600">
        <v>36</v>
      </c>
      <c r="Q48" s="601" t="s">
        <v>399</v>
      </c>
      <c r="R48" s="593"/>
      <c r="S48" s="594"/>
    </row>
    <row r="49" spans="1:19">
      <c r="A49" s="600">
        <v>37</v>
      </c>
      <c r="B49" s="601" t="s">
        <v>400</v>
      </c>
      <c r="C49" s="593"/>
      <c r="D49" s="594"/>
      <c r="E49" s="593"/>
      <c r="F49" s="600">
        <v>37</v>
      </c>
      <c r="G49" s="601" t="s">
        <v>400</v>
      </c>
      <c r="H49" s="593"/>
      <c r="I49" s="594"/>
      <c r="K49" s="600">
        <v>37</v>
      </c>
      <c r="L49" s="601" t="s">
        <v>400</v>
      </c>
      <c r="M49" s="593"/>
      <c r="N49" s="594"/>
      <c r="P49" s="600">
        <v>37</v>
      </c>
      <c r="Q49" s="601" t="s">
        <v>400</v>
      </c>
      <c r="R49" s="593"/>
      <c r="S49" s="594"/>
    </row>
    <row r="50" spans="1:19">
      <c r="A50" s="600">
        <v>38</v>
      </c>
      <c r="B50" s="601" t="s">
        <v>401</v>
      </c>
      <c r="C50" s="593"/>
      <c r="D50" s="594"/>
      <c r="E50" s="593"/>
      <c r="F50" s="600">
        <v>38</v>
      </c>
      <c r="G50" s="601" t="s">
        <v>401</v>
      </c>
      <c r="H50" s="593"/>
      <c r="I50" s="594"/>
      <c r="K50" s="600">
        <v>38</v>
      </c>
      <c r="L50" s="601" t="s">
        <v>401</v>
      </c>
      <c r="M50" s="593"/>
      <c r="N50" s="594"/>
      <c r="P50" s="600">
        <v>38</v>
      </c>
      <c r="Q50" s="601" t="s">
        <v>401</v>
      </c>
      <c r="R50" s="593"/>
      <c r="S50" s="594"/>
    </row>
    <row r="51" spans="1:19">
      <c r="A51" s="600">
        <v>39</v>
      </c>
      <c r="B51" s="601" t="s">
        <v>402</v>
      </c>
      <c r="C51" s="593"/>
      <c r="D51" s="594"/>
      <c r="E51" s="593"/>
      <c r="F51" s="600">
        <v>39</v>
      </c>
      <c r="G51" s="601" t="s">
        <v>402</v>
      </c>
      <c r="H51" s="593"/>
      <c r="I51" s="594"/>
      <c r="K51" s="600">
        <v>39</v>
      </c>
      <c r="L51" s="601" t="s">
        <v>402</v>
      </c>
      <c r="M51" s="593"/>
      <c r="N51" s="594"/>
      <c r="P51" s="600">
        <v>39</v>
      </c>
      <c r="Q51" s="601" t="s">
        <v>402</v>
      </c>
      <c r="R51" s="593"/>
      <c r="S51" s="594"/>
    </row>
    <row r="52" spans="1:19">
      <c r="A52" s="600">
        <v>40</v>
      </c>
      <c r="B52" s="601" t="s">
        <v>403</v>
      </c>
      <c r="C52" s="593"/>
      <c r="D52" s="594"/>
      <c r="E52" s="593"/>
      <c r="F52" s="600">
        <v>40</v>
      </c>
      <c r="G52" s="601" t="s">
        <v>403</v>
      </c>
      <c r="H52" s="593"/>
      <c r="I52" s="594"/>
      <c r="K52" s="600">
        <v>40</v>
      </c>
      <c r="L52" s="601" t="s">
        <v>403</v>
      </c>
      <c r="M52" s="593"/>
      <c r="N52" s="594"/>
      <c r="P52" s="600">
        <v>40</v>
      </c>
      <c r="Q52" s="601" t="s">
        <v>403</v>
      </c>
      <c r="R52" s="593"/>
      <c r="S52" s="594"/>
    </row>
    <row r="53" spans="1:19">
      <c r="A53" s="600">
        <v>41</v>
      </c>
      <c r="B53" s="601" t="s">
        <v>404</v>
      </c>
      <c r="C53" s="593"/>
      <c r="D53" s="594"/>
      <c r="E53" s="593"/>
      <c r="F53" s="600">
        <v>41</v>
      </c>
      <c r="G53" s="601" t="s">
        <v>404</v>
      </c>
      <c r="H53" s="593"/>
      <c r="I53" s="594"/>
      <c r="K53" s="600">
        <v>41</v>
      </c>
      <c r="L53" s="601" t="s">
        <v>404</v>
      </c>
      <c r="M53" s="593"/>
      <c r="N53" s="594"/>
      <c r="P53" s="600">
        <v>41</v>
      </c>
      <c r="Q53" s="601" t="s">
        <v>404</v>
      </c>
      <c r="R53" s="593"/>
      <c r="S53" s="594"/>
    </row>
    <row r="54" spans="1:19">
      <c r="A54" s="600">
        <v>42</v>
      </c>
      <c r="B54" s="601" t="s">
        <v>405</v>
      </c>
      <c r="C54" s="593"/>
      <c r="D54" s="594"/>
      <c r="E54" s="593"/>
      <c r="F54" s="600">
        <v>42</v>
      </c>
      <c r="G54" s="601" t="s">
        <v>405</v>
      </c>
      <c r="H54" s="593"/>
      <c r="I54" s="594"/>
      <c r="K54" s="600">
        <v>42</v>
      </c>
      <c r="L54" s="601" t="s">
        <v>405</v>
      </c>
      <c r="M54" s="593"/>
      <c r="N54" s="594"/>
      <c r="P54" s="600">
        <v>42</v>
      </c>
      <c r="Q54" s="601" t="s">
        <v>405</v>
      </c>
      <c r="R54" s="593"/>
      <c r="S54" s="594"/>
    </row>
    <row r="55" spans="1:19">
      <c r="A55" s="600">
        <v>43</v>
      </c>
      <c r="B55" s="601" t="s">
        <v>406</v>
      </c>
      <c r="C55" s="593"/>
      <c r="D55" s="594"/>
      <c r="E55" s="593"/>
      <c r="F55" s="600">
        <v>43</v>
      </c>
      <c r="G55" s="601" t="s">
        <v>406</v>
      </c>
      <c r="H55" s="593"/>
      <c r="I55" s="594"/>
      <c r="K55" s="600">
        <v>43</v>
      </c>
      <c r="L55" s="601" t="s">
        <v>406</v>
      </c>
      <c r="M55" s="593"/>
      <c r="N55" s="594"/>
      <c r="P55" s="600">
        <v>43</v>
      </c>
      <c r="Q55" s="601" t="s">
        <v>406</v>
      </c>
      <c r="R55" s="593"/>
      <c r="S55" s="594"/>
    </row>
    <row r="56" spans="1:19">
      <c r="A56" s="600">
        <v>44</v>
      </c>
      <c r="B56" s="601" t="s">
        <v>407</v>
      </c>
      <c r="C56" s="593"/>
      <c r="D56" s="594"/>
      <c r="E56" s="593"/>
      <c r="F56" s="600">
        <v>44</v>
      </c>
      <c r="G56" s="601" t="s">
        <v>407</v>
      </c>
      <c r="H56" s="593"/>
      <c r="I56" s="594"/>
      <c r="K56" s="600">
        <v>44</v>
      </c>
      <c r="L56" s="601" t="s">
        <v>407</v>
      </c>
      <c r="M56" s="593"/>
      <c r="N56" s="594"/>
      <c r="P56" s="600">
        <v>44</v>
      </c>
      <c r="Q56" s="601" t="s">
        <v>407</v>
      </c>
      <c r="R56" s="593"/>
      <c r="S56" s="594"/>
    </row>
    <row r="57" spans="1:19">
      <c r="A57" s="600">
        <v>45</v>
      </c>
      <c r="B57" s="601" t="s">
        <v>408</v>
      </c>
      <c r="C57" s="593"/>
      <c r="D57" s="594"/>
      <c r="E57" s="593"/>
      <c r="F57" s="600">
        <v>45</v>
      </c>
      <c r="G57" s="601" t="s">
        <v>408</v>
      </c>
      <c r="H57" s="593"/>
      <c r="I57" s="594"/>
      <c r="K57" s="600">
        <v>45</v>
      </c>
      <c r="L57" s="601" t="s">
        <v>408</v>
      </c>
      <c r="M57" s="593"/>
      <c r="N57" s="594"/>
      <c r="P57" s="600">
        <v>45</v>
      </c>
      <c r="Q57" s="601" t="s">
        <v>408</v>
      </c>
      <c r="R57" s="593"/>
      <c r="S57" s="594"/>
    </row>
    <row r="58" spans="1:19">
      <c r="A58" s="600">
        <v>46</v>
      </c>
      <c r="B58" s="601" t="s">
        <v>409</v>
      </c>
      <c r="C58" s="593"/>
      <c r="D58" s="594"/>
      <c r="E58" s="593"/>
      <c r="F58" s="600">
        <v>46</v>
      </c>
      <c r="G58" s="601" t="s">
        <v>409</v>
      </c>
      <c r="H58" s="593"/>
      <c r="I58" s="594"/>
      <c r="K58" s="600">
        <v>46</v>
      </c>
      <c r="L58" s="601" t="s">
        <v>409</v>
      </c>
      <c r="M58" s="593"/>
      <c r="N58" s="594"/>
      <c r="P58" s="600">
        <v>46</v>
      </c>
      <c r="Q58" s="601" t="s">
        <v>409</v>
      </c>
      <c r="R58" s="593"/>
      <c r="S58" s="594"/>
    </row>
    <row r="59" spans="1:19">
      <c r="A59" s="600">
        <v>47</v>
      </c>
      <c r="B59" s="601" t="s">
        <v>410</v>
      </c>
      <c r="C59" s="593"/>
      <c r="D59" s="594"/>
      <c r="E59" s="593"/>
      <c r="F59" s="600">
        <v>47</v>
      </c>
      <c r="G59" s="601" t="s">
        <v>410</v>
      </c>
      <c r="H59" s="593"/>
      <c r="I59" s="594"/>
      <c r="K59" s="600">
        <v>47</v>
      </c>
      <c r="L59" s="601" t="s">
        <v>410</v>
      </c>
      <c r="M59" s="593"/>
      <c r="N59" s="594"/>
      <c r="P59" s="600">
        <v>47</v>
      </c>
      <c r="Q59" s="601" t="s">
        <v>410</v>
      </c>
      <c r="R59" s="593"/>
      <c r="S59" s="594"/>
    </row>
    <row r="60" spans="1:19">
      <c r="A60" s="600">
        <v>48</v>
      </c>
      <c r="B60" s="601" t="s">
        <v>411</v>
      </c>
      <c r="C60" s="593"/>
      <c r="D60" s="594"/>
      <c r="E60" s="593"/>
      <c r="F60" s="600">
        <v>48</v>
      </c>
      <c r="G60" s="601" t="s">
        <v>411</v>
      </c>
      <c r="H60" s="593"/>
      <c r="I60" s="594"/>
      <c r="K60" s="600">
        <v>48</v>
      </c>
      <c r="L60" s="601" t="s">
        <v>411</v>
      </c>
      <c r="M60" s="593"/>
      <c r="N60" s="594"/>
      <c r="P60" s="600">
        <v>48</v>
      </c>
      <c r="Q60" s="601" t="s">
        <v>411</v>
      </c>
      <c r="R60" s="593"/>
      <c r="S60" s="594"/>
    </row>
    <row r="61" spans="1:19">
      <c r="A61" s="600">
        <v>49</v>
      </c>
      <c r="B61" s="601" t="s">
        <v>412</v>
      </c>
      <c r="C61" s="593"/>
      <c r="D61" s="594"/>
      <c r="E61" s="593"/>
      <c r="F61" s="600">
        <v>49</v>
      </c>
      <c r="G61" s="601" t="s">
        <v>412</v>
      </c>
      <c r="H61" s="593"/>
      <c r="I61" s="594"/>
      <c r="K61" s="600">
        <v>49</v>
      </c>
      <c r="L61" s="601" t="s">
        <v>412</v>
      </c>
      <c r="M61" s="593"/>
      <c r="N61" s="594"/>
      <c r="P61" s="600">
        <v>49</v>
      </c>
      <c r="Q61" s="601" t="s">
        <v>412</v>
      </c>
      <c r="R61" s="593"/>
      <c r="S61" s="594"/>
    </row>
    <row r="62" spans="1:19">
      <c r="A62" s="600">
        <v>50</v>
      </c>
      <c r="B62" s="601" t="s">
        <v>413</v>
      </c>
      <c r="C62" s="593"/>
      <c r="D62" s="594"/>
      <c r="E62" s="593"/>
      <c r="F62" s="600">
        <v>50</v>
      </c>
      <c r="G62" s="601" t="s">
        <v>413</v>
      </c>
      <c r="H62" s="593"/>
      <c r="I62" s="594"/>
      <c r="K62" s="600">
        <v>50</v>
      </c>
      <c r="L62" s="601" t="s">
        <v>413</v>
      </c>
      <c r="M62" s="593"/>
      <c r="N62" s="594"/>
      <c r="P62" s="600">
        <v>50</v>
      </c>
      <c r="Q62" s="601" t="s">
        <v>413</v>
      </c>
      <c r="R62" s="593"/>
      <c r="S62" s="594"/>
    </row>
    <row r="63" spans="1:19">
      <c r="A63" s="600">
        <v>51</v>
      </c>
      <c r="B63" s="601" t="s">
        <v>414</v>
      </c>
      <c r="C63" s="593"/>
      <c r="D63" s="594"/>
      <c r="E63" s="593"/>
      <c r="F63" s="600">
        <v>51</v>
      </c>
      <c r="G63" s="601" t="s">
        <v>414</v>
      </c>
      <c r="H63" s="593"/>
      <c r="I63" s="594"/>
      <c r="K63" s="600">
        <v>51</v>
      </c>
      <c r="L63" s="601" t="s">
        <v>414</v>
      </c>
      <c r="M63" s="593"/>
      <c r="N63" s="594"/>
      <c r="P63" s="600">
        <v>51</v>
      </c>
      <c r="Q63" s="601" t="s">
        <v>414</v>
      </c>
      <c r="R63" s="593"/>
      <c r="S63" s="594"/>
    </row>
    <row r="64" spans="1:19">
      <c r="A64" s="600">
        <v>52</v>
      </c>
      <c r="B64" s="601" t="s">
        <v>415</v>
      </c>
      <c r="C64" s="593"/>
      <c r="D64" s="594"/>
      <c r="E64" s="593"/>
      <c r="F64" s="600">
        <v>52</v>
      </c>
      <c r="G64" s="601" t="s">
        <v>415</v>
      </c>
      <c r="H64" s="593"/>
      <c r="I64" s="594"/>
      <c r="K64" s="600">
        <v>52</v>
      </c>
      <c r="L64" s="601" t="s">
        <v>415</v>
      </c>
      <c r="M64" s="593"/>
      <c r="N64" s="594"/>
      <c r="P64" s="600">
        <v>52</v>
      </c>
      <c r="Q64" s="601" t="s">
        <v>415</v>
      </c>
      <c r="R64" s="593"/>
      <c r="S64" s="594"/>
    </row>
    <row r="65" spans="1:19">
      <c r="A65" s="600">
        <v>53</v>
      </c>
      <c r="B65" s="601" t="s">
        <v>416</v>
      </c>
      <c r="C65" s="593"/>
      <c r="D65" s="594"/>
      <c r="E65" s="593"/>
      <c r="F65" s="600">
        <v>53</v>
      </c>
      <c r="G65" s="601" t="s">
        <v>416</v>
      </c>
      <c r="H65" s="593"/>
      <c r="I65" s="594"/>
      <c r="K65" s="600">
        <v>53</v>
      </c>
      <c r="L65" s="601" t="s">
        <v>416</v>
      </c>
      <c r="M65" s="593"/>
      <c r="N65" s="594"/>
      <c r="P65" s="600">
        <v>53</v>
      </c>
      <c r="Q65" s="601" t="s">
        <v>416</v>
      </c>
      <c r="R65" s="593"/>
      <c r="S65" s="594"/>
    </row>
    <row r="66" spans="1:19">
      <c r="A66" s="600">
        <v>54</v>
      </c>
      <c r="B66" s="601" t="s">
        <v>417</v>
      </c>
      <c r="C66" s="593"/>
      <c r="D66" s="594"/>
      <c r="E66" s="593"/>
      <c r="F66" s="600">
        <v>54</v>
      </c>
      <c r="G66" s="601" t="s">
        <v>417</v>
      </c>
      <c r="H66" s="593"/>
      <c r="I66" s="594"/>
      <c r="K66" s="600">
        <v>54</v>
      </c>
      <c r="L66" s="601" t="s">
        <v>417</v>
      </c>
      <c r="M66" s="593"/>
      <c r="N66" s="594"/>
      <c r="P66" s="600">
        <v>54</v>
      </c>
      <c r="Q66" s="601" t="s">
        <v>417</v>
      </c>
      <c r="R66" s="593"/>
      <c r="S66" s="594"/>
    </row>
    <row r="67" spans="1:19">
      <c r="A67" s="600">
        <v>55</v>
      </c>
      <c r="B67" s="601" t="s">
        <v>418</v>
      </c>
      <c r="C67" s="593"/>
      <c r="D67" s="594"/>
      <c r="E67" s="593"/>
      <c r="F67" s="600">
        <v>55</v>
      </c>
      <c r="G67" s="601" t="s">
        <v>418</v>
      </c>
      <c r="H67" s="593"/>
      <c r="I67" s="594"/>
      <c r="K67" s="600">
        <v>55</v>
      </c>
      <c r="L67" s="601" t="s">
        <v>418</v>
      </c>
      <c r="M67" s="593"/>
      <c r="N67" s="594"/>
      <c r="P67" s="600">
        <v>55</v>
      </c>
      <c r="Q67" s="601" t="s">
        <v>418</v>
      </c>
      <c r="R67" s="593"/>
      <c r="S67" s="594"/>
    </row>
    <row r="68" spans="1:19">
      <c r="A68" s="600">
        <v>56</v>
      </c>
      <c r="B68" s="601" t="s">
        <v>419</v>
      </c>
      <c r="C68" s="593"/>
      <c r="D68" s="594"/>
      <c r="E68" s="593"/>
      <c r="F68" s="600">
        <v>56</v>
      </c>
      <c r="G68" s="601" t="s">
        <v>419</v>
      </c>
      <c r="H68" s="593"/>
      <c r="I68" s="594"/>
      <c r="K68" s="600">
        <v>56</v>
      </c>
      <c r="L68" s="601" t="s">
        <v>419</v>
      </c>
      <c r="M68" s="593"/>
      <c r="N68" s="594"/>
      <c r="P68" s="600">
        <v>56</v>
      </c>
      <c r="Q68" s="601" t="s">
        <v>419</v>
      </c>
      <c r="R68" s="593"/>
      <c r="S68" s="594"/>
    </row>
    <row r="69" spans="1:19">
      <c r="A69" s="600">
        <v>57</v>
      </c>
      <c r="B69" s="601" t="s">
        <v>420</v>
      </c>
      <c r="C69" s="593"/>
      <c r="D69" s="594"/>
      <c r="E69" s="593"/>
      <c r="F69" s="600">
        <v>57</v>
      </c>
      <c r="G69" s="601" t="s">
        <v>420</v>
      </c>
      <c r="H69" s="593"/>
      <c r="I69" s="594"/>
      <c r="K69" s="600">
        <v>57</v>
      </c>
      <c r="L69" s="601" t="s">
        <v>420</v>
      </c>
      <c r="M69" s="593"/>
      <c r="N69" s="594"/>
      <c r="P69" s="600">
        <v>57</v>
      </c>
      <c r="Q69" s="601" t="s">
        <v>420</v>
      </c>
      <c r="R69" s="593"/>
      <c r="S69" s="594"/>
    </row>
    <row r="70" spans="1:19">
      <c r="A70" s="600">
        <v>58</v>
      </c>
      <c r="B70" s="601" t="s">
        <v>421</v>
      </c>
      <c r="C70" s="593"/>
      <c r="D70" s="594"/>
      <c r="E70" s="593"/>
      <c r="F70" s="600">
        <v>58</v>
      </c>
      <c r="G70" s="601" t="s">
        <v>421</v>
      </c>
      <c r="H70" s="593"/>
      <c r="I70" s="594"/>
      <c r="K70" s="600">
        <v>58</v>
      </c>
      <c r="L70" s="601" t="s">
        <v>421</v>
      </c>
      <c r="M70" s="593"/>
      <c r="N70" s="594"/>
      <c r="P70" s="600">
        <v>58</v>
      </c>
      <c r="Q70" s="601" t="s">
        <v>421</v>
      </c>
      <c r="R70" s="593"/>
      <c r="S70" s="594"/>
    </row>
    <row r="71" spans="1:19">
      <c r="A71" s="600">
        <v>59</v>
      </c>
      <c r="B71" s="601" t="s">
        <v>422</v>
      </c>
      <c r="C71" s="593"/>
      <c r="D71" s="594"/>
      <c r="E71" s="593"/>
      <c r="F71" s="600">
        <v>59</v>
      </c>
      <c r="G71" s="601" t="s">
        <v>422</v>
      </c>
      <c r="H71" s="593"/>
      <c r="I71" s="594"/>
      <c r="K71" s="600">
        <v>59</v>
      </c>
      <c r="L71" s="601" t="s">
        <v>422</v>
      </c>
      <c r="M71" s="593"/>
      <c r="N71" s="594"/>
      <c r="P71" s="600">
        <v>59</v>
      </c>
      <c r="Q71" s="601" t="s">
        <v>422</v>
      </c>
      <c r="R71" s="593"/>
      <c r="S71" s="594"/>
    </row>
    <row r="72" spans="1:19">
      <c r="A72" s="600">
        <v>60</v>
      </c>
      <c r="B72" s="601" t="s">
        <v>423</v>
      </c>
      <c r="C72" s="593"/>
      <c r="D72" s="594"/>
      <c r="E72" s="593"/>
      <c r="F72" s="600">
        <v>60</v>
      </c>
      <c r="G72" s="601" t="s">
        <v>423</v>
      </c>
      <c r="H72" s="593"/>
      <c r="I72" s="594"/>
      <c r="K72" s="600">
        <v>60</v>
      </c>
      <c r="L72" s="601" t="s">
        <v>423</v>
      </c>
      <c r="M72" s="593"/>
      <c r="N72" s="594"/>
      <c r="P72" s="600">
        <v>60</v>
      </c>
      <c r="Q72" s="601" t="s">
        <v>423</v>
      </c>
      <c r="R72" s="593"/>
      <c r="S72" s="594"/>
    </row>
    <row r="73" spans="1:19">
      <c r="A73" s="600">
        <v>61</v>
      </c>
      <c r="B73" s="601" t="s">
        <v>424</v>
      </c>
      <c r="C73" s="593"/>
      <c r="D73" s="594"/>
      <c r="E73" s="593"/>
      <c r="F73" s="600">
        <v>61</v>
      </c>
      <c r="G73" s="601" t="s">
        <v>424</v>
      </c>
      <c r="H73" s="593"/>
      <c r="I73" s="594"/>
      <c r="K73" s="600">
        <v>61</v>
      </c>
      <c r="L73" s="601" t="s">
        <v>424</v>
      </c>
      <c r="M73" s="593"/>
      <c r="N73" s="594"/>
      <c r="P73" s="600">
        <v>61</v>
      </c>
      <c r="Q73" s="601" t="s">
        <v>424</v>
      </c>
      <c r="R73" s="593"/>
      <c r="S73" s="594"/>
    </row>
    <row r="74" spans="1:19">
      <c r="A74" s="600">
        <v>62</v>
      </c>
      <c r="B74" s="601" t="s">
        <v>425</v>
      </c>
      <c r="C74" s="593"/>
      <c r="D74" s="594"/>
      <c r="E74" s="593"/>
      <c r="F74" s="600">
        <v>62</v>
      </c>
      <c r="G74" s="601" t="s">
        <v>425</v>
      </c>
      <c r="H74" s="593"/>
      <c r="I74" s="594"/>
      <c r="K74" s="600">
        <v>62</v>
      </c>
      <c r="L74" s="601" t="s">
        <v>425</v>
      </c>
      <c r="M74" s="593"/>
      <c r="N74" s="594"/>
      <c r="P74" s="600">
        <v>62</v>
      </c>
      <c r="Q74" s="601" t="s">
        <v>425</v>
      </c>
      <c r="R74" s="593"/>
      <c r="S74" s="594"/>
    </row>
    <row r="75" spans="1:19">
      <c r="A75" s="600">
        <v>63</v>
      </c>
      <c r="B75" s="601" t="s">
        <v>426</v>
      </c>
      <c r="C75" s="593"/>
      <c r="D75" s="594"/>
      <c r="E75" s="593"/>
      <c r="F75" s="600">
        <v>63</v>
      </c>
      <c r="G75" s="601" t="s">
        <v>426</v>
      </c>
      <c r="H75" s="593"/>
      <c r="I75" s="594"/>
      <c r="K75" s="600">
        <v>63</v>
      </c>
      <c r="L75" s="601" t="s">
        <v>426</v>
      </c>
      <c r="M75" s="593"/>
      <c r="N75" s="594"/>
      <c r="P75" s="600">
        <v>63</v>
      </c>
      <c r="Q75" s="601" t="s">
        <v>426</v>
      </c>
      <c r="R75" s="593"/>
      <c r="S75" s="594"/>
    </row>
    <row r="76" spans="1:19">
      <c r="A76" s="600">
        <v>64</v>
      </c>
      <c r="B76" s="601" t="s">
        <v>427</v>
      </c>
      <c r="C76" s="593"/>
      <c r="D76" s="594"/>
      <c r="E76" s="593"/>
      <c r="F76" s="600">
        <v>64</v>
      </c>
      <c r="G76" s="601" t="s">
        <v>427</v>
      </c>
      <c r="H76" s="593"/>
      <c r="I76" s="594"/>
      <c r="K76" s="600">
        <v>64</v>
      </c>
      <c r="L76" s="601" t="s">
        <v>427</v>
      </c>
      <c r="M76" s="593"/>
      <c r="N76" s="594"/>
      <c r="P76" s="600">
        <v>64</v>
      </c>
      <c r="Q76" s="601" t="s">
        <v>427</v>
      </c>
      <c r="R76" s="593"/>
      <c r="S76" s="594"/>
    </row>
    <row r="77" spans="1:19">
      <c r="A77" s="600">
        <v>65</v>
      </c>
      <c r="B77" s="601" t="s">
        <v>428</v>
      </c>
      <c r="C77" s="593"/>
      <c r="D77" s="594"/>
      <c r="E77" s="593"/>
      <c r="F77" s="600">
        <v>65</v>
      </c>
      <c r="G77" s="601" t="s">
        <v>428</v>
      </c>
      <c r="H77" s="593"/>
      <c r="I77" s="594"/>
      <c r="K77" s="600">
        <v>65</v>
      </c>
      <c r="L77" s="601" t="s">
        <v>428</v>
      </c>
      <c r="M77" s="593"/>
      <c r="N77" s="594"/>
      <c r="P77" s="600">
        <v>65</v>
      </c>
      <c r="Q77" s="601" t="s">
        <v>428</v>
      </c>
      <c r="R77" s="593"/>
      <c r="S77" s="594"/>
    </row>
    <row r="78" spans="1:19">
      <c r="A78" s="600">
        <v>66</v>
      </c>
      <c r="B78" s="601" t="s">
        <v>429</v>
      </c>
      <c r="C78" s="593"/>
      <c r="D78" s="594"/>
      <c r="E78" s="593"/>
      <c r="F78" s="600">
        <v>66</v>
      </c>
      <c r="G78" s="601" t="s">
        <v>429</v>
      </c>
      <c r="H78" s="593"/>
      <c r="I78" s="594"/>
      <c r="K78" s="600">
        <v>66</v>
      </c>
      <c r="L78" s="601" t="s">
        <v>429</v>
      </c>
      <c r="M78" s="593"/>
      <c r="N78" s="594"/>
      <c r="P78" s="600">
        <v>66</v>
      </c>
      <c r="Q78" s="601" t="s">
        <v>429</v>
      </c>
      <c r="R78" s="593"/>
      <c r="S78" s="594"/>
    </row>
    <row r="79" spans="1:19">
      <c r="A79" s="600">
        <v>67</v>
      </c>
      <c r="B79" s="601" t="s">
        <v>430</v>
      </c>
      <c r="C79" s="593"/>
      <c r="D79" s="594"/>
      <c r="E79" s="593"/>
      <c r="F79" s="600">
        <v>67</v>
      </c>
      <c r="G79" s="601" t="s">
        <v>430</v>
      </c>
      <c r="H79" s="593"/>
      <c r="I79" s="594"/>
      <c r="K79" s="600">
        <v>67</v>
      </c>
      <c r="L79" s="601" t="s">
        <v>430</v>
      </c>
      <c r="M79" s="593"/>
      <c r="N79" s="594"/>
      <c r="P79" s="600">
        <v>67</v>
      </c>
      <c r="Q79" s="601" t="s">
        <v>430</v>
      </c>
      <c r="R79" s="593"/>
      <c r="S79" s="594"/>
    </row>
    <row r="80" spans="1:19">
      <c r="A80" s="600">
        <v>68</v>
      </c>
      <c r="B80" s="601" t="s">
        <v>431</v>
      </c>
      <c r="C80" s="593"/>
      <c r="D80" s="594"/>
      <c r="E80" s="593"/>
      <c r="F80" s="600">
        <v>68</v>
      </c>
      <c r="G80" s="601" t="s">
        <v>431</v>
      </c>
      <c r="H80" s="593"/>
      <c r="I80" s="594"/>
      <c r="K80" s="600">
        <v>68</v>
      </c>
      <c r="L80" s="601" t="s">
        <v>431</v>
      </c>
      <c r="M80" s="593"/>
      <c r="N80" s="594"/>
      <c r="P80" s="600">
        <v>68</v>
      </c>
      <c r="Q80" s="601" t="s">
        <v>431</v>
      </c>
      <c r="R80" s="593"/>
      <c r="S80" s="594"/>
    </row>
    <row r="81" spans="1:19">
      <c r="A81" s="600">
        <v>69</v>
      </c>
      <c r="B81" s="601" t="s">
        <v>432</v>
      </c>
      <c r="C81" s="593"/>
      <c r="D81" s="594"/>
      <c r="E81" s="593"/>
      <c r="F81" s="600">
        <v>69</v>
      </c>
      <c r="G81" s="601" t="s">
        <v>432</v>
      </c>
      <c r="H81" s="593"/>
      <c r="I81" s="594"/>
      <c r="K81" s="600">
        <v>69</v>
      </c>
      <c r="L81" s="601" t="s">
        <v>432</v>
      </c>
      <c r="M81" s="593"/>
      <c r="N81" s="594"/>
      <c r="P81" s="600">
        <v>69</v>
      </c>
      <c r="Q81" s="601" t="s">
        <v>432</v>
      </c>
      <c r="R81" s="593"/>
      <c r="S81" s="594"/>
    </row>
    <row r="82" spans="1:19">
      <c r="A82" s="600">
        <v>70</v>
      </c>
      <c r="B82" s="601" t="s">
        <v>433</v>
      </c>
      <c r="C82" s="593"/>
      <c r="D82" s="594"/>
      <c r="E82" s="593"/>
      <c r="F82" s="600">
        <v>70</v>
      </c>
      <c r="G82" s="601" t="s">
        <v>433</v>
      </c>
      <c r="H82" s="593"/>
      <c r="I82" s="594"/>
      <c r="K82" s="600">
        <v>70</v>
      </c>
      <c r="L82" s="601" t="s">
        <v>433</v>
      </c>
      <c r="M82" s="593"/>
      <c r="N82" s="594"/>
      <c r="P82" s="600">
        <v>70</v>
      </c>
      <c r="Q82" s="601" t="s">
        <v>433</v>
      </c>
      <c r="R82" s="593"/>
      <c r="S82" s="594"/>
    </row>
    <row r="83" spans="1:19">
      <c r="A83" s="600">
        <v>71</v>
      </c>
      <c r="B83" s="601" t="s">
        <v>434</v>
      </c>
      <c r="C83" s="593"/>
      <c r="D83" s="594"/>
      <c r="E83" s="593"/>
      <c r="F83" s="600">
        <v>71</v>
      </c>
      <c r="G83" s="601" t="s">
        <v>434</v>
      </c>
      <c r="H83" s="593"/>
      <c r="I83" s="594"/>
      <c r="K83" s="600">
        <v>71</v>
      </c>
      <c r="L83" s="601" t="s">
        <v>434</v>
      </c>
      <c r="M83" s="593"/>
      <c r="N83" s="594"/>
      <c r="P83" s="600">
        <v>71</v>
      </c>
      <c r="Q83" s="601" t="s">
        <v>434</v>
      </c>
      <c r="R83" s="593"/>
      <c r="S83" s="594"/>
    </row>
    <row r="84" spans="1:19">
      <c r="A84" s="600">
        <v>72</v>
      </c>
      <c r="B84" s="601" t="s">
        <v>435</v>
      </c>
      <c r="C84" s="593"/>
      <c r="D84" s="594"/>
      <c r="E84" s="593"/>
      <c r="F84" s="600">
        <v>72</v>
      </c>
      <c r="G84" s="601" t="s">
        <v>435</v>
      </c>
      <c r="H84" s="593"/>
      <c r="I84" s="594"/>
      <c r="K84" s="600">
        <v>72</v>
      </c>
      <c r="L84" s="601" t="s">
        <v>435</v>
      </c>
      <c r="M84" s="593"/>
      <c r="N84" s="594"/>
      <c r="P84" s="600">
        <v>72</v>
      </c>
      <c r="Q84" s="601" t="s">
        <v>435</v>
      </c>
      <c r="R84" s="593"/>
      <c r="S84" s="594"/>
    </row>
    <row r="85" spans="1:19">
      <c r="A85" s="600">
        <v>73</v>
      </c>
      <c r="B85" s="601" t="s">
        <v>436</v>
      </c>
      <c r="C85" s="593"/>
      <c r="D85" s="594"/>
      <c r="E85" s="593"/>
      <c r="F85" s="600">
        <v>73</v>
      </c>
      <c r="G85" s="601" t="s">
        <v>436</v>
      </c>
      <c r="H85" s="593"/>
      <c r="I85" s="594"/>
      <c r="K85" s="600">
        <v>73</v>
      </c>
      <c r="L85" s="601" t="s">
        <v>436</v>
      </c>
      <c r="M85" s="593"/>
      <c r="N85" s="594"/>
      <c r="P85" s="600">
        <v>73</v>
      </c>
      <c r="Q85" s="601" t="s">
        <v>436</v>
      </c>
      <c r="R85" s="593"/>
      <c r="S85" s="594"/>
    </row>
    <row r="86" spans="1:19">
      <c r="A86" s="600">
        <v>74</v>
      </c>
      <c r="B86" s="601" t="s">
        <v>437</v>
      </c>
      <c r="C86" s="593"/>
      <c r="D86" s="594"/>
      <c r="E86" s="593"/>
      <c r="F86" s="600">
        <v>74</v>
      </c>
      <c r="G86" s="601" t="s">
        <v>437</v>
      </c>
      <c r="H86" s="593"/>
      <c r="I86" s="594"/>
      <c r="K86" s="600">
        <v>74</v>
      </c>
      <c r="L86" s="601" t="s">
        <v>437</v>
      </c>
      <c r="M86" s="593"/>
      <c r="N86" s="594"/>
      <c r="P86" s="600">
        <v>74</v>
      </c>
      <c r="Q86" s="601" t="s">
        <v>437</v>
      </c>
      <c r="R86" s="593"/>
      <c r="S86" s="594"/>
    </row>
    <row r="87" spans="1:19">
      <c r="A87" s="600">
        <v>75</v>
      </c>
      <c r="B87" s="601" t="s">
        <v>438</v>
      </c>
      <c r="C87" s="593"/>
      <c r="D87" s="594"/>
      <c r="E87" s="593"/>
      <c r="F87" s="600">
        <v>75</v>
      </c>
      <c r="G87" s="601" t="s">
        <v>438</v>
      </c>
      <c r="H87" s="593"/>
      <c r="I87" s="594"/>
      <c r="K87" s="600">
        <v>75</v>
      </c>
      <c r="L87" s="601" t="s">
        <v>438</v>
      </c>
      <c r="M87" s="593"/>
      <c r="N87" s="594"/>
      <c r="P87" s="600">
        <v>75</v>
      </c>
      <c r="Q87" s="601" t="s">
        <v>438</v>
      </c>
      <c r="R87" s="593"/>
      <c r="S87" s="594"/>
    </row>
    <row r="88" spans="1:19">
      <c r="A88" s="600">
        <v>76</v>
      </c>
      <c r="B88" s="601" t="s">
        <v>439</v>
      </c>
      <c r="C88" s="593"/>
      <c r="D88" s="594"/>
      <c r="E88" s="593"/>
      <c r="F88" s="600">
        <v>76</v>
      </c>
      <c r="G88" s="601" t="s">
        <v>439</v>
      </c>
      <c r="H88" s="593"/>
      <c r="I88" s="594"/>
      <c r="K88" s="600">
        <v>76</v>
      </c>
      <c r="L88" s="601" t="s">
        <v>439</v>
      </c>
      <c r="M88" s="593"/>
      <c r="N88" s="594"/>
      <c r="P88" s="600">
        <v>76</v>
      </c>
      <c r="Q88" s="601" t="s">
        <v>439</v>
      </c>
      <c r="R88" s="593"/>
      <c r="S88" s="594"/>
    </row>
    <row r="89" spans="1:19">
      <c r="A89" s="600">
        <v>77</v>
      </c>
      <c r="B89" s="601" t="s">
        <v>440</v>
      </c>
      <c r="C89" s="593"/>
      <c r="D89" s="594"/>
      <c r="E89" s="593"/>
      <c r="F89" s="600">
        <v>77</v>
      </c>
      <c r="G89" s="601" t="s">
        <v>440</v>
      </c>
      <c r="H89" s="593"/>
      <c r="I89" s="594"/>
      <c r="K89" s="600">
        <v>77</v>
      </c>
      <c r="L89" s="601" t="s">
        <v>440</v>
      </c>
      <c r="M89" s="593"/>
      <c r="N89" s="594"/>
      <c r="P89" s="600">
        <v>77</v>
      </c>
      <c r="Q89" s="601" t="s">
        <v>440</v>
      </c>
      <c r="R89" s="593"/>
      <c r="S89" s="594"/>
    </row>
    <row r="90" spans="1:19">
      <c r="A90" s="600">
        <v>78</v>
      </c>
      <c r="B90" s="601" t="s">
        <v>441</v>
      </c>
      <c r="C90" s="593"/>
      <c r="D90" s="594"/>
      <c r="E90" s="593"/>
      <c r="F90" s="600">
        <v>78</v>
      </c>
      <c r="G90" s="601" t="s">
        <v>441</v>
      </c>
      <c r="H90" s="593"/>
      <c r="I90" s="594"/>
      <c r="K90" s="600">
        <v>78</v>
      </c>
      <c r="L90" s="601" t="s">
        <v>441</v>
      </c>
      <c r="M90" s="593"/>
      <c r="N90" s="594"/>
      <c r="P90" s="600">
        <v>78</v>
      </c>
      <c r="Q90" s="601" t="s">
        <v>441</v>
      </c>
      <c r="R90" s="593"/>
      <c r="S90" s="594"/>
    </row>
    <row r="91" spans="1:19">
      <c r="A91" s="600">
        <v>79</v>
      </c>
      <c r="B91" s="601" t="s">
        <v>442</v>
      </c>
      <c r="C91" s="593"/>
      <c r="D91" s="594"/>
      <c r="E91" s="593"/>
      <c r="F91" s="600">
        <v>79</v>
      </c>
      <c r="G91" s="601" t="s">
        <v>442</v>
      </c>
      <c r="H91" s="593"/>
      <c r="I91" s="594"/>
      <c r="K91" s="600">
        <v>79</v>
      </c>
      <c r="L91" s="601" t="s">
        <v>442</v>
      </c>
      <c r="M91" s="593"/>
      <c r="N91" s="594"/>
      <c r="P91" s="600">
        <v>79</v>
      </c>
      <c r="Q91" s="601" t="s">
        <v>442</v>
      </c>
      <c r="R91" s="593"/>
      <c r="S91" s="594"/>
    </row>
    <row r="92" spans="1:19">
      <c r="A92" s="600">
        <v>80</v>
      </c>
      <c r="B92" s="601" t="s">
        <v>443</v>
      </c>
      <c r="C92" s="593"/>
      <c r="D92" s="594"/>
      <c r="E92" s="593"/>
      <c r="F92" s="600">
        <v>80</v>
      </c>
      <c r="G92" s="601" t="s">
        <v>443</v>
      </c>
      <c r="H92" s="593"/>
      <c r="I92" s="594"/>
      <c r="K92" s="600">
        <v>80</v>
      </c>
      <c r="L92" s="601" t="s">
        <v>443</v>
      </c>
      <c r="M92" s="593"/>
      <c r="N92" s="594"/>
      <c r="P92" s="600">
        <v>80</v>
      </c>
      <c r="Q92" s="601" t="s">
        <v>443</v>
      </c>
      <c r="R92" s="593"/>
      <c r="S92" s="594"/>
    </row>
    <row r="93" spans="1:19">
      <c r="A93" s="600">
        <v>81</v>
      </c>
      <c r="B93" s="601" t="s">
        <v>444</v>
      </c>
      <c r="C93" s="593"/>
      <c r="D93" s="594"/>
      <c r="E93" s="593"/>
      <c r="F93" s="600">
        <v>81</v>
      </c>
      <c r="G93" s="601" t="s">
        <v>444</v>
      </c>
      <c r="H93" s="593"/>
      <c r="I93" s="594"/>
      <c r="K93" s="600">
        <v>81</v>
      </c>
      <c r="L93" s="601" t="s">
        <v>444</v>
      </c>
      <c r="M93" s="593"/>
      <c r="N93" s="594"/>
      <c r="P93" s="600">
        <v>81</v>
      </c>
      <c r="Q93" s="601" t="s">
        <v>444</v>
      </c>
      <c r="R93" s="593"/>
      <c r="S93" s="594"/>
    </row>
    <row r="94" spans="1:19">
      <c r="A94" s="600">
        <v>82</v>
      </c>
      <c r="B94" s="601" t="s">
        <v>445</v>
      </c>
      <c r="C94" s="593"/>
      <c r="D94" s="594"/>
      <c r="E94" s="593"/>
      <c r="F94" s="600">
        <v>82</v>
      </c>
      <c r="G94" s="601" t="s">
        <v>445</v>
      </c>
      <c r="H94" s="593"/>
      <c r="I94" s="594"/>
      <c r="K94" s="600">
        <v>82</v>
      </c>
      <c r="L94" s="601" t="s">
        <v>445</v>
      </c>
      <c r="M94" s="593"/>
      <c r="N94" s="594"/>
      <c r="P94" s="600">
        <v>82</v>
      </c>
      <c r="Q94" s="601" t="s">
        <v>445</v>
      </c>
      <c r="R94" s="593"/>
      <c r="S94" s="594"/>
    </row>
    <row r="95" spans="1:19">
      <c r="A95" s="600">
        <v>83</v>
      </c>
      <c r="B95" s="601" t="s">
        <v>446</v>
      </c>
      <c r="C95" s="593"/>
      <c r="D95" s="594"/>
      <c r="E95" s="593"/>
      <c r="F95" s="600">
        <v>83</v>
      </c>
      <c r="G95" s="601" t="s">
        <v>446</v>
      </c>
      <c r="H95" s="593"/>
      <c r="I95" s="594"/>
      <c r="K95" s="600">
        <v>83</v>
      </c>
      <c r="L95" s="601" t="s">
        <v>446</v>
      </c>
      <c r="M95" s="593"/>
      <c r="N95" s="594"/>
      <c r="P95" s="600">
        <v>83</v>
      </c>
      <c r="Q95" s="601" t="s">
        <v>446</v>
      </c>
      <c r="R95" s="593"/>
      <c r="S95" s="594"/>
    </row>
    <row r="96" spans="1:19">
      <c r="A96" s="600">
        <v>84</v>
      </c>
      <c r="B96" s="601" t="s">
        <v>447</v>
      </c>
      <c r="C96" s="593"/>
      <c r="D96" s="594"/>
      <c r="E96" s="593"/>
      <c r="F96" s="600">
        <v>84</v>
      </c>
      <c r="G96" s="601" t="s">
        <v>447</v>
      </c>
      <c r="H96" s="593"/>
      <c r="I96" s="594"/>
      <c r="K96" s="600">
        <v>84</v>
      </c>
      <c r="L96" s="601" t="s">
        <v>447</v>
      </c>
      <c r="M96" s="593"/>
      <c r="N96" s="594"/>
      <c r="P96" s="600">
        <v>84</v>
      </c>
      <c r="Q96" s="601" t="s">
        <v>447</v>
      </c>
      <c r="R96" s="593"/>
      <c r="S96" s="594"/>
    </row>
    <row r="97" spans="1:19">
      <c r="A97" s="600">
        <v>85</v>
      </c>
      <c r="B97" s="601" t="s">
        <v>448</v>
      </c>
      <c r="C97" s="593"/>
      <c r="D97" s="594"/>
      <c r="E97" s="593"/>
      <c r="F97" s="600">
        <v>85</v>
      </c>
      <c r="G97" s="601" t="s">
        <v>448</v>
      </c>
      <c r="H97" s="593"/>
      <c r="I97" s="594"/>
      <c r="K97" s="600">
        <v>85</v>
      </c>
      <c r="L97" s="601" t="s">
        <v>448</v>
      </c>
      <c r="M97" s="593"/>
      <c r="N97" s="594"/>
      <c r="P97" s="600">
        <v>85</v>
      </c>
      <c r="Q97" s="601" t="s">
        <v>448</v>
      </c>
      <c r="R97" s="593"/>
      <c r="S97" s="594"/>
    </row>
    <row r="98" spans="1:19">
      <c r="A98" s="600">
        <v>86</v>
      </c>
      <c r="B98" s="601" t="s">
        <v>449</v>
      </c>
      <c r="C98" s="593"/>
      <c r="D98" s="594"/>
      <c r="E98" s="593"/>
      <c r="F98" s="600">
        <v>86</v>
      </c>
      <c r="G98" s="601" t="s">
        <v>449</v>
      </c>
      <c r="H98" s="593"/>
      <c r="I98" s="594"/>
      <c r="K98" s="600">
        <v>86</v>
      </c>
      <c r="L98" s="601" t="s">
        <v>449</v>
      </c>
      <c r="M98" s="593"/>
      <c r="N98" s="594"/>
      <c r="P98" s="600">
        <v>86</v>
      </c>
      <c r="Q98" s="601" t="s">
        <v>449</v>
      </c>
      <c r="R98" s="593"/>
      <c r="S98" s="594"/>
    </row>
    <row r="99" spans="1:19">
      <c r="A99" s="600">
        <v>87</v>
      </c>
      <c r="B99" s="601" t="s">
        <v>450</v>
      </c>
      <c r="C99" s="593"/>
      <c r="D99" s="594"/>
      <c r="E99" s="593"/>
      <c r="F99" s="600">
        <v>87</v>
      </c>
      <c r="G99" s="601" t="s">
        <v>450</v>
      </c>
      <c r="H99" s="593"/>
      <c r="I99" s="594"/>
      <c r="K99" s="600">
        <v>87</v>
      </c>
      <c r="L99" s="601" t="s">
        <v>450</v>
      </c>
      <c r="M99" s="593"/>
      <c r="N99" s="594"/>
      <c r="P99" s="600">
        <v>87</v>
      </c>
      <c r="Q99" s="601" t="s">
        <v>450</v>
      </c>
      <c r="R99" s="593"/>
      <c r="S99" s="594"/>
    </row>
    <row r="100" spans="1:19">
      <c r="A100" s="600">
        <v>88</v>
      </c>
      <c r="B100" s="601" t="s">
        <v>451</v>
      </c>
      <c r="C100" s="593"/>
      <c r="D100" s="594"/>
      <c r="E100" s="593"/>
      <c r="F100" s="600">
        <v>88</v>
      </c>
      <c r="G100" s="601" t="s">
        <v>451</v>
      </c>
      <c r="H100" s="593"/>
      <c r="I100" s="594"/>
      <c r="K100" s="600">
        <v>88</v>
      </c>
      <c r="L100" s="601" t="s">
        <v>451</v>
      </c>
      <c r="M100" s="593"/>
      <c r="N100" s="594"/>
      <c r="P100" s="600">
        <v>88</v>
      </c>
      <c r="Q100" s="601" t="s">
        <v>451</v>
      </c>
      <c r="R100" s="593"/>
      <c r="S100" s="594"/>
    </row>
    <row r="101" spans="1:19">
      <c r="A101" s="600">
        <v>89</v>
      </c>
      <c r="B101" s="601" t="s">
        <v>452</v>
      </c>
      <c r="C101" s="593"/>
      <c r="D101" s="594"/>
      <c r="E101" s="593"/>
      <c r="F101" s="600">
        <v>89</v>
      </c>
      <c r="G101" s="601" t="s">
        <v>452</v>
      </c>
      <c r="H101" s="593"/>
      <c r="I101" s="594"/>
      <c r="K101" s="600">
        <v>89</v>
      </c>
      <c r="L101" s="601" t="s">
        <v>452</v>
      </c>
      <c r="M101" s="593"/>
      <c r="N101" s="594"/>
      <c r="P101" s="600">
        <v>89</v>
      </c>
      <c r="Q101" s="601" t="s">
        <v>452</v>
      </c>
      <c r="R101" s="593"/>
      <c r="S101" s="594"/>
    </row>
    <row r="102" spans="1:19">
      <c r="A102" s="600">
        <v>90</v>
      </c>
      <c r="B102" s="601" t="s">
        <v>453</v>
      </c>
      <c r="C102" s="593"/>
      <c r="D102" s="594"/>
      <c r="E102" s="593"/>
      <c r="F102" s="600">
        <v>90</v>
      </c>
      <c r="G102" s="601" t="s">
        <v>453</v>
      </c>
      <c r="H102" s="593"/>
      <c r="I102" s="594"/>
      <c r="K102" s="600">
        <v>90</v>
      </c>
      <c r="L102" s="601" t="s">
        <v>453</v>
      </c>
      <c r="M102" s="593"/>
      <c r="N102" s="594"/>
      <c r="P102" s="600">
        <v>90</v>
      </c>
      <c r="Q102" s="601" t="s">
        <v>453</v>
      </c>
      <c r="R102" s="593"/>
      <c r="S102" s="594"/>
    </row>
    <row r="103" spans="1:19">
      <c r="A103" s="600">
        <v>91</v>
      </c>
      <c r="B103" s="601" t="s">
        <v>454</v>
      </c>
      <c r="C103" s="593"/>
      <c r="D103" s="594"/>
      <c r="E103" s="593"/>
      <c r="F103" s="600">
        <v>91</v>
      </c>
      <c r="G103" s="601" t="s">
        <v>454</v>
      </c>
      <c r="H103" s="593"/>
      <c r="I103" s="594"/>
      <c r="K103" s="600">
        <v>91</v>
      </c>
      <c r="L103" s="601" t="s">
        <v>454</v>
      </c>
      <c r="M103" s="593"/>
      <c r="N103" s="594"/>
      <c r="P103" s="600">
        <v>91</v>
      </c>
      <c r="Q103" s="601" t="s">
        <v>454</v>
      </c>
      <c r="R103" s="593"/>
      <c r="S103" s="594"/>
    </row>
    <row r="104" spans="1:19">
      <c r="A104" s="600">
        <v>92</v>
      </c>
      <c r="B104" s="601" t="s">
        <v>455</v>
      </c>
      <c r="C104" s="593"/>
      <c r="D104" s="594"/>
      <c r="E104" s="593"/>
      <c r="F104" s="600">
        <v>92</v>
      </c>
      <c r="G104" s="601" t="s">
        <v>455</v>
      </c>
      <c r="H104" s="593"/>
      <c r="I104" s="594"/>
      <c r="K104" s="600">
        <v>92</v>
      </c>
      <c r="L104" s="601" t="s">
        <v>455</v>
      </c>
      <c r="M104" s="593"/>
      <c r="N104" s="594"/>
      <c r="P104" s="600">
        <v>92</v>
      </c>
      <c r="Q104" s="601" t="s">
        <v>455</v>
      </c>
      <c r="R104" s="593"/>
      <c r="S104" s="594"/>
    </row>
    <row r="105" spans="1:19">
      <c r="A105" s="600">
        <v>93</v>
      </c>
      <c r="B105" s="601" t="s">
        <v>456</v>
      </c>
      <c r="C105" s="593"/>
      <c r="D105" s="594"/>
      <c r="E105" s="593"/>
      <c r="F105" s="600">
        <v>93</v>
      </c>
      <c r="G105" s="601" t="s">
        <v>456</v>
      </c>
      <c r="H105" s="593"/>
      <c r="I105" s="594"/>
      <c r="K105" s="600">
        <v>93</v>
      </c>
      <c r="L105" s="601" t="s">
        <v>456</v>
      </c>
      <c r="M105" s="593"/>
      <c r="N105" s="594"/>
      <c r="P105" s="600">
        <v>93</v>
      </c>
      <c r="Q105" s="601" t="s">
        <v>456</v>
      </c>
      <c r="R105" s="593"/>
      <c r="S105" s="594"/>
    </row>
    <row r="106" spans="1:19">
      <c r="A106" s="600">
        <v>94</v>
      </c>
      <c r="B106" s="601" t="s">
        <v>457</v>
      </c>
      <c r="C106" s="593"/>
      <c r="D106" s="594"/>
      <c r="E106" s="593"/>
      <c r="F106" s="600">
        <v>94</v>
      </c>
      <c r="G106" s="601" t="s">
        <v>457</v>
      </c>
      <c r="H106" s="593"/>
      <c r="I106" s="594"/>
      <c r="K106" s="600">
        <v>94</v>
      </c>
      <c r="L106" s="601" t="s">
        <v>457</v>
      </c>
      <c r="M106" s="593"/>
      <c r="N106" s="594"/>
      <c r="P106" s="600">
        <v>94</v>
      </c>
      <c r="Q106" s="601" t="s">
        <v>457</v>
      </c>
      <c r="R106" s="593"/>
      <c r="S106" s="594"/>
    </row>
    <row r="107" spans="1:19">
      <c r="A107" s="600">
        <v>95</v>
      </c>
      <c r="B107" s="601" t="s">
        <v>458</v>
      </c>
      <c r="C107" s="593"/>
      <c r="D107" s="594"/>
      <c r="E107" s="593"/>
      <c r="F107" s="600">
        <v>95</v>
      </c>
      <c r="G107" s="601" t="s">
        <v>458</v>
      </c>
      <c r="H107" s="593"/>
      <c r="I107" s="594"/>
      <c r="K107" s="600">
        <v>95</v>
      </c>
      <c r="L107" s="601" t="s">
        <v>458</v>
      </c>
      <c r="M107" s="593"/>
      <c r="N107" s="594"/>
      <c r="P107" s="600">
        <v>95</v>
      </c>
      <c r="Q107" s="601" t="s">
        <v>458</v>
      </c>
      <c r="R107" s="593"/>
      <c r="S107" s="594"/>
    </row>
    <row r="108" spans="1:19">
      <c r="A108" s="600">
        <v>96</v>
      </c>
      <c r="B108" s="601" t="s">
        <v>459</v>
      </c>
      <c r="C108" s="593"/>
      <c r="D108" s="594"/>
      <c r="E108" s="593"/>
      <c r="F108" s="600">
        <v>96</v>
      </c>
      <c r="G108" s="601" t="s">
        <v>459</v>
      </c>
      <c r="H108" s="593"/>
      <c r="I108" s="594"/>
      <c r="K108" s="600">
        <v>96</v>
      </c>
      <c r="L108" s="601" t="s">
        <v>459</v>
      </c>
      <c r="M108" s="593"/>
      <c r="N108" s="594"/>
      <c r="P108" s="600">
        <v>96</v>
      </c>
      <c r="Q108" s="601" t="s">
        <v>459</v>
      </c>
      <c r="R108" s="593"/>
      <c r="S108" s="594"/>
    </row>
    <row r="109" spans="1:19">
      <c r="A109" s="600">
        <v>97</v>
      </c>
      <c r="B109" s="601" t="s">
        <v>460</v>
      </c>
      <c r="C109" s="593"/>
      <c r="D109" s="594"/>
      <c r="E109" s="593"/>
      <c r="F109" s="600">
        <v>97</v>
      </c>
      <c r="G109" s="601" t="s">
        <v>460</v>
      </c>
      <c r="H109" s="593"/>
      <c r="I109" s="594"/>
      <c r="K109" s="600">
        <v>97</v>
      </c>
      <c r="L109" s="601" t="s">
        <v>460</v>
      </c>
      <c r="M109" s="593"/>
      <c r="N109" s="594"/>
      <c r="P109" s="600">
        <v>97</v>
      </c>
      <c r="Q109" s="601" t="s">
        <v>460</v>
      </c>
      <c r="R109" s="593"/>
      <c r="S109" s="594"/>
    </row>
    <row r="110" spans="1:19">
      <c r="A110" s="600">
        <v>98</v>
      </c>
      <c r="B110" s="601" t="s">
        <v>461</v>
      </c>
      <c r="C110" s="593"/>
      <c r="D110" s="594"/>
      <c r="E110" s="593"/>
      <c r="F110" s="600">
        <v>98</v>
      </c>
      <c r="G110" s="601" t="s">
        <v>461</v>
      </c>
      <c r="H110" s="593"/>
      <c r="I110" s="594"/>
      <c r="K110" s="600">
        <v>98</v>
      </c>
      <c r="L110" s="601" t="s">
        <v>461</v>
      </c>
      <c r="M110" s="593"/>
      <c r="N110" s="594"/>
      <c r="P110" s="600">
        <v>98</v>
      </c>
      <c r="Q110" s="601" t="s">
        <v>461</v>
      </c>
      <c r="R110" s="593"/>
      <c r="S110" s="594"/>
    </row>
    <row r="111" spans="1:19">
      <c r="A111" s="600">
        <v>99</v>
      </c>
      <c r="B111" s="601" t="s">
        <v>462</v>
      </c>
      <c r="C111" s="593"/>
      <c r="D111" s="594"/>
      <c r="E111" s="593"/>
      <c r="F111" s="600">
        <v>99</v>
      </c>
      <c r="G111" s="601" t="s">
        <v>462</v>
      </c>
      <c r="H111" s="593"/>
      <c r="I111" s="594"/>
      <c r="K111" s="600">
        <v>99</v>
      </c>
      <c r="L111" s="601" t="s">
        <v>462</v>
      </c>
      <c r="M111" s="593"/>
      <c r="N111" s="594"/>
      <c r="P111" s="600">
        <v>99</v>
      </c>
      <c r="Q111" s="601" t="s">
        <v>462</v>
      </c>
      <c r="R111" s="593"/>
      <c r="S111" s="594"/>
    </row>
    <row r="112" spans="1:19" ht="13.8" thickBot="1">
      <c r="A112" s="602">
        <v>100</v>
      </c>
      <c r="B112" s="603" t="s">
        <v>463</v>
      </c>
      <c r="C112" s="604"/>
      <c r="D112" s="605"/>
      <c r="E112" s="593"/>
      <c r="F112" s="602">
        <v>100</v>
      </c>
      <c r="G112" s="603" t="s">
        <v>463</v>
      </c>
      <c r="H112" s="604"/>
      <c r="I112" s="605"/>
      <c r="K112" s="602">
        <v>100</v>
      </c>
      <c r="L112" s="603" t="s">
        <v>463</v>
      </c>
      <c r="M112" s="604"/>
      <c r="N112" s="605"/>
      <c r="P112" s="602">
        <v>100</v>
      </c>
      <c r="Q112" s="603" t="s">
        <v>463</v>
      </c>
      <c r="R112" s="604"/>
      <c r="S112" s="605"/>
    </row>
    <row r="118" spans="1:4">
      <c r="A118" s="617" t="s">
        <v>469</v>
      </c>
    </row>
    <row r="119" spans="1:4" ht="13.8" thickBot="1"/>
    <row r="120" spans="1:4" ht="13.8" thickBot="1">
      <c r="A120" s="606"/>
      <c r="B120" s="607"/>
      <c r="C120" s="607"/>
      <c r="D120" s="608"/>
    </row>
    <row r="121" spans="1:4" ht="13.8" thickBot="1">
      <c r="A121" s="610"/>
      <c r="D121" s="611"/>
    </row>
    <row r="122" spans="1:4" ht="15.6" thickBot="1">
      <c r="A122" s="1062" t="e">
        <v>#REF!</v>
      </c>
      <c r="B122" s="1063"/>
      <c r="C122" s="590"/>
      <c r="D122" s="591"/>
    </row>
    <row r="123" spans="1:4">
      <c r="A123" s="1064"/>
      <c r="B123" s="1065"/>
      <c r="C123" s="590"/>
      <c r="D123" s="591"/>
    </row>
    <row r="124" spans="1:4">
      <c r="A124" s="592"/>
      <c r="B124" s="593"/>
      <c r="C124" s="593"/>
      <c r="D124" s="594"/>
    </row>
    <row r="125" spans="1:4">
      <c r="A125" s="1066" t="e">
        <f>IF(OR((A122&gt;9999999999),(A122&lt;0)),"Invalid Entry - More than 1000 crore OR -ve value",IF(A122=0, "",+CONCATENATE(U121,B132,D132,B131,D131,B130,D130,B129,D129,B128,D128,B127," Only")))</f>
        <v>#REF!</v>
      </c>
      <c r="B125" s="1067"/>
      <c r="C125" s="1067"/>
      <c r="D125" s="1068"/>
    </row>
    <row r="126" spans="1:4">
      <c r="A126" s="592"/>
      <c r="B126" s="593"/>
      <c r="C126" s="593"/>
      <c r="D126" s="594"/>
    </row>
    <row r="127" spans="1:4">
      <c r="A127" s="595" t="e">
        <f>-INT(A122/100)*100+ROUND(A122,0)</f>
        <v>#REF!</v>
      </c>
      <c r="B127" s="593" t="e">
        <f t="shared" ref="B127:B132" si="6">IF(A127=0,"",LOOKUP(A127,$A$13:$A$112,$B$13:$B$112))</f>
        <v>#REF!</v>
      </c>
      <c r="C127" s="593"/>
      <c r="D127" s="596"/>
    </row>
    <row r="128" spans="1:4">
      <c r="A128" s="595" t="e">
        <f>-INT(A122/1000)*10+INT(A122/100)</f>
        <v>#REF!</v>
      </c>
      <c r="B128" s="593" t="e">
        <f t="shared" si="6"/>
        <v>#REF!</v>
      </c>
      <c r="C128" s="593"/>
      <c r="D128" s="596" t="e">
        <f>+IF(B128="",""," Hundred ")</f>
        <v>#REF!</v>
      </c>
    </row>
    <row r="129" spans="1:4">
      <c r="A129" s="595" t="e">
        <f>-INT(A122/100000)*100+INT(A122/1000)</f>
        <v>#REF!</v>
      </c>
      <c r="B129" s="593" t="e">
        <f t="shared" si="6"/>
        <v>#REF!</v>
      </c>
      <c r="C129" s="593"/>
      <c r="D129" s="596" t="e">
        <f>IF((B129=""),IF(C129="",""," Thousand ")," Thousand ")</f>
        <v>#REF!</v>
      </c>
    </row>
    <row r="130" spans="1:4">
      <c r="A130" s="595" t="e">
        <f>-INT(A122/10000000)*100+INT(A122/100000)</f>
        <v>#REF!</v>
      </c>
      <c r="B130" s="593" t="e">
        <f t="shared" si="6"/>
        <v>#REF!</v>
      </c>
      <c r="C130" s="593"/>
      <c r="D130" s="596" t="e">
        <f>IF((B130=""),IF(C130="",""," Lac ")," Lac ")</f>
        <v>#REF!</v>
      </c>
    </row>
    <row r="131" spans="1:4">
      <c r="A131" s="595" t="e">
        <f>-INT(A122/1000000000)*100+INT(A122/10000000)</f>
        <v>#REF!</v>
      </c>
      <c r="B131" s="597" t="e">
        <f t="shared" si="6"/>
        <v>#REF!</v>
      </c>
      <c r="C131" s="593"/>
      <c r="D131" s="596" t="e">
        <f>IF((B131=""),IF(C131="",""," Crore ")," Crore ")</f>
        <v>#REF!</v>
      </c>
    </row>
    <row r="132" spans="1:4">
      <c r="A132" s="598" t="e">
        <f>-INT(A122/10000000000)*1000+INT(A122/1000000000)</f>
        <v>#REF!</v>
      </c>
      <c r="B132" s="597" t="e">
        <f t="shared" si="6"/>
        <v>#REF!</v>
      </c>
      <c r="C132" s="593"/>
      <c r="D132" s="596" t="e">
        <f>IF((B132=""),IF(C132="",""," Hundred ")," Hundred ")</f>
        <v>#REF!</v>
      </c>
    </row>
    <row r="133" spans="1:4">
      <c r="A133" s="599"/>
      <c r="B133" s="593"/>
      <c r="C133" s="593"/>
      <c r="D133" s="594"/>
    </row>
    <row r="134" spans="1:4">
      <c r="A134" s="600">
        <v>1</v>
      </c>
      <c r="B134" s="601" t="s">
        <v>364</v>
      </c>
      <c r="C134" s="593"/>
      <c r="D134" s="594"/>
    </row>
    <row r="135" spans="1:4">
      <c r="A135" s="600">
        <v>2</v>
      </c>
      <c r="B135" s="601" t="s">
        <v>365</v>
      </c>
      <c r="C135" s="593"/>
      <c r="D135" s="594"/>
    </row>
    <row r="136" spans="1:4">
      <c r="A136" s="600">
        <v>3</v>
      </c>
      <c r="B136" s="601" t="s">
        <v>366</v>
      </c>
      <c r="C136" s="593"/>
      <c r="D136" s="594"/>
    </row>
    <row r="137" spans="1:4">
      <c r="A137" s="600">
        <v>4</v>
      </c>
      <c r="B137" s="601" t="s">
        <v>367</v>
      </c>
      <c r="C137" s="593"/>
      <c r="D137" s="594"/>
    </row>
    <row r="138" spans="1:4">
      <c r="A138" s="600">
        <v>5</v>
      </c>
      <c r="B138" s="601" t="s">
        <v>368</v>
      </c>
      <c r="C138" s="593"/>
      <c r="D138" s="594"/>
    </row>
    <row r="139" spans="1:4">
      <c r="A139" s="600">
        <v>6</v>
      </c>
      <c r="B139" s="601" t="s">
        <v>369</v>
      </c>
      <c r="C139" s="593"/>
      <c r="D139" s="594"/>
    </row>
    <row r="140" spans="1:4">
      <c r="A140" s="600">
        <v>7</v>
      </c>
      <c r="B140" s="601" t="s">
        <v>370</v>
      </c>
      <c r="C140" s="593"/>
      <c r="D140" s="594"/>
    </row>
    <row r="141" spans="1:4">
      <c r="A141" s="600">
        <v>8</v>
      </c>
      <c r="B141" s="601" t="s">
        <v>371</v>
      </c>
      <c r="C141" s="593"/>
      <c r="D141" s="594"/>
    </row>
    <row r="142" spans="1:4">
      <c r="A142" s="600">
        <v>9</v>
      </c>
      <c r="B142" s="601" t="s">
        <v>372</v>
      </c>
      <c r="C142" s="593"/>
      <c r="D142" s="594"/>
    </row>
    <row r="143" spans="1:4">
      <c r="A143" s="600">
        <v>10</v>
      </c>
      <c r="B143" s="601" t="s">
        <v>373</v>
      </c>
      <c r="C143" s="593"/>
      <c r="D143" s="594"/>
    </row>
    <row r="144" spans="1:4">
      <c r="A144" s="600">
        <v>11</v>
      </c>
      <c r="B144" s="601" t="s">
        <v>374</v>
      </c>
      <c r="C144" s="593"/>
      <c r="D144" s="594"/>
    </row>
    <row r="145" spans="1:4">
      <c r="A145" s="600">
        <v>12</v>
      </c>
      <c r="B145" s="601" t="s">
        <v>375</v>
      </c>
      <c r="C145" s="593"/>
      <c r="D145" s="594"/>
    </row>
    <row r="146" spans="1:4">
      <c r="A146" s="600">
        <v>13</v>
      </c>
      <c r="B146" s="601" t="s">
        <v>376</v>
      </c>
      <c r="C146" s="593"/>
      <c r="D146" s="594"/>
    </row>
    <row r="147" spans="1:4">
      <c r="A147" s="600">
        <v>14</v>
      </c>
      <c r="B147" s="601" t="s">
        <v>377</v>
      </c>
      <c r="C147" s="593"/>
      <c r="D147" s="594"/>
    </row>
    <row r="148" spans="1:4">
      <c r="A148" s="600">
        <v>15</v>
      </c>
      <c r="B148" s="601" t="s">
        <v>378</v>
      </c>
      <c r="C148" s="593"/>
      <c r="D148" s="594"/>
    </row>
    <row r="149" spans="1:4">
      <c r="A149" s="600">
        <v>16</v>
      </c>
      <c r="B149" s="601" t="s">
        <v>379</v>
      </c>
      <c r="C149" s="593"/>
      <c r="D149" s="594"/>
    </row>
    <row r="150" spans="1:4">
      <c r="A150" s="600">
        <v>17</v>
      </c>
      <c r="B150" s="601" t="s">
        <v>380</v>
      </c>
      <c r="C150" s="593"/>
      <c r="D150" s="594"/>
    </row>
    <row r="151" spans="1:4">
      <c r="A151" s="600">
        <v>18</v>
      </c>
      <c r="B151" s="601" t="s">
        <v>381</v>
      </c>
      <c r="C151" s="593"/>
      <c r="D151" s="594"/>
    </row>
    <row r="152" spans="1:4">
      <c r="A152" s="600">
        <v>19</v>
      </c>
      <c r="B152" s="601" t="s">
        <v>382</v>
      </c>
      <c r="C152" s="593"/>
      <c r="D152" s="594"/>
    </row>
    <row r="153" spans="1:4">
      <c r="A153" s="600">
        <v>20</v>
      </c>
      <c r="B153" s="601" t="s">
        <v>383</v>
      </c>
      <c r="C153" s="593"/>
      <c r="D153" s="594"/>
    </row>
    <row r="154" spans="1:4">
      <c r="A154" s="600">
        <v>21</v>
      </c>
      <c r="B154" s="601" t="s">
        <v>384</v>
      </c>
      <c r="C154" s="593"/>
      <c r="D154" s="594"/>
    </row>
    <row r="155" spans="1:4">
      <c r="A155" s="600">
        <v>22</v>
      </c>
      <c r="B155" s="601" t="s">
        <v>385</v>
      </c>
      <c r="C155" s="593"/>
      <c r="D155" s="594"/>
    </row>
    <row r="156" spans="1:4">
      <c r="A156" s="600">
        <v>23</v>
      </c>
      <c r="B156" s="601" t="s">
        <v>386</v>
      </c>
      <c r="C156" s="593"/>
      <c r="D156" s="594"/>
    </row>
    <row r="157" spans="1:4">
      <c r="A157" s="600">
        <v>24</v>
      </c>
      <c r="B157" s="601" t="s">
        <v>387</v>
      </c>
      <c r="C157" s="593"/>
      <c r="D157" s="594"/>
    </row>
    <row r="158" spans="1:4">
      <c r="A158" s="600">
        <v>25</v>
      </c>
      <c r="B158" s="601" t="s">
        <v>388</v>
      </c>
      <c r="C158" s="593"/>
      <c r="D158" s="594"/>
    </row>
    <row r="159" spans="1:4">
      <c r="A159" s="600">
        <v>26</v>
      </c>
      <c r="B159" s="601" t="s">
        <v>389</v>
      </c>
      <c r="C159" s="593"/>
      <c r="D159" s="594"/>
    </row>
    <row r="160" spans="1:4">
      <c r="A160" s="600">
        <v>27</v>
      </c>
      <c r="B160" s="601" t="s">
        <v>390</v>
      </c>
      <c r="C160" s="593"/>
      <c r="D160" s="594"/>
    </row>
    <row r="161" spans="1:4">
      <c r="A161" s="600">
        <v>28</v>
      </c>
      <c r="B161" s="601" t="s">
        <v>391</v>
      </c>
      <c r="C161" s="593"/>
      <c r="D161" s="594"/>
    </row>
    <row r="162" spans="1:4">
      <c r="A162" s="600">
        <v>29</v>
      </c>
      <c r="B162" s="601" t="s">
        <v>392</v>
      </c>
      <c r="C162" s="593"/>
      <c r="D162" s="594"/>
    </row>
    <row r="163" spans="1:4">
      <c r="A163" s="600">
        <v>30</v>
      </c>
      <c r="B163" s="601" t="s">
        <v>393</v>
      </c>
      <c r="C163" s="593"/>
      <c r="D163" s="594"/>
    </row>
    <row r="164" spans="1:4">
      <c r="A164" s="600">
        <v>31</v>
      </c>
      <c r="B164" s="601" t="s">
        <v>394</v>
      </c>
      <c r="C164" s="593"/>
      <c r="D164" s="594"/>
    </row>
    <row r="165" spans="1:4">
      <c r="A165" s="600">
        <v>32</v>
      </c>
      <c r="B165" s="601" t="s">
        <v>395</v>
      </c>
      <c r="C165" s="593"/>
      <c r="D165" s="594"/>
    </row>
    <row r="166" spans="1:4">
      <c r="A166" s="600">
        <v>33</v>
      </c>
      <c r="B166" s="601" t="s">
        <v>396</v>
      </c>
      <c r="C166" s="593"/>
      <c r="D166" s="594"/>
    </row>
    <row r="167" spans="1:4">
      <c r="A167" s="600">
        <v>34</v>
      </c>
      <c r="B167" s="601" t="s">
        <v>397</v>
      </c>
      <c r="C167" s="593"/>
      <c r="D167" s="594"/>
    </row>
    <row r="168" spans="1:4">
      <c r="A168" s="600">
        <v>35</v>
      </c>
      <c r="B168" s="601" t="s">
        <v>398</v>
      </c>
      <c r="C168" s="593"/>
      <c r="D168" s="594"/>
    </row>
    <row r="169" spans="1:4">
      <c r="A169" s="600">
        <v>36</v>
      </c>
      <c r="B169" s="601" t="s">
        <v>399</v>
      </c>
      <c r="C169" s="593"/>
      <c r="D169" s="594"/>
    </row>
    <row r="170" spans="1:4">
      <c r="A170" s="600">
        <v>37</v>
      </c>
      <c r="B170" s="601" t="s">
        <v>400</v>
      </c>
      <c r="C170" s="593"/>
      <c r="D170" s="594"/>
    </row>
    <row r="171" spans="1:4">
      <c r="A171" s="600">
        <v>38</v>
      </c>
      <c r="B171" s="601" t="s">
        <v>401</v>
      </c>
      <c r="C171" s="593"/>
      <c r="D171" s="594"/>
    </row>
    <row r="172" spans="1:4">
      <c r="A172" s="600">
        <v>39</v>
      </c>
      <c r="B172" s="601" t="s">
        <v>402</v>
      </c>
      <c r="C172" s="593"/>
      <c r="D172" s="594"/>
    </row>
    <row r="173" spans="1:4">
      <c r="A173" s="600">
        <v>40</v>
      </c>
      <c r="B173" s="601" t="s">
        <v>403</v>
      </c>
      <c r="C173" s="593"/>
      <c r="D173" s="594"/>
    </row>
    <row r="174" spans="1:4">
      <c r="A174" s="600">
        <v>41</v>
      </c>
      <c r="B174" s="601" t="s">
        <v>404</v>
      </c>
      <c r="C174" s="593"/>
      <c r="D174" s="594"/>
    </row>
    <row r="175" spans="1:4">
      <c r="A175" s="600">
        <v>42</v>
      </c>
      <c r="B175" s="601" t="s">
        <v>405</v>
      </c>
      <c r="C175" s="593"/>
      <c r="D175" s="594"/>
    </row>
    <row r="176" spans="1:4">
      <c r="A176" s="600">
        <v>43</v>
      </c>
      <c r="B176" s="601" t="s">
        <v>406</v>
      </c>
      <c r="C176" s="593"/>
      <c r="D176" s="594"/>
    </row>
    <row r="177" spans="1:4">
      <c r="A177" s="600">
        <v>44</v>
      </c>
      <c r="B177" s="601" t="s">
        <v>407</v>
      </c>
      <c r="C177" s="593"/>
      <c r="D177" s="594"/>
    </row>
    <row r="178" spans="1:4">
      <c r="A178" s="600">
        <v>45</v>
      </c>
      <c r="B178" s="601" t="s">
        <v>408</v>
      </c>
      <c r="C178" s="593"/>
      <c r="D178" s="594"/>
    </row>
    <row r="179" spans="1:4">
      <c r="A179" s="600">
        <v>46</v>
      </c>
      <c r="B179" s="601" t="s">
        <v>409</v>
      </c>
      <c r="C179" s="593"/>
      <c r="D179" s="594"/>
    </row>
    <row r="180" spans="1:4">
      <c r="A180" s="600">
        <v>47</v>
      </c>
      <c r="B180" s="601" t="s">
        <v>410</v>
      </c>
      <c r="C180" s="593"/>
      <c r="D180" s="594"/>
    </row>
    <row r="181" spans="1:4">
      <c r="A181" s="600">
        <v>48</v>
      </c>
      <c r="B181" s="601" t="s">
        <v>411</v>
      </c>
      <c r="C181" s="593"/>
      <c r="D181" s="594"/>
    </row>
    <row r="182" spans="1:4">
      <c r="A182" s="600">
        <v>49</v>
      </c>
      <c r="B182" s="601" t="s">
        <v>412</v>
      </c>
      <c r="C182" s="593"/>
      <c r="D182" s="594"/>
    </row>
    <row r="183" spans="1:4">
      <c r="A183" s="600">
        <v>50</v>
      </c>
      <c r="B183" s="601" t="s">
        <v>413</v>
      </c>
      <c r="C183" s="593"/>
      <c r="D183" s="594"/>
    </row>
    <row r="184" spans="1:4">
      <c r="A184" s="600">
        <v>51</v>
      </c>
      <c r="B184" s="601" t="s">
        <v>414</v>
      </c>
      <c r="C184" s="593"/>
      <c r="D184" s="594"/>
    </row>
    <row r="185" spans="1:4">
      <c r="A185" s="600">
        <v>52</v>
      </c>
      <c r="B185" s="601" t="s">
        <v>415</v>
      </c>
      <c r="C185" s="593"/>
      <c r="D185" s="594"/>
    </row>
    <row r="186" spans="1:4">
      <c r="A186" s="600">
        <v>53</v>
      </c>
      <c r="B186" s="601" t="s">
        <v>416</v>
      </c>
      <c r="C186" s="593"/>
      <c r="D186" s="594"/>
    </row>
    <row r="187" spans="1:4">
      <c r="A187" s="600">
        <v>54</v>
      </c>
      <c r="B187" s="601" t="s">
        <v>417</v>
      </c>
      <c r="C187" s="593"/>
      <c r="D187" s="594"/>
    </row>
    <row r="188" spans="1:4">
      <c r="A188" s="600">
        <v>55</v>
      </c>
      <c r="B188" s="601" t="s">
        <v>418</v>
      </c>
      <c r="C188" s="593"/>
      <c r="D188" s="594"/>
    </row>
    <row r="189" spans="1:4">
      <c r="A189" s="600">
        <v>56</v>
      </c>
      <c r="B189" s="601" t="s">
        <v>419</v>
      </c>
      <c r="C189" s="593"/>
      <c r="D189" s="594"/>
    </row>
    <row r="190" spans="1:4">
      <c r="A190" s="600">
        <v>57</v>
      </c>
      <c r="B190" s="601" t="s">
        <v>420</v>
      </c>
      <c r="C190" s="593"/>
      <c r="D190" s="594"/>
    </row>
    <row r="191" spans="1:4">
      <c r="A191" s="600">
        <v>58</v>
      </c>
      <c r="B191" s="601" t="s">
        <v>421</v>
      </c>
      <c r="C191" s="593"/>
      <c r="D191" s="594"/>
    </row>
    <row r="192" spans="1:4">
      <c r="A192" s="600">
        <v>59</v>
      </c>
      <c r="B192" s="601" t="s">
        <v>422</v>
      </c>
      <c r="C192" s="593"/>
      <c r="D192" s="594"/>
    </row>
    <row r="193" spans="1:4">
      <c r="A193" s="600">
        <v>60</v>
      </c>
      <c r="B193" s="601" t="s">
        <v>423</v>
      </c>
      <c r="C193" s="593"/>
      <c r="D193" s="594"/>
    </row>
    <row r="194" spans="1:4">
      <c r="A194" s="600">
        <v>61</v>
      </c>
      <c r="B194" s="601" t="s">
        <v>424</v>
      </c>
      <c r="C194" s="593"/>
      <c r="D194" s="594"/>
    </row>
    <row r="195" spans="1:4">
      <c r="A195" s="600">
        <v>62</v>
      </c>
      <c r="B195" s="601" t="s">
        <v>425</v>
      </c>
      <c r="C195" s="593"/>
      <c r="D195" s="594"/>
    </row>
    <row r="196" spans="1:4">
      <c r="A196" s="600">
        <v>63</v>
      </c>
      <c r="B196" s="601" t="s">
        <v>426</v>
      </c>
      <c r="C196" s="593"/>
      <c r="D196" s="594"/>
    </row>
    <row r="197" spans="1:4">
      <c r="A197" s="600">
        <v>64</v>
      </c>
      <c r="B197" s="601" t="s">
        <v>427</v>
      </c>
      <c r="C197" s="593"/>
      <c r="D197" s="594"/>
    </row>
    <row r="198" spans="1:4">
      <c r="A198" s="600">
        <v>65</v>
      </c>
      <c r="B198" s="601" t="s">
        <v>428</v>
      </c>
      <c r="C198" s="593"/>
      <c r="D198" s="594"/>
    </row>
    <row r="199" spans="1:4">
      <c r="A199" s="600">
        <v>66</v>
      </c>
      <c r="B199" s="601" t="s">
        <v>429</v>
      </c>
      <c r="C199" s="593"/>
      <c r="D199" s="594"/>
    </row>
    <row r="200" spans="1:4">
      <c r="A200" s="600">
        <v>67</v>
      </c>
      <c r="B200" s="601" t="s">
        <v>430</v>
      </c>
      <c r="C200" s="593"/>
      <c r="D200" s="594"/>
    </row>
    <row r="201" spans="1:4">
      <c r="A201" s="600">
        <v>68</v>
      </c>
      <c r="B201" s="601" t="s">
        <v>431</v>
      </c>
      <c r="C201" s="593"/>
      <c r="D201" s="594"/>
    </row>
    <row r="202" spans="1:4">
      <c r="A202" s="600">
        <v>69</v>
      </c>
      <c r="B202" s="601" t="s">
        <v>432</v>
      </c>
      <c r="C202" s="593"/>
      <c r="D202" s="594"/>
    </row>
    <row r="203" spans="1:4">
      <c r="A203" s="600">
        <v>70</v>
      </c>
      <c r="B203" s="601" t="s">
        <v>433</v>
      </c>
      <c r="C203" s="593"/>
      <c r="D203" s="594"/>
    </row>
    <row r="204" spans="1:4">
      <c r="A204" s="600">
        <v>71</v>
      </c>
      <c r="B204" s="601" t="s">
        <v>434</v>
      </c>
      <c r="C204" s="593"/>
      <c r="D204" s="594"/>
    </row>
    <row r="205" spans="1:4">
      <c r="A205" s="600">
        <v>72</v>
      </c>
      <c r="B205" s="601" t="s">
        <v>435</v>
      </c>
      <c r="C205" s="593"/>
      <c r="D205" s="594"/>
    </row>
    <row r="206" spans="1:4">
      <c r="A206" s="600">
        <v>73</v>
      </c>
      <c r="B206" s="601" t="s">
        <v>436</v>
      </c>
      <c r="C206" s="593"/>
      <c r="D206" s="594"/>
    </row>
    <row r="207" spans="1:4">
      <c r="A207" s="600">
        <v>74</v>
      </c>
      <c r="B207" s="601" t="s">
        <v>437</v>
      </c>
      <c r="C207" s="593"/>
      <c r="D207" s="594"/>
    </row>
    <row r="208" spans="1:4">
      <c r="A208" s="600">
        <v>75</v>
      </c>
      <c r="B208" s="601" t="s">
        <v>438</v>
      </c>
      <c r="C208" s="593"/>
      <c r="D208" s="594"/>
    </row>
    <row r="209" spans="1:4">
      <c r="A209" s="600">
        <v>76</v>
      </c>
      <c r="B209" s="601" t="s">
        <v>439</v>
      </c>
      <c r="C209" s="593"/>
      <c r="D209" s="594"/>
    </row>
    <row r="210" spans="1:4">
      <c r="A210" s="600">
        <v>77</v>
      </c>
      <c r="B210" s="601" t="s">
        <v>440</v>
      </c>
      <c r="C210" s="593"/>
      <c r="D210" s="594"/>
    </row>
    <row r="211" spans="1:4">
      <c r="A211" s="600">
        <v>78</v>
      </c>
      <c r="B211" s="601" t="s">
        <v>441</v>
      </c>
      <c r="C211" s="593"/>
      <c r="D211" s="594"/>
    </row>
    <row r="212" spans="1:4">
      <c r="A212" s="600">
        <v>79</v>
      </c>
      <c r="B212" s="601" t="s">
        <v>442</v>
      </c>
      <c r="C212" s="593"/>
      <c r="D212" s="594"/>
    </row>
    <row r="213" spans="1:4">
      <c r="A213" s="600">
        <v>80</v>
      </c>
      <c r="B213" s="601" t="s">
        <v>443</v>
      </c>
      <c r="C213" s="593"/>
      <c r="D213" s="594"/>
    </row>
    <row r="214" spans="1:4">
      <c r="A214" s="600">
        <v>81</v>
      </c>
      <c r="B214" s="601" t="s">
        <v>444</v>
      </c>
      <c r="C214" s="593"/>
      <c r="D214" s="594"/>
    </row>
    <row r="215" spans="1:4">
      <c r="A215" s="600">
        <v>82</v>
      </c>
      <c r="B215" s="601" t="s">
        <v>445</v>
      </c>
      <c r="C215" s="593"/>
      <c r="D215" s="594"/>
    </row>
    <row r="216" spans="1:4">
      <c r="A216" s="600">
        <v>83</v>
      </c>
      <c r="B216" s="601" t="s">
        <v>446</v>
      </c>
      <c r="C216" s="593"/>
      <c r="D216" s="594"/>
    </row>
    <row r="217" spans="1:4">
      <c r="A217" s="600">
        <v>84</v>
      </c>
      <c r="B217" s="601" t="s">
        <v>447</v>
      </c>
      <c r="C217" s="593"/>
      <c r="D217" s="594"/>
    </row>
    <row r="218" spans="1:4">
      <c r="A218" s="600">
        <v>85</v>
      </c>
      <c r="B218" s="601" t="s">
        <v>448</v>
      </c>
      <c r="C218" s="593"/>
      <c r="D218" s="594"/>
    </row>
    <row r="219" spans="1:4">
      <c r="A219" s="600">
        <v>86</v>
      </c>
      <c r="B219" s="601" t="s">
        <v>449</v>
      </c>
      <c r="C219" s="593"/>
      <c r="D219" s="594"/>
    </row>
    <row r="220" spans="1:4">
      <c r="A220" s="600">
        <v>87</v>
      </c>
      <c r="B220" s="601" t="s">
        <v>450</v>
      </c>
      <c r="C220" s="593"/>
      <c r="D220" s="594"/>
    </row>
    <row r="221" spans="1:4">
      <c r="A221" s="600">
        <v>88</v>
      </c>
      <c r="B221" s="601" t="s">
        <v>451</v>
      </c>
      <c r="C221" s="593"/>
      <c r="D221" s="594"/>
    </row>
    <row r="222" spans="1:4">
      <c r="A222" s="600">
        <v>89</v>
      </c>
      <c r="B222" s="601" t="s">
        <v>452</v>
      </c>
      <c r="C222" s="593"/>
      <c r="D222" s="594"/>
    </row>
    <row r="223" spans="1:4">
      <c r="A223" s="600">
        <v>90</v>
      </c>
      <c r="B223" s="601" t="s">
        <v>453</v>
      </c>
      <c r="C223" s="593"/>
      <c r="D223" s="594"/>
    </row>
    <row r="224" spans="1:4">
      <c r="A224" s="600">
        <v>91</v>
      </c>
      <c r="B224" s="601" t="s">
        <v>454</v>
      </c>
      <c r="C224" s="593"/>
      <c r="D224" s="594"/>
    </row>
    <row r="225" spans="1:4">
      <c r="A225" s="600">
        <v>92</v>
      </c>
      <c r="B225" s="601" t="s">
        <v>455</v>
      </c>
      <c r="C225" s="593"/>
      <c r="D225" s="594"/>
    </row>
    <row r="226" spans="1:4">
      <c r="A226" s="600">
        <v>93</v>
      </c>
      <c r="B226" s="601" t="s">
        <v>456</v>
      </c>
      <c r="C226" s="593"/>
      <c r="D226" s="594"/>
    </row>
    <row r="227" spans="1:4">
      <c r="A227" s="600">
        <v>94</v>
      </c>
      <c r="B227" s="601" t="s">
        <v>457</v>
      </c>
      <c r="C227" s="593"/>
      <c r="D227" s="594"/>
    </row>
    <row r="228" spans="1:4">
      <c r="A228" s="600">
        <v>95</v>
      </c>
      <c r="B228" s="601" t="s">
        <v>458</v>
      </c>
      <c r="C228" s="593"/>
      <c r="D228" s="594"/>
    </row>
    <row r="229" spans="1:4">
      <c r="A229" s="600">
        <v>96</v>
      </c>
      <c r="B229" s="601" t="s">
        <v>459</v>
      </c>
      <c r="C229" s="593"/>
      <c r="D229" s="594"/>
    </row>
    <row r="230" spans="1:4">
      <c r="A230" s="600">
        <v>97</v>
      </c>
      <c r="B230" s="601" t="s">
        <v>460</v>
      </c>
      <c r="C230" s="593"/>
      <c r="D230" s="594"/>
    </row>
    <row r="231" spans="1:4">
      <c r="A231" s="600">
        <v>98</v>
      </c>
      <c r="B231" s="601" t="s">
        <v>461</v>
      </c>
      <c r="C231" s="593"/>
      <c r="D231" s="594"/>
    </row>
    <row r="232" spans="1:4">
      <c r="A232" s="600">
        <v>99</v>
      </c>
      <c r="B232" s="601" t="s">
        <v>462</v>
      </c>
      <c r="C232" s="593"/>
      <c r="D232" s="594"/>
    </row>
    <row r="233" spans="1:4" ht="13.8" thickBot="1">
      <c r="A233" s="602">
        <v>100</v>
      </c>
      <c r="B233" s="603" t="s">
        <v>463</v>
      </c>
      <c r="C233" s="604"/>
      <c r="D233" s="605"/>
    </row>
  </sheetData>
  <sheetProtection selectLockedCells="1"/>
  <customSheetViews>
    <customSheetView guid="{D75895E2-2F6F-4CBA-BD93-5453786CB40C}" hiddenColumns="1" state="hidden" topLeftCell="P1">
      <selection activeCell="DT28" sqref="DT28"/>
      <pageMargins left="0.75" right="0.75" top="1" bottom="1" header="0.5" footer="0.5"/>
      <pageSetup orientation="portrait" r:id="rId1"/>
      <headerFooter alignWithMargins="0"/>
    </customSheetView>
    <customSheetView guid="{A4F9CA79-D3DE-43F5-9CDC-F14C42FDD954}" hiddenColumns="1" state="hidden" topLeftCell="P1">
      <selection activeCell="DT28" sqref="DT28"/>
      <pageMargins left="0.75" right="0.75" top="1" bottom="1" header="0.5" footer="0.5"/>
      <pageSetup orientation="portrait" r:id="rId2"/>
      <headerFooter alignWithMargins="0"/>
    </customSheetView>
    <customSheetView guid="{F1B559AA-B9AD-4E4C-B94A-ECBE5878008B}" hiddenColumns="1" state="hidden" topLeftCell="P1">
      <selection activeCell="DT28" sqref="DT28"/>
      <pageMargins left="0.75" right="0.75" top="1" bottom="1" header="0.5" footer="0.5"/>
      <pageSetup orientation="portrait" r:id="rId3"/>
      <headerFooter alignWithMargins="0"/>
    </customSheetView>
    <customSheetView guid="{755190E0-7BE9-48F9-BB5F-DF8E25D6736A}" hiddenColumns="1" state="hidden" topLeftCell="P1">
      <selection activeCell="DT28" sqref="DT28"/>
      <pageMargins left="0.75" right="0.75" top="1" bottom="1" header="0.5" footer="0.5"/>
      <pageSetup orientation="portrait" r:id="rId4"/>
      <headerFooter alignWithMargins="0"/>
    </customSheetView>
    <customSheetView guid="{CCA37BAE-906F-43D5-9FD9-B13563E4B9D7}"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63D51328-7CBC-4A1E-B96D-BAE91416501B}" hiddenColumns="1" state="hidden" topLeftCell="P1">
      <selection activeCell="DT28" sqref="DT28"/>
      <pageMargins left="0.75" right="0.75" top="1" bottom="1" header="0.5" footer="0.5"/>
      <pageSetup orientation="portrait" r:id="rId7"/>
      <headerFooter alignWithMargins="0"/>
    </customSheetView>
    <customSheetView guid="{B056965A-4BE5-44B3-AB31-550AD9F023BC}" hiddenColumns="1" state="hidden" topLeftCell="P1">
      <selection activeCell="DT28" sqref="DT28"/>
      <pageMargins left="0.75" right="0.75" top="1" bottom="1" header="0.5" footer="0.5"/>
      <pageSetup orientation="portrait" r:id="rId8"/>
      <headerFooter alignWithMargins="0"/>
    </customSheetView>
    <customSheetView guid="{3FCD02EB-1C44-4646-B069-2B9945E67B1F}" hiddenColumns="1" state="hidden" topLeftCell="P1">
      <selection activeCell="DT28" sqref="DT28"/>
      <pageMargins left="0.75" right="0.75" top="1" bottom="1" header="0.5" footer="0.5"/>
      <pageSetup orientation="portrait" r:id="rId9"/>
      <headerFooter alignWithMargins="0"/>
    </customSheetView>
    <customSheetView guid="{267FF044-3C5D-4FEC-AC00-A7E30583F8BB}" hiddenColumns="1" state="hidden" topLeftCell="P1">
      <selection activeCell="DT28" sqref="DT28"/>
      <pageMargins left="0.75" right="0.75" top="1" bottom="1" header="0.5" footer="0.5"/>
      <pageSetup orientation="portrait" r:id="rId10"/>
      <headerFooter alignWithMargins="0"/>
    </customSheetView>
    <customSheetView guid="{85C35A94-6604-4819-B993-593EFE526A1E}" hiddenColumns="1" state="hidden" topLeftCell="P1">
      <selection activeCell="DT28" sqref="DT28"/>
      <pageMargins left="0.75" right="0.75" top="1" bottom="1" header="0.5" footer="0.5"/>
      <pageSetup orientation="portrait" r:id="rId11"/>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09375" defaultRowHeight="15.6"/>
  <cols>
    <col min="1" max="1" width="9.109375" style="58"/>
    <col min="2" max="2" width="9.109375" style="59"/>
    <col min="3" max="3" width="83" style="59" customWidth="1"/>
    <col min="4" max="4" width="75.5546875" style="58" customWidth="1"/>
    <col min="5" max="16384" width="9.109375" style="57"/>
  </cols>
  <sheetData>
    <row r="1" spans="1:11" ht="45" customHeight="1">
      <c r="A1" s="854" t="s">
        <v>347</v>
      </c>
      <c r="B1" s="854"/>
      <c r="C1" s="854"/>
      <c r="D1" s="55"/>
      <c r="E1" s="56"/>
      <c r="F1" s="56"/>
      <c r="G1" s="56"/>
      <c r="H1" s="56"/>
      <c r="I1" s="56"/>
      <c r="J1" s="56"/>
      <c r="K1" s="56"/>
    </row>
    <row r="2" spans="1:11" ht="18" customHeight="1">
      <c r="D2" s="32"/>
      <c r="E2" s="60"/>
      <c r="F2" s="60"/>
      <c r="G2" s="60"/>
      <c r="H2" s="60"/>
      <c r="I2" s="60"/>
      <c r="J2" s="60"/>
      <c r="K2" s="60"/>
    </row>
    <row r="3" spans="1:11" ht="18" customHeight="1">
      <c r="A3" s="61" t="s">
        <v>54</v>
      </c>
      <c r="B3" s="59" t="s">
        <v>55</v>
      </c>
      <c r="D3" s="62"/>
      <c r="E3" s="63"/>
      <c r="F3" s="63"/>
      <c r="G3" s="63"/>
      <c r="H3" s="63"/>
      <c r="I3" s="63"/>
      <c r="J3" s="63"/>
      <c r="K3" s="63"/>
    </row>
    <row r="4" spans="1:11" ht="18" customHeight="1">
      <c r="B4" s="64" t="s">
        <v>56</v>
      </c>
      <c r="C4" s="65" t="s">
        <v>57</v>
      </c>
      <c r="D4" s="62"/>
      <c r="E4" s="63"/>
      <c r="F4" s="63"/>
      <c r="G4" s="63"/>
      <c r="H4" s="63"/>
      <c r="I4" s="63"/>
      <c r="J4" s="63"/>
      <c r="K4" s="63"/>
    </row>
    <row r="5" spans="1:11" ht="38.1" customHeight="1">
      <c r="B5" s="64" t="s">
        <v>58</v>
      </c>
      <c r="C5" s="65" t="s">
        <v>59</v>
      </c>
      <c r="D5" s="62"/>
      <c r="E5" s="63"/>
      <c r="F5" s="63"/>
      <c r="G5" s="63"/>
      <c r="H5" s="63"/>
      <c r="I5" s="63"/>
      <c r="J5" s="63"/>
      <c r="K5" s="63"/>
    </row>
    <row r="6" spans="1:11" ht="18" customHeight="1">
      <c r="B6" s="64" t="s">
        <v>60</v>
      </c>
      <c r="C6" s="65" t="s">
        <v>61</v>
      </c>
      <c r="D6" s="62"/>
      <c r="E6" s="63"/>
      <c r="F6" s="63"/>
      <c r="G6" s="63"/>
      <c r="H6" s="63"/>
      <c r="I6" s="63"/>
      <c r="J6" s="63"/>
      <c r="K6" s="63"/>
    </row>
    <row r="7" spans="1:11" ht="18" customHeight="1">
      <c r="B7" s="64" t="s">
        <v>62</v>
      </c>
      <c r="C7" s="65" t="s">
        <v>63</v>
      </c>
      <c r="D7" s="62"/>
      <c r="E7" s="63"/>
      <c r="F7" s="63"/>
      <c r="G7" s="63"/>
      <c r="H7" s="63"/>
      <c r="I7" s="63"/>
      <c r="J7" s="63"/>
      <c r="K7" s="63"/>
    </row>
    <row r="8" spans="1:11" ht="18" customHeight="1">
      <c r="B8" s="64" t="s">
        <v>64</v>
      </c>
      <c r="C8" s="65" t="s">
        <v>65</v>
      </c>
      <c r="D8" s="62"/>
      <c r="E8" s="63"/>
      <c r="F8" s="63"/>
      <c r="G8" s="63"/>
      <c r="H8" s="63"/>
      <c r="I8" s="63"/>
      <c r="J8" s="63"/>
      <c r="K8" s="63"/>
    </row>
    <row r="9" spans="1:11" ht="18" customHeight="1">
      <c r="B9" s="64" t="s">
        <v>66</v>
      </c>
      <c r="C9" s="65" t="s">
        <v>67</v>
      </c>
      <c r="D9" s="62"/>
      <c r="E9" s="63"/>
      <c r="F9" s="63"/>
      <c r="G9" s="63"/>
      <c r="H9" s="63"/>
      <c r="I9" s="63"/>
      <c r="J9" s="63"/>
      <c r="K9" s="63"/>
    </row>
    <row r="10" spans="1:11" ht="18" customHeight="1">
      <c r="B10" s="64"/>
      <c r="C10" s="65"/>
      <c r="D10" s="62"/>
      <c r="E10" s="63"/>
      <c r="F10" s="63"/>
      <c r="G10" s="63"/>
      <c r="H10" s="63"/>
      <c r="I10" s="63"/>
      <c r="J10" s="63"/>
      <c r="K10" s="63"/>
    </row>
    <row r="11" spans="1:11" ht="18" customHeight="1">
      <c r="A11" s="61" t="s">
        <v>68</v>
      </c>
      <c r="B11" s="59" t="s">
        <v>69</v>
      </c>
      <c r="D11" s="62"/>
      <c r="E11" s="63"/>
      <c r="F11" s="63"/>
      <c r="G11" s="63"/>
      <c r="H11" s="63"/>
      <c r="I11" s="63"/>
      <c r="J11" s="63"/>
      <c r="K11" s="63"/>
    </row>
    <row r="12" spans="1:11" ht="18" customHeight="1">
      <c r="B12" s="852" t="s">
        <v>70</v>
      </c>
      <c r="C12" s="852"/>
      <c r="D12" s="66"/>
      <c r="E12" s="63"/>
      <c r="F12" s="63"/>
      <c r="G12" s="63"/>
      <c r="H12" s="63"/>
      <c r="I12" s="63"/>
      <c r="J12" s="63"/>
      <c r="K12" s="63"/>
    </row>
    <row r="13" spans="1:11" ht="18" customHeight="1">
      <c r="B13" s="67"/>
      <c r="C13" s="65" t="s">
        <v>71</v>
      </c>
      <c r="D13" s="62"/>
      <c r="E13" s="63"/>
      <c r="F13" s="63"/>
      <c r="G13" s="63"/>
      <c r="H13" s="63"/>
      <c r="I13" s="63"/>
      <c r="J13" s="63"/>
      <c r="K13" s="63"/>
    </row>
    <row r="14" spans="1:11" ht="18" customHeight="1">
      <c r="B14" s="852" t="s">
        <v>72</v>
      </c>
      <c r="C14" s="852"/>
      <c r="D14" s="66"/>
      <c r="E14" s="63"/>
      <c r="F14" s="63"/>
      <c r="G14" s="63"/>
      <c r="H14" s="63"/>
      <c r="I14" s="63"/>
      <c r="J14" s="63"/>
      <c r="K14" s="63"/>
    </row>
    <row r="15" spans="1:11" ht="38.1" customHeight="1">
      <c r="B15" s="68" t="s">
        <v>73</v>
      </c>
      <c r="C15" s="65" t="s">
        <v>74</v>
      </c>
      <c r="D15" s="62"/>
      <c r="E15" s="63"/>
      <c r="F15" s="63"/>
      <c r="G15" s="63"/>
      <c r="H15" s="63"/>
      <c r="I15" s="63"/>
      <c r="J15" s="63"/>
      <c r="K15" s="63"/>
    </row>
    <row r="16" spans="1:11" ht="36" customHeight="1">
      <c r="B16" s="68" t="s">
        <v>73</v>
      </c>
      <c r="C16" s="65" t="s">
        <v>75</v>
      </c>
      <c r="D16" s="62"/>
      <c r="E16" s="63"/>
      <c r="F16" s="63"/>
      <c r="G16" s="63"/>
      <c r="H16" s="63"/>
      <c r="I16" s="63"/>
      <c r="J16" s="63"/>
      <c r="K16" s="63"/>
    </row>
    <row r="17" spans="2:11" ht="42" customHeight="1">
      <c r="B17" s="68" t="s">
        <v>73</v>
      </c>
      <c r="C17" s="65" t="s">
        <v>76</v>
      </c>
      <c r="D17" s="62"/>
      <c r="E17" s="63"/>
      <c r="F17" s="63"/>
      <c r="G17" s="63"/>
      <c r="H17" s="63"/>
      <c r="I17" s="63"/>
      <c r="J17" s="63"/>
      <c r="K17" s="63"/>
    </row>
    <row r="18" spans="2:11" ht="18" customHeight="1">
      <c r="B18" s="68" t="s">
        <v>73</v>
      </c>
      <c r="C18" s="65" t="s">
        <v>77</v>
      </c>
      <c r="D18" s="62"/>
      <c r="E18" s="63"/>
      <c r="F18" s="63"/>
      <c r="G18" s="63"/>
      <c r="H18" s="63"/>
      <c r="I18" s="63"/>
      <c r="J18" s="63"/>
      <c r="K18" s="63"/>
    </row>
    <row r="19" spans="2:11" ht="18" customHeight="1">
      <c r="B19" s="68" t="s">
        <v>73</v>
      </c>
      <c r="C19" s="69" t="s">
        <v>78</v>
      </c>
      <c r="D19" s="62"/>
      <c r="E19" s="63"/>
      <c r="F19" s="63"/>
      <c r="G19" s="63"/>
      <c r="H19" s="63"/>
      <c r="I19" s="63"/>
      <c r="J19" s="63"/>
      <c r="K19" s="63"/>
    </row>
    <row r="20" spans="2:11" ht="18" customHeight="1">
      <c r="B20" s="68" t="s">
        <v>73</v>
      </c>
      <c r="C20" s="65" t="s">
        <v>79</v>
      </c>
      <c r="D20" s="62"/>
      <c r="E20" s="63"/>
      <c r="F20" s="63"/>
      <c r="G20" s="63"/>
      <c r="H20" s="63"/>
      <c r="I20" s="63"/>
      <c r="J20" s="63"/>
      <c r="K20" s="63"/>
    </row>
    <row r="21" spans="2:11" ht="18" customHeight="1">
      <c r="B21" s="852" t="s">
        <v>80</v>
      </c>
      <c r="C21" s="852"/>
      <c r="D21" s="66"/>
      <c r="E21" s="63"/>
      <c r="F21" s="63"/>
      <c r="G21" s="63"/>
      <c r="H21" s="63"/>
      <c r="I21" s="63"/>
      <c r="J21" s="63"/>
      <c r="K21" s="63"/>
    </row>
    <row r="22" spans="2:11" ht="54" customHeight="1">
      <c r="B22" s="68" t="s">
        <v>73</v>
      </c>
      <c r="C22" s="65" t="s">
        <v>81</v>
      </c>
      <c r="D22" s="62"/>
      <c r="E22" s="63"/>
      <c r="F22" s="63"/>
      <c r="G22" s="63"/>
      <c r="H22" s="63"/>
      <c r="I22" s="63"/>
      <c r="J22" s="63"/>
      <c r="K22" s="63"/>
    </row>
    <row r="23" spans="2:11" ht="54" customHeight="1">
      <c r="B23" s="68" t="s">
        <v>73</v>
      </c>
      <c r="C23" s="65" t="s">
        <v>82</v>
      </c>
      <c r="D23" s="62"/>
      <c r="E23" s="63"/>
      <c r="F23" s="63"/>
      <c r="G23" s="63"/>
      <c r="H23" s="63"/>
      <c r="I23" s="63"/>
      <c r="J23" s="63"/>
      <c r="K23" s="63"/>
    </row>
    <row r="24" spans="2:11" ht="57.6" customHeight="1">
      <c r="B24" s="68" t="s">
        <v>73</v>
      </c>
      <c r="C24" s="65" t="s">
        <v>83</v>
      </c>
      <c r="D24" s="62"/>
      <c r="E24" s="63"/>
      <c r="F24" s="63"/>
      <c r="G24" s="63"/>
      <c r="H24" s="63"/>
      <c r="I24" s="63"/>
      <c r="J24" s="63"/>
      <c r="K24" s="63"/>
    </row>
    <row r="25" spans="2:11" ht="18" customHeight="1">
      <c r="B25" s="68" t="s">
        <v>73</v>
      </c>
      <c r="C25" s="65" t="s">
        <v>84</v>
      </c>
      <c r="D25" s="62"/>
      <c r="E25" s="63"/>
      <c r="F25" s="63"/>
      <c r="G25" s="63"/>
      <c r="H25" s="63"/>
      <c r="I25" s="63"/>
      <c r="J25" s="63"/>
      <c r="K25" s="63"/>
    </row>
    <row r="26" spans="2:11" ht="38.1" customHeight="1">
      <c r="B26" s="68" t="s">
        <v>73</v>
      </c>
      <c r="C26" s="65" t="s">
        <v>85</v>
      </c>
      <c r="D26" s="62"/>
      <c r="E26" s="63"/>
      <c r="F26" s="63"/>
      <c r="G26" s="63"/>
      <c r="H26" s="63"/>
      <c r="I26" s="63"/>
      <c r="J26" s="63"/>
      <c r="K26" s="63"/>
    </row>
    <row r="27" spans="2:11" ht="18" customHeight="1">
      <c r="B27" s="852" t="s">
        <v>86</v>
      </c>
      <c r="C27" s="852"/>
      <c r="D27" s="66"/>
      <c r="E27" s="63"/>
      <c r="F27" s="63"/>
      <c r="G27" s="63"/>
      <c r="H27" s="63"/>
      <c r="I27" s="63"/>
      <c r="J27" s="63"/>
      <c r="K27" s="63"/>
    </row>
    <row r="28" spans="2:11" ht="54" customHeight="1">
      <c r="B28" s="68" t="s">
        <v>73</v>
      </c>
      <c r="C28" s="65" t="s">
        <v>81</v>
      </c>
      <c r="D28" s="62"/>
      <c r="E28" s="63"/>
      <c r="F28" s="63"/>
      <c r="G28" s="63"/>
      <c r="H28" s="63"/>
      <c r="I28" s="63"/>
      <c r="J28" s="63"/>
      <c r="K28" s="63"/>
    </row>
    <row r="29" spans="2:11" ht="18" customHeight="1">
      <c r="B29" s="68" t="s">
        <v>73</v>
      </c>
      <c r="C29" s="65" t="s">
        <v>84</v>
      </c>
      <c r="D29" s="62"/>
      <c r="E29" s="63"/>
      <c r="F29" s="63"/>
      <c r="G29" s="63"/>
      <c r="H29" s="63"/>
      <c r="I29" s="63"/>
      <c r="J29" s="63"/>
      <c r="K29" s="63"/>
    </row>
    <row r="30" spans="2:11" ht="18" customHeight="1">
      <c r="B30" s="852" t="s">
        <v>87</v>
      </c>
      <c r="C30" s="852"/>
      <c r="D30" s="66"/>
    </row>
    <row r="31" spans="2:11" ht="54" customHeight="1">
      <c r="B31" s="68" t="s">
        <v>73</v>
      </c>
      <c r="C31" s="65" t="s">
        <v>81</v>
      </c>
      <c r="D31" s="62"/>
      <c r="E31" s="63"/>
      <c r="F31" s="63"/>
      <c r="G31" s="63"/>
      <c r="H31" s="63"/>
      <c r="I31" s="63"/>
      <c r="J31" s="63"/>
      <c r="K31" s="63"/>
    </row>
    <row r="32" spans="2:11" ht="18" customHeight="1">
      <c r="B32" s="68" t="s">
        <v>73</v>
      </c>
      <c r="C32" s="65" t="s">
        <v>84</v>
      </c>
      <c r="D32" s="62"/>
    </row>
    <row r="33" spans="2:11" ht="18" customHeight="1">
      <c r="B33" s="852" t="s">
        <v>88</v>
      </c>
      <c r="C33" s="852"/>
      <c r="D33" s="66"/>
    </row>
    <row r="34" spans="2:11" ht="18" customHeight="1">
      <c r="B34" s="68" t="s">
        <v>73</v>
      </c>
      <c r="C34" s="65" t="s">
        <v>89</v>
      </c>
      <c r="D34" s="62"/>
    </row>
    <row r="35" spans="2:11" ht="18" customHeight="1">
      <c r="B35" s="852" t="s">
        <v>90</v>
      </c>
      <c r="C35" s="852"/>
      <c r="D35" s="66"/>
    </row>
    <row r="36" spans="2:11" ht="66.599999999999994" customHeight="1">
      <c r="B36" s="68" t="s">
        <v>73</v>
      </c>
      <c r="C36" s="65" t="s">
        <v>91</v>
      </c>
      <c r="D36" s="62"/>
      <c r="E36" s="63"/>
      <c r="F36" s="63"/>
      <c r="G36" s="63"/>
      <c r="H36" s="63"/>
      <c r="I36" s="63"/>
      <c r="J36" s="63"/>
      <c r="K36" s="63"/>
    </row>
    <row r="37" spans="2:11" ht="146.1" customHeight="1">
      <c r="B37" s="68" t="s">
        <v>73</v>
      </c>
      <c r="C37" s="65" t="s">
        <v>92</v>
      </c>
      <c r="D37" s="62"/>
      <c r="E37" s="63"/>
      <c r="F37" s="63"/>
      <c r="G37" s="63"/>
      <c r="H37" s="63"/>
      <c r="I37" s="63"/>
      <c r="J37" s="63"/>
      <c r="K37" s="63"/>
    </row>
    <row r="38" spans="2:11" ht="164.1" customHeight="1">
      <c r="B38" s="68" t="s">
        <v>73</v>
      </c>
      <c r="C38" s="65" t="s">
        <v>93</v>
      </c>
      <c r="D38" s="62"/>
      <c r="E38" s="63"/>
      <c r="F38" s="63"/>
      <c r="G38" s="63"/>
      <c r="H38" s="63"/>
      <c r="I38" s="63"/>
      <c r="J38" s="63"/>
      <c r="K38" s="63"/>
    </row>
    <row r="39" spans="2:11" ht="75.900000000000006" customHeight="1">
      <c r="B39" s="68" t="s">
        <v>73</v>
      </c>
      <c r="C39" s="65" t="s">
        <v>94</v>
      </c>
      <c r="D39" s="62"/>
      <c r="E39" s="63"/>
      <c r="F39" s="63"/>
      <c r="G39" s="63"/>
      <c r="H39" s="63"/>
      <c r="I39" s="63"/>
      <c r="J39" s="63"/>
      <c r="K39" s="63"/>
    </row>
    <row r="40" spans="2:11" ht="38.1" customHeight="1">
      <c r="B40" s="68" t="s">
        <v>73</v>
      </c>
      <c r="C40" s="65" t="s">
        <v>95</v>
      </c>
    </row>
    <row r="41" spans="2:11" ht="18" customHeight="1">
      <c r="B41" s="852" t="s">
        <v>96</v>
      </c>
      <c r="C41" s="852"/>
    </row>
    <row r="42" spans="2:11" ht="38.1" customHeight="1">
      <c r="B42" s="68" t="s">
        <v>73</v>
      </c>
      <c r="C42" s="65" t="s">
        <v>97</v>
      </c>
    </row>
    <row r="43" spans="2:11" ht="18" customHeight="1">
      <c r="B43" s="68" t="s">
        <v>73</v>
      </c>
      <c r="C43" s="70" t="s">
        <v>98</v>
      </c>
    </row>
    <row r="44" spans="2:11" ht="18" customHeight="1">
      <c r="B44" s="852" t="s">
        <v>99</v>
      </c>
      <c r="C44" s="852"/>
    </row>
    <row r="45" spans="2:11" ht="38.1" customHeight="1">
      <c r="B45" s="68" t="s">
        <v>73</v>
      </c>
      <c r="C45" s="65" t="s">
        <v>100</v>
      </c>
    </row>
    <row r="46" spans="2:11" ht="18" customHeight="1">
      <c r="B46" s="68" t="s">
        <v>73</v>
      </c>
      <c r="C46" s="70" t="s">
        <v>98</v>
      </c>
    </row>
    <row r="47" spans="2:11" ht="18" customHeight="1">
      <c r="B47" s="852" t="s">
        <v>101</v>
      </c>
      <c r="C47" s="852" t="s">
        <v>102</v>
      </c>
    </row>
    <row r="48" spans="2:11" ht="48" customHeight="1">
      <c r="B48" s="68" t="s">
        <v>73</v>
      </c>
      <c r="C48" s="65" t="s">
        <v>103</v>
      </c>
    </row>
    <row r="49" spans="1:11" ht="18" customHeight="1">
      <c r="B49" s="68" t="s">
        <v>73</v>
      </c>
      <c r="C49" s="70" t="s">
        <v>98</v>
      </c>
    </row>
    <row r="50" spans="1:11" ht="18" customHeight="1">
      <c r="B50" s="852" t="s">
        <v>104</v>
      </c>
      <c r="C50" s="852"/>
    </row>
    <row r="51" spans="1:11" ht="38.1" customHeight="1">
      <c r="B51" s="68" t="s">
        <v>73</v>
      </c>
      <c r="C51" s="65" t="s">
        <v>105</v>
      </c>
    </row>
    <row r="52" spans="1:11" ht="38.1" customHeight="1">
      <c r="B52" s="68" t="s">
        <v>73</v>
      </c>
      <c r="C52" s="65" t="s">
        <v>106</v>
      </c>
    </row>
    <row r="53" spans="1:11" ht="18" customHeight="1">
      <c r="B53" s="852" t="s">
        <v>107</v>
      </c>
      <c r="C53" s="852"/>
    </row>
    <row r="54" spans="1:11" ht="18" customHeight="1">
      <c r="B54" s="68" t="s">
        <v>73</v>
      </c>
      <c r="C54" s="71" t="s">
        <v>108</v>
      </c>
    </row>
    <row r="55" spans="1:11" ht="18" customHeight="1">
      <c r="B55" s="68" t="s">
        <v>73</v>
      </c>
      <c r="C55" s="71" t="s">
        <v>109</v>
      </c>
    </row>
    <row r="56" spans="1:11" ht="18" customHeight="1">
      <c r="B56" s="852" t="s">
        <v>110</v>
      </c>
      <c r="C56" s="852"/>
    </row>
    <row r="57" spans="1:11" ht="18" customHeight="1">
      <c r="B57" s="68" t="s">
        <v>73</v>
      </c>
      <c r="C57" s="65" t="s">
        <v>111</v>
      </c>
      <c r="D57" s="62"/>
      <c r="E57" s="63"/>
      <c r="F57" s="63"/>
      <c r="G57" s="63"/>
      <c r="H57" s="63"/>
      <c r="I57" s="63"/>
      <c r="J57" s="63"/>
      <c r="K57" s="63"/>
    </row>
    <row r="58" spans="1:11" ht="18" customHeight="1">
      <c r="B58" s="68" t="s">
        <v>73</v>
      </c>
      <c r="C58" s="65" t="s">
        <v>112</v>
      </c>
      <c r="D58" s="62"/>
      <c r="E58" s="63"/>
      <c r="F58" s="63"/>
      <c r="G58" s="63"/>
      <c r="H58" s="63"/>
      <c r="I58" s="63"/>
      <c r="J58" s="63"/>
      <c r="K58" s="63"/>
    </row>
    <row r="59" spans="1:11" ht="36" customHeight="1">
      <c r="B59" s="68" t="s">
        <v>73</v>
      </c>
      <c r="C59" s="65" t="s">
        <v>113</v>
      </c>
      <c r="D59" s="62"/>
      <c r="E59" s="63"/>
      <c r="F59" s="63"/>
      <c r="G59" s="63"/>
      <c r="H59" s="63"/>
      <c r="I59" s="63"/>
      <c r="J59" s="63"/>
      <c r="K59" s="63"/>
    </row>
    <row r="60" spans="1:11" ht="18" customHeight="1">
      <c r="B60" s="68" t="s">
        <v>73</v>
      </c>
      <c r="C60" s="65" t="s">
        <v>114</v>
      </c>
      <c r="D60" s="62"/>
      <c r="E60" s="63"/>
      <c r="F60" s="63"/>
      <c r="G60" s="63"/>
      <c r="H60" s="63"/>
      <c r="I60" s="63"/>
      <c r="J60" s="63"/>
      <c r="K60" s="63"/>
    </row>
    <row r="61" spans="1:11" ht="18" customHeight="1">
      <c r="A61" s="59"/>
      <c r="C61" s="72"/>
    </row>
    <row r="62" spans="1:11" ht="18" customHeight="1">
      <c r="A62" s="853"/>
      <c r="B62" s="853"/>
      <c r="C62" s="853"/>
      <c r="D62" s="73"/>
    </row>
    <row r="63" spans="1:11" ht="18" customHeight="1">
      <c r="A63" s="850" t="s">
        <v>115</v>
      </c>
      <c r="B63" s="850"/>
      <c r="C63" s="850"/>
      <c r="D63" s="73"/>
    </row>
    <row r="64" spans="1:11" ht="36" customHeight="1">
      <c r="A64" s="851" t="s">
        <v>116</v>
      </c>
      <c r="B64" s="851"/>
      <c r="C64" s="851"/>
    </row>
    <row r="65" spans="2:3" ht="18" customHeight="1">
      <c r="B65" s="74"/>
      <c r="C65" s="74"/>
    </row>
    <row r="66" spans="2:3" ht="18" customHeight="1">
      <c r="C66" s="71"/>
    </row>
    <row r="67" spans="2:3" ht="18" customHeight="1">
      <c r="C67" s="72"/>
    </row>
    <row r="68" spans="2:3" ht="18" customHeight="1">
      <c r="C68" s="71"/>
    </row>
    <row r="69" spans="2:3" ht="18" customHeight="1">
      <c r="B69" s="72"/>
      <c r="C69" s="72"/>
    </row>
    <row r="70" spans="2:3" ht="18" customHeight="1">
      <c r="B70" s="72"/>
      <c r="C70" s="72"/>
    </row>
    <row r="71" spans="2:3" ht="18" customHeight="1">
      <c r="B71" s="72"/>
      <c r="C71" s="72"/>
    </row>
    <row r="72" spans="2:3" ht="18" customHeight="1">
      <c r="B72" s="72"/>
      <c r="C72" s="72"/>
    </row>
    <row r="73" spans="2:3" ht="18" customHeight="1">
      <c r="B73" s="72"/>
      <c r="C73" s="72"/>
    </row>
    <row r="74" spans="2:3" ht="18" customHeight="1">
      <c r="B74" s="72"/>
      <c r="C74" s="72"/>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D75895E2-2F6F-4CBA-BD93-5453786CB40C}"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85C35A94-6604-4819-B993-593EFE526A1E}"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5"/>
  <headerFooter alignWithMargins="0">
    <oddFooter>&amp;RPage &amp;P of &amp;N</oddFooter>
  </headerFooter>
  <rowBreaks count="1" manualBreakCount="1">
    <brk id="29" max="2"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B1:AC29"/>
  <sheetViews>
    <sheetView showGridLines="0" view="pageBreakPreview" topLeftCell="A3" zoomScaleSheetLayoutView="100" workbookViewId="0">
      <selection activeCell="D24" sqref="D24:G24"/>
    </sheetView>
  </sheetViews>
  <sheetFormatPr defaultColWidth="9.109375" defaultRowHeight="15.6"/>
  <cols>
    <col min="1" max="1" width="3.6640625" style="500" customWidth="1"/>
    <col min="2" max="2" width="32.5546875" style="497" customWidth="1"/>
    <col min="3" max="3" width="10.109375" style="497" customWidth="1"/>
    <col min="4" max="5" width="6.44140625" style="497" customWidth="1"/>
    <col min="6" max="6" width="5.5546875" style="500" customWidth="1"/>
    <col min="7" max="7" width="34.44140625" style="500" customWidth="1"/>
    <col min="8" max="8" width="11.88671875" style="500" hidden="1" customWidth="1"/>
    <col min="9" max="10" width="11.88671875" style="500" customWidth="1"/>
    <col min="11" max="11" width="11.88671875" style="500" hidden="1" customWidth="1"/>
    <col min="12" max="25" width="11.88671875" style="500" customWidth="1"/>
    <col min="26" max="26" width="9.109375" style="500" customWidth="1"/>
    <col min="27" max="27" width="15.33203125" style="500" customWidth="1"/>
    <col min="28" max="16384" width="9.109375" style="500"/>
  </cols>
  <sheetData>
    <row r="1" spans="2:29" s="497" customFormat="1" ht="128.25" customHeight="1">
      <c r="B1" s="858" t="str">
        <f>Cover!$B$2</f>
        <v>765kV Reactor Package RT20 for 7X110MVAR, 765kV, 1-Phase Reactors at Fatehgarh-III PS associated with ”Transmission system for evacuation of power from REZ in Rajasthan (20GW) under Phase-III Part E1”.</v>
      </c>
      <c r="C1" s="858"/>
      <c r="D1" s="858"/>
      <c r="E1" s="858"/>
      <c r="F1" s="858"/>
      <c r="G1" s="858"/>
      <c r="H1" s="498"/>
      <c r="I1" s="498"/>
      <c r="J1" s="498"/>
      <c r="K1" s="498"/>
      <c r="L1" s="498"/>
      <c r="M1" s="498"/>
      <c r="N1" s="498"/>
      <c r="O1" s="498"/>
      <c r="P1" s="498"/>
      <c r="Q1" s="498"/>
      <c r="R1" s="498"/>
      <c r="S1" s="498"/>
      <c r="T1" s="498"/>
      <c r="U1" s="498"/>
      <c r="V1" s="498"/>
      <c r="W1" s="498"/>
      <c r="X1" s="498"/>
      <c r="Y1" s="498"/>
      <c r="AA1" s="499"/>
      <c r="AB1" s="499"/>
      <c r="AC1" s="499"/>
    </row>
    <row r="2" spans="2:29" ht="16.5" customHeight="1">
      <c r="B2" s="859" t="str">
        <f>Cover!B3</f>
        <v xml:space="preserve">SPEC. NO.: CC/NT/W-RT/DOM/A10/23/01655	</v>
      </c>
      <c r="C2" s="859"/>
      <c r="D2" s="859"/>
      <c r="E2" s="859"/>
      <c r="F2" s="859"/>
      <c r="G2" s="859"/>
      <c r="H2" s="497"/>
      <c r="I2" s="497"/>
      <c r="J2" s="497"/>
      <c r="K2" s="497"/>
      <c r="L2" s="497"/>
      <c r="M2" s="497"/>
      <c r="N2" s="497"/>
      <c r="O2" s="497"/>
      <c r="P2" s="497"/>
      <c r="Q2" s="497"/>
      <c r="R2" s="497"/>
      <c r="S2" s="497"/>
      <c r="T2" s="497"/>
      <c r="U2" s="497"/>
      <c r="V2" s="497"/>
      <c r="W2" s="497"/>
      <c r="X2" s="497"/>
      <c r="Y2" s="497"/>
      <c r="AA2" s="500" t="s">
        <v>117</v>
      </c>
      <c r="AB2" s="501">
        <v>1</v>
      </c>
      <c r="AC2" s="502"/>
    </row>
    <row r="3" spans="2:29" ht="12" customHeight="1">
      <c r="B3" s="503"/>
      <c r="C3" s="503"/>
      <c r="D3" s="503"/>
      <c r="E3" s="503"/>
      <c r="F3" s="497"/>
      <c r="G3" s="497"/>
      <c r="H3" s="497"/>
      <c r="I3" s="497"/>
      <c r="J3" s="497"/>
      <c r="K3" s="497"/>
      <c r="L3" s="497"/>
      <c r="M3" s="497"/>
      <c r="N3" s="497"/>
      <c r="O3" s="497"/>
      <c r="P3" s="497"/>
      <c r="Q3" s="497"/>
      <c r="R3" s="497"/>
      <c r="S3" s="497"/>
      <c r="T3" s="497"/>
      <c r="U3" s="497"/>
      <c r="V3" s="497"/>
      <c r="W3" s="497"/>
      <c r="X3" s="497"/>
      <c r="Y3" s="497"/>
      <c r="AA3" s="500" t="s">
        <v>118</v>
      </c>
      <c r="AB3" s="501" t="s">
        <v>119</v>
      </c>
      <c r="AC3" s="502"/>
    </row>
    <row r="4" spans="2:29" ht="20.100000000000001" customHeight="1">
      <c r="B4" s="860" t="s">
        <v>120</v>
      </c>
      <c r="C4" s="860"/>
      <c r="D4" s="860"/>
      <c r="E4" s="860"/>
      <c r="F4" s="860"/>
      <c r="G4" s="860"/>
      <c r="H4" s="497"/>
      <c r="I4" s="497"/>
      <c r="J4" s="497"/>
      <c r="K4" s="497"/>
      <c r="L4" s="497"/>
      <c r="M4" s="497"/>
      <c r="N4" s="497"/>
      <c r="O4" s="497"/>
      <c r="P4" s="497"/>
      <c r="Q4" s="497"/>
      <c r="R4" s="497"/>
      <c r="S4" s="497"/>
      <c r="T4" s="497"/>
      <c r="U4" s="497"/>
      <c r="V4" s="497"/>
      <c r="W4" s="497"/>
      <c r="X4" s="497"/>
      <c r="Y4" s="497"/>
      <c r="AB4" s="501"/>
      <c r="AC4" s="502"/>
    </row>
    <row r="5" spans="2:29" ht="12" customHeight="1">
      <c r="B5" s="504"/>
      <c r="C5" s="504"/>
      <c r="F5" s="497"/>
      <c r="G5" s="497"/>
      <c r="H5" s="497"/>
      <c r="I5" s="497"/>
      <c r="J5" s="497"/>
      <c r="K5" s="497"/>
      <c r="L5" s="497"/>
      <c r="M5" s="497"/>
      <c r="N5" s="497"/>
      <c r="O5" s="497"/>
      <c r="P5" s="497"/>
      <c r="Q5" s="497"/>
      <c r="R5" s="497"/>
      <c r="S5" s="497"/>
      <c r="T5" s="497"/>
      <c r="U5" s="497"/>
      <c r="V5" s="497"/>
      <c r="W5" s="497"/>
      <c r="X5" s="497"/>
      <c r="Y5" s="497"/>
      <c r="AA5" s="502"/>
      <c r="AB5" s="502"/>
      <c r="AC5" s="502"/>
    </row>
    <row r="6" spans="2:29" s="497" customFormat="1" ht="50.25" customHeight="1">
      <c r="B6" s="865" t="s">
        <v>350</v>
      </c>
      <c r="C6" s="865"/>
      <c r="D6" s="861" t="s">
        <v>117</v>
      </c>
      <c r="E6" s="861"/>
      <c r="F6" s="861"/>
      <c r="G6" s="861"/>
      <c r="H6" s="505"/>
      <c r="I6" s="505"/>
      <c r="J6" s="505"/>
      <c r="K6" s="524">
        <f>IF(D6="Sole Bidder", 1,2)</f>
        <v>1</v>
      </c>
      <c r="L6" s="505"/>
      <c r="M6" s="505"/>
      <c r="N6" s="505"/>
      <c r="O6" s="505"/>
      <c r="P6" s="505"/>
      <c r="Q6" s="505"/>
      <c r="R6" s="505"/>
      <c r="S6" s="505"/>
      <c r="U6" s="505"/>
      <c r="V6" s="505"/>
      <c r="W6" s="505"/>
      <c r="X6" s="505"/>
      <c r="Y6" s="505"/>
      <c r="AA6" s="506">
        <f>IF(D6= "Sole Bidder", 0, D7)</f>
        <v>0</v>
      </c>
      <c r="AB6" s="499"/>
      <c r="AC6" s="499"/>
    </row>
    <row r="7" spans="2:29" ht="50.1" customHeight="1">
      <c r="B7" s="507" t="str">
        <f>IF(D6= "JV (Joint Venture)", "Total Nos. of  Partners in the JV [excluding the Lead Partner]", "")</f>
        <v/>
      </c>
      <c r="C7" s="508"/>
      <c r="D7" s="862"/>
      <c r="E7" s="863"/>
      <c r="F7" s="863"/>
      <c r="G7" s="864"/>
      <c r="AA7" s="502"/>
      <c r="AB7" s="502"/>
      <c r="AC7" s="502"/>
    </row>
    <row r="8" spans="2:29" ht="19.5" customHeight="1">
      <c r="B8" s="509"/>
      <c r="C8" s="509"/>
      <c r="D8" s="505"/>
    </row>
    <row r="9" spans="2:29" ht="20.100000000000001" customHeight="1">
      <c r="B9" s="510" t="str">
        <f>IF(D6= "Sole Bidder", "Name of Sole Bidder", "Name of Lead Partner")</f>
        <v>Name of Sole Bidder</v>
      </c>
      <c r="C9" s="511"/>
      <c r="D9" s="855"/>
      <c r="E9" s="856"/>
      <c r="F9" s="856"/>
      <c r="G9" s="857"/>
    </row>
    <row r="10" spans="2:29" ht="20.100000000000001" customHeight="1">
      <c r="B10" s="512" t="str">
        <f>IF(D6= "Sole Bidder", "Address of Sole Bidder", "Address of Lead Partner")</f>
        <v>Address of Sole Bidder</v>
      </c>
      <c r="C10" s="513"/>
      <c r="D10" s="855"/>
      <c r="E10" s="856"/>
      <c r="F10" s="856"/>
      <c r="G10" s="857"/>
    </row>
    <row r="11" spans="2:29" ht="20.100000000000001" customHeight="1">
      <c r="B11" s="514"/>
      <c r="C11" s="515"/>
      <c r="D11" s="855"/>
      <c r="E11" s="856"/>
      <c r="F11" s="856"/>
      <c r="G11" s="857"/>
    </row>
    <row r="12" spans="2:29" ht="20.100000000000001" customHeight="1">
      <c r="B12" s="516"/>
      <c r="C12" s="517"/>
      <c r="D12" s="855"/>
      <c r="E12" s="856"/>
      <c r="F12" s="856"/>
      <c r="G12" s="857"/>
    </row>
    <row r="13" spans="2:29" ht="20.100000000000001" customHeight="1"/>
    <row r="14" spans="2:29" ht="20.100000000000001" customHeight="1">
      <c r="B14" s="510" t="str">
        <f>IF(D6="JV (Joint Venture)", "Name of other Partner","Name of other Partner - 1")</f>
        <v>Name of other Partner - 1</v>
      </c>
      <c r="C14" s="511"/>
      <c r="D14" s="855"/>
      <c r="E14" s="856"/>
      <c r="F14" s="856"/>
      <c r="G14" s="857"/>
    </row>
    <row r="15" spans="2:29" ht="20.100000000000001" customHeight="1">
      <c r="B15" s="512" t="str">
        <f>IF(D6="JV (Joint Venture)", "Address of other Partner","Address of other Partner - 1")</f>
        <v>Address of other Partner - 1</v>
      </c>
      <c r="C15" s="513"/>
      <c r="D15" s="869"/>
      <c r="E15" s="870"/>
      <c r="F15" s="870"/>
      <c r="G15" s="871"/>
    </row>
    <row r="16" spans="2:29" ht="20.100000000000001" customHeight="1">
      <c r="B16" s="514"/>
      <c r="C16" s="515"/>
      <c r="D16" s="869"/>
      <c r="E16" s="870"/>
      <c r="F16" s="870"/>
      <c r="G16" s="871"/>
    </row>
    <row r="17" spans="2:8" ht="20.100000000000001" customHeight="1">
      <c r="B17" s="516"/>
      <c r="C17" s="517"/>
      <c r="D17" s="869"/>
      <c r="E17" s="870"/>
      <c r="F17" s="870"/>
      <c r="G17" s="871"/>
    </row>
    <row r="18" spans="2:8" ht="20.100000000000001" customHeight="1"/>
    <row r="19" spans="2:8" ht="20.100000000000001" hidden="1" customHeight="1">
      <c r="B19" s="510" t="s">
        <v>122</v>
      </c>
      <c r="C19" s="511"/>
      <c r="D19" s="855" t="s">
        <v>121</v>
      </c>
      <c r="E19" s="856"/>
      <c r="F19" s="856"/>
      <c r="G19" s="857"/>
    </row>
    <row r="20" spans="2:8" ht="20.100000000000001" hidden="1" customHeight="1">
      <c r="B20" s="512" t="s">
        <v>123</v>
      </c>
      <c r="C20" s="513"/>
      <c r="D20" s="855" t="s">
        <v>121</v>
      </c>
      <c r="E20" s="856"/>
      <c r="F20" s="856"/>
      <c r="G20" s="857"/>
    </row>
    <row r="21" spans="2:8" ht="20.100000000000001" hidden="1" customHeight="1">
      <c r="B21" s="514"/>
      <c r="C21" s="515"/>
      <c r="D21" s="855" t="s">
        <v>121</v>
      </c>
      <c r="E21" s="856"/>
      <c r="F21" s="856"/>
      <c r="G21" s="857"/>
    </row>
    <row r="22" spans="2:8" ht="20.100000000000001" hidden="1" customHeight="1">
      <c r="B22" s="516"/>
      <c r="C22" s="517"/>
      <c r="D22" s="855" t="s">
        <v>121</v>
      </c>
      <c r="E22" s="856"/>
      <c r="F22" s="856"/>
      <c r="G22" s="857"/>
    </row>
    <row r="23" spans="2:8" ht="20.100000000000001" customHeight="1"/>
    <row r="24" spans="2:8" ht="21" customHeight="1">
      <c r="B24" s="518" t="s">
        <v>124</v>
      </c>
      <c r="C24" s="519"/>
      <c r="D24" s="866"/>
      <c r="E24" s="867"/>
      <c r="F24" s="867"/>
      <c r="G24" s="868"/>
    </row>
    <row r="25" spans="2:8" ht="21" customHeight="1">
      <c r="B25" s="518" t="s">
        <v>125</v>
      </c>
      <c r="C25" s="519"/>
      <c r="D25" s="855"/>
      <c r="E25" s="872"/>
      <c r="F25" s="872"/>
      <c r="G25" s="873"/>
    </row>
    <row r="26" spans="2:8" ht="21" customHeight="1">
      <c r="B26" s="520"/>
      <c r="C26" s="520"/>
      <c r="D26" s="520"/>
    </row>
    <row r="27" spans="2:8" s="497" customFormat="1" ht="21" customHeight="1">
      <c r="B27" s="518" t="s">
        <v>126</v>
      </c>
      <c r="C27" s="519"/>
      <c r="D27" s="521"/>
      <c r="E27" s="523"/>
      <c r="F27" s="521"/>
      <c r="G27" s="522" t="str">
        <f>IF(D27&gt;H27, "Invalid Date !", "")</f>
        <v/>
      </c>
      <c r="H27" s="499">
        <f>IF(E27="Feb",28,IF(OR(E27="Apr", E27="Jun", E27="Sep", E27="Nov"),30,31))</f>
        <v>31</v>
      </c>
    </row>
    <row r="28" spans="2:8" ht="21" customHeight="1">
      <c r="B28" s="518" t="s">
        <v>127</v>
      </c>
      <c r="C28" s="519"/>
      <c r="D28" s="855"/>
      <c r="E28" s="872"/>
      <c r="F28" s="872"/>
      <c r="G28" s="873"/>
    </row>
    <row r="29" spans="2:8">
      <c r="E29" s="500"/>
    </row>
  </sheetData>
  <sheetProtection algorithmName="SHA-512" hashValue="5WXrK1EPUxbvfNl5riBWQi+cC8VT9bbbGM5kgs367YOufHhAf+nLxehEbMMNiQ0zGTkCUstMdRZPo27BbVXvoQ==" saltValue="ivsJ0I2l5I3ilsqqz3CxIg==" spinCount="100000" sheet="1" formatColumns="0" formatRows="0" selectLockedCells="1"/>
  <customSheetViews>
    <customSheetView guid="{D75895E2-2F6F-4CBA-BD93-5453786CB40C}" showGridLines="0" printArea="1" hiddenRows="1" hiddenColumns="1" view="pageBreakPreview" topLeftCell="A3">
      <selection activeCell="D24" sqref="D24:G24"/>
      <pageMargins left="0.75" right="0.75" top="0.69" bottom="0.7" header="0.4" footer="0.37"/>
      <pageSetup scale="86" orientation="portrait" r:id="rId1"/>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2"/>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3"/>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5"/>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6"/>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7"/>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8"/>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9"/>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11"/>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267FF044-3C5D-4FEC-AC00-A7E30583F8BB}" showGridLines="0" printArea="1" hiddenRows="1" hiddenColumns="1" view="pageBreakPreview" topLeftCell="A4">
      <selection activeCell="D24" sqref="D24:G24"/>
      <pageMargins left="0.75" right="0.75" top="0.69" bottom="0.7" header="0.4" footer="0.37"/>
      <pageSetup scale="86" orientation="portrait" r:id="rId13"/>
      <headerFooter alignWithMargins="0"/>
    </customSheetView>
    <customSheetView guid="{85C35A94-6604-4819-B993-593EFE526A1E}" showGridLines="0" printArea="1" hiddenRows="1" hiddenColumns="1" view="pageBreakPreview" topLeftCell="A4">
      <selection activeCell="D24" sqref="D24:G24"/>
      <pageMargins left="0.75" right="0.75" top="0.69" bottom="0.7" header="0.4" footer="0.37"/>
      <pageSetup scale="86" orientation="portrait" r:id="rId14"/>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4:C17">
    <cfRule type="expression" dxfId="11" priority="4" stopIfTrue="1">
      <formula>$AA$6&lt;1</formula>
    </cfRule>
  </conditionalFormatting>
  <conditionalFormatting sqref="B19:C22">
    <cfRule type="expression" dxfId="10" priority="3" stopIfTrue="1">
      <formula>$AA$6&lt;2</formula>
    </cfRule>
  </conditionalFormatting>
  <conditionalFormatting sqref="B7:G7">
    <cfRule type="expression" dxfId="9" priority="5" stopIfTrue="1">
      <formula>$D$6="Sole Bidder"</formula>
    </cfRule>
  </conditionalFormatting>
  <conditionalFormatting sqref="D14:G17">
    <cfRule type="expression" dxfId="8" priority="2" stopIfTrue="1">
      <formula>$AA$6&lt;1</formula>
    </cfRule>
  </conditionalFormatting>
  <conditionalFormatting sqref="D19:G22">
    <cfRule type="expression" dxfId="7" priority="1" stopIfTrue="1">
      <formula>$AA$6&lt;2</formula>
    </cfRule>
  </conditionalFormatting>
  <dataValidations count="5">
    <dataValidation type="list" allowBlank="1" showInputMessage="1" showErrorMessage="1" sqref="F27" xr:uid="{00000000-0002-0000-0300-000000000000}">
      <formula1>"2021,2022,2023"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G6" xr:uid="{988E923A-2F7F-487E-B3CD-95D733500505}">
      <formula1>$AA$2</formula1>
    </dataValidation>
  </dataValidations>
  <pageMargins left="0.75" right="0.75" top="0.69" bottom="0.7" header="0.4" footer="0.37"/>
  <pageSetup scale="86" orientation="portrait" r:id="rId15"/>
  <headerFooter alignWithMargins="0"/>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68"/>
  <sheetViews>
    <sheetView view="pageBreakPreview" topLeftCell="A13" zoomScale="70" zoomScaleNormal="92" zoomScaleSheetLayoutView="70" workbookViewId="0">
      <selection activeCell="I18" sqref="I18"/>
    </sheetView>
  </sheetViews>
  <sheetFormatPr defaultColWidth="9.109375" defaultRowHeight="15.6"/>
  <cols>
    <col min="1" max="1" width="4.6640625" style="428" customWidth="1"/>
    <col min="2" max="2" width="16.88671875" style="428" customWidth="1"/>
    <col min="3" max="3" width="8.5546875" style="428" customWidth="1"/>
    <col min="4" max="4" width="24.88671875" style="485" customWidth="1"/>
    <col min="5" max="5" width="14.44140625" style="428" customWidth="1"/>
    <col min="6" max="6" width="13" style="428" customWidth="1"/>
    <col min="7" max="7" width="19.44140625" style="428" customWidth="1"/>
    <col min="8" max="8" width="12.44140625" style="428" customWidth="1"/>
    <col min="9" max="9" width="19" style="428" customWidth="1"/>
    <col min="10" max="10" width="64.5546875" style="485" customWidth="1"/>
    <col min="11" max="11" width="9.6640625" style="428" customWidth="1"/>
    <col min="12" max="12" width="14" style="428" customWidth="1"/>
    <col min="13" max="13" width="21" style="428" customWidth="1"/>
    <col min="14" max="14" width="24.33203125" style="428" customWidth="1"/>
    <col min="15" max="15" width="14" style="428" hidden="1" customWidth="1"/>
    <col min="16" max="16" width="16.88671875" style="428" hidden="1" customWidth="1"/>
    <col min="17" max="17" width="13" style="428" hidden="1" customWidth="1"/>
    <col min="18" max="18" width="20.109375" style="428" hidden="1" customWidth="1"/>
    <col min="19" max="19" width="16.109375" style="428" hidden="1" customWidth="1"/>
    <col min="20" max="20" width="15" style="428" hidden="1" customWidth="1"/>
    <col min="21" max="21" width="9.109375" style="428" hidden="1" customWidth="1"/>
    <col min="22" max="22" width="25.109375" style="428" hidden="1" customWidth="1"/>
    <col min="23" max="23" width="33" style="428" hidden="1" customWidth="1"/>
    <col min="24" max="24" width="19.6640625" style="428" hidden="1" customWidth="1"/>
    <col min="25" max="25" width="14.109375" style="428" hidden="1" customWidth="1"/>
    <col min="26" max="26" width="18.109375" style="428" hidden="1" customWidth="1"/>
    <col min="27" max="27" width="15.5546875" style="428" hidden="1" customWidth="1"/>
    <col min="28" max="28" width="28.88671875" style="428" hidden="1" customWidth="1"/>
    <col min="29" max="30" width="23.44140625" style="428" hidden="1" customWidth="1"/>
    <col min="31" max="37" width="9.109375" style="428" hidden="1" customWidth="1"/>
    <col min="38" max="38" width="0.33203125" style="428" hidden="1" customWidth="1"/>
    <col min="39" max="40" width="9.109375" style="428" hidden="1" customWidth="1"/>
    <col min="41" max="44" width="9.109375" style="428" customWidth="1"/>
    <col min="45" max="16384" width="9.109375" style="428"/>
  </cols>
  <sheetData>
    <row r="1" spans="1:256" ht="22.5" customHeight="1">
      <c r="A1" s="671" t="str">
        <f>Basic!B5</f>
        <v xml:space="preserve">SPEC. NO.: CC/NT/W-RT/DOM/A10/23/01655	</v>
      </c>
      <c r="B1" s="672"/>
      <c r="C1" s="672"/>
      <c r="D1" s="673"/>
      <c r="E1" s="672"/>
      <c r="F1" s="672"/>
      <c r="G1" s="672"/>
      <c r="H1" s="672"/>
      <c r="I1" s="672"/>
      <c r="J1" s="324"/>
      <c r="K1" s="672"/>
      <c r="L1" s="672"/>
      <c r="M1" s="672"/>
      <c r="N1" s="672" t="s">
        <v>474</v>
      </c>
    </row>
    <row r="2" spans="1:256">
      <c r="A2" s="4"/>
      <c r="B2" s="4"/>
      <c r="C2" s="4"/>
      <c r="D2" s="324"/>
      <c r="E2" s="4"/>
      <c r="F2" s="4"/>
      <c r="G2" s="4"/>
      <c r="H2" s="4"/>
      <c r="I2" s="4"/>
      <c r="J2" s="324"/>
      <c r="K2" s="4"/>
      <c r="L2" s="4"/>
      <c r="M2" s="4"/>
      <c r="N2" s="4"/>
    </row>
    <row r="3" spans="1:256" ht="88.5" customHeight="1">
      <c r="A3" s="874" t="str">
        <f>Cover!$B$2</f>
        <v>765kV Reactor Package RT20 for 7X110MVAR, 765kV, 1-Phase Reactors at Fatehgarh-III PS associated with ”Transmission system for evacuation of power from REZ in Rajasthan (20GW) under Phase-III Part E1”.</v>
      </c>
      <c r="B3" s="874"/>
      <c r="C3" s="874"/>
      <c r="D3" s="874"/>
      <c r="E3" s="874"/>
      <c r="F3" s="874"/>
      <c r="G3" s="874"/>
      <c r="H3" s="874"/>
      <c r="I3" s="874"/>
      <c r="J3" s="874"/>
      <c r="K3" s="874"/>
      <c r="L3" s="874"/>
      <c r="M3" s="874"/>
      <c r="N3" s="874"/>
    </row>
    <row r="4" spans="1:256">
      <c r="A4" s="875" t="s">
        <v>0</v>
      </c>
      <c r="B4" s="875"/>
      <c r="C4" s="875"/>
      <c r="D4" s="875"/>
      <c r="E4" s="875"/>
      <c r="F4" s="875"/>
      <c r="G4" s="875"/>
      <c r="H4" s="875"/>
      <c r="I4" s="875"/>
      <c r="J4" s="875"/>
      <c r="K4" s="875"/>
      <c r="L4" s="875"/>
      <c r="M4" s="875"/>
      <c r="N4" s="875"/>
    </row>
    <row r="5" spans="1:256" ht="27" customHeight="1">
      <c r="A5" s="674"/>
      <c r="B5" s="674"/>
      <c r="C5" s="674"/>
      <c r="D5" s="674"/>
      <c r="E5" s="674"/>
      <c r="F5" s="674"/>
      <c r="G5" s="674"/>
      <c r="H5" s="674"/>
      <c r="I5" s="674"/>
      <c r="J5" s="674"/>
      <c r="K5" s="674"/>
      <c r="L5" s="674"/>
      <c r="M5" s="674"/>
      <c r="N5" s="674"/>
    </row>
    <row r="6" spans="1:256" ht="23.25" customHeight="1">
      <c r="A6" s="876" t="s">
        <v>349</v>
      </c>
      <c r="B6" s="876"/>
      <c r="C6" s="4"/>
      <c r="D6" s="324"/>
      <c r="E6" s="4"/>
      <c r="F6" s="4"/>
      <c r="G6" s="4"/>
      <c r="H6" s="4"/>
      <c r="I6" s="4"/>
      <c r="J6" s="324"/>
      <c r="K6" s="4"/>
      <c r="L6" s="4"/>
      <c r="M6" s="4"/>
      <c r="N6" s="4"/>
    </row>
    <row r="7" spans="1:256" ht="24" customHeight="1">
      <c r="A7" s="880">
        <f>IF(Z7=1,Z8,"JOINT VENTURE OF "&amp;Z8&amp;" &amp; "&amp;Z9)</f>
        <v>0</v>
      </c>
      <c r="B7" s="880"/>
      <c r="C7" s="880"/>
      <c r="D7" s="880"/>
      <c r="E7" s="880"/>
      <c r="F7" s="880"/>
      <c r="G7" s="880"/>
      <c r="H7" s="880"/>
      <c r="I7" s="880"/>
      <c r="J7" s="675"/>
      <c r="K7" s="413" t="s">
        <v>1</v>
      </c>
      <c r="L7" s="375"/>
      <c r="N7" s="4"/>
      <c r="Z7" s="428">
        <f>'Names of Bidder'!K6</f>
        <v>1</v>
      </c>
    </row>
    <row r="8" spans="1:256" ht="24" customHeight="1">
      <c r="A8" s="877" t="str">
        <f>"Bidder’s Name and Address  (" &amp; MID('Names of Bidder'!B9,9, 20) &amp; ") :"</f>
        <v>Bidder’s Name and Address  (Sole Bidder) :</v>
      </c>
      <c r="B8" s="877"/>
      <c r="C8" s="877"/>
      <c r="D8" s="877"/>
      <c r="E8" s="877"/>
      <c r="F8" s="877"/>
      <c r="G8" s="877"/>
      <c r="H8" s="398"/>
      <c r="I8" s="398"/>
      <c r="J8" s="398"/>
      <c r="K8" s="238" t="s">
        <v>2</v>
      </c>
      <c r="L8" s="398"/>
      <c r="N8" s="4"/>
      <c r="U8" s="676"/>
      <c r="Z8" s="882">
        <f>'Names of Bidder'!D9</f>
        <v>0</v>
      </c>
      <c r="AA8" s="882"/>
      <c r="AB8" s="882"/>
      <c r="AC8" s="882"/>
      <c r="AD8" s="882"/>
      <c r="AE8" s="882"/>
      <c r="AF8" s="882"/>
      <c r="AG8" s="882"/>
      <c r="AH8" s="882"/>
      <c r="AI8" s="882"/>
      <c r="AJ8" s="882"/>
      <c r="AK8" s="882"/>
      <c r="AL8" s="882"/>
    </row>
    <row r="9" spans="1:256" ht="24" customHeight="1">
      <c r="A9" s="418" t="s">
        <v>12</v>
      </c>
      <c r="B9" s="375"/>
      <c r="C9" s="880" t="str">
        <f>IF('Names of Bidder'!D9=0, "", 'Names of Bidder'!D9)</f>
        <v/>
      </c>
      <c r="D9" s="880"/>
      <c r="E9" s="880"/>
      <c r="F9" s="880"/>
      <c r="G9" s="880"/>
      <c r="H9" s="376"/>
      <c r="I9" s="376"/>
      <c r="J9" s="675"/>
      <c r="K9" s="238" t="s">
        <v>3</v>
      </c>
      <c r="N9" s="4"/>
      <c r="U9" s="676"/>
      <c r="Z9" s="882">
        <f>'Names of Bidder'!D14</f>
        <v>0</v>
      </c>
      <c r="AA9" s="882"/>
      <c r="AB9" s="882"/>
      <c r="AC9" s="882"/>
      <c r="AD9" s="882"/>
      <c r="AE9" s="882"/>
      <c r="AF9" s="882"/>
      <c r="AG9" s="882"/>
      <c r="AH9" s="882"/>
      <c r="AI9" s="882"/>
      <c r="AJ9" s="882"/>
      <c r="AK9" s="882"/>
      <c r="AL9" s="882"/>
    </row>
    <row r="10" spans="1:256" ht="24" customHeight="1">
      <c r="A10" s="418" t="s">
        <v>11</v>
      </c>
      <c r="B10" s="375"/>
      <c r="C10" s="879" t="str">
        <f>IF('Names of Bidder'!D10=0, "", 'Names of Bidder'!D10)</f>
        <v/>
      </c>
      <c r="D10" s="879"/>
      <c r="E10" s="879"/>
      <c r="F10" s="879"/>
      <c r="G10" s="879"/>
      <c r="H10" s="376"/>
      <c r="I10" s="376"/>
      <c r="J10" s="675"/>
      <c r="K10" s="238" t="s">
        <v>4</v>
      </c>
      <c r="N10" s="4"/>
      <c r="Z10" s="882" t="str">
        <f>"JOINT VENTURE OF "&amp;Z8&amp;" &amp; "&amp;Z9</f>
        <v>JOINT VENTURE OF 0 &amp; 0</v>
      </c>
      <c r="AA10" s="882"/>
      <c r="AB10" s="882"/>
      <c r="AC10" s="882"/>
      <c r="AD10" s="882"/>
      <c r="AE10" s="882"/>
      <c r="AF10" s="882"/>
      <c r="AG10" s="882"/>
      <c r="AH10" s="882"/>
      <c r="AI10" s="882"/>
      <c r="AJ10" s="882"/>
      <c r="AK10" s="882"/>
      <c r="AL10" s="882"/>
    </row>
    <row r="11" spans="1:256" ht="24" customHeight="1">
      <c r="A11" s="376"/>
      <c r="B11" s="376"/>
      <c r="C11" s="879" t="str">
        <f>IF('Names of Bidder'!D11=0, "", 'Names of Bidder'!D11)</f>
        <v/>
      </c>
      <c r="D11" s="879"/>
      <c r="E11" s="879"/>
      <c r="F11" s="879"/>
      <c r="G11" s="879"/>
      <c r="H11" s="376"/>
      <c r="I11" s="376"/>
      <c r="J11" s="675"/>
      <c r="K11" s="238" t="s">
        <v>5</v>
      </c>
      <c r="N11" s="4"/>
    </row>
    <row r="12" spans="1:256" ht="24" customHeight="1">
      <c r="A12" s="376"/>
      <c r="B12" s="376"/>
      <c r="C12" s="879" t="str">
        <f>IF('Names of Bidder'!D12=0, "", 'Names of Bidder'!D12)</f>
        <v/>
      </c>
      <c r="D12" s="879"/>
      <c r="E12" s="879"/>
      <c r="F12" s="879"/>
      <c r="G12" s="879"/>
      <c r="H12" s="376"/>
      <c r="I12" s="376"/>
      <c r="J12" s="675"/>
      <c r="K12" s="238" t="s">
        <v>6</v>
      </c>
      <c r="N12" s="4"/>
    </row>
    <row r="13" spans="1:256" s="677" customFormat="1" ht="26.25" customHeight="1">
      <c r="A13" s="881" t="s">
        <v>306</v>
      </c>
      <c r="B13" s="881"/>
      <c r="C13" s="881"/>
      <c r="D13" s="881"/>
      <c r="E13" s="881"/>
      <c r="F13" s="881"/>
      <c r="G13" s="881"/>
      <c r="H13" s="881"/>
      <c r="I13" s="881"/>
      <c r="J13" s="881"/>
      <c r="K13" s="881"/>
      <c r="L13" s="881"/>
      <c r="M13" s="881"/>
      <c r="N13" s="881"/>
    </row>
    <row r="14" spans="1:256" ht="15.75" customHeight="1">
      <c r="A14" s="4"/>
      <c r="B14" s="4"/>
      <c r="C14" s="4"/>
      <c r="D14" s="324"/>
      <c r="E14" s="4"/>
      <c r="F14" s="4"/>
      <c r="G14" s="4"/>
      <c r="H14" s="4"/>
      <c r="I14" s="4"/>
      <c r="J14" s="324"/>
      <c r="K14" s="878" t="s">
        <v>354</v>
      </c>
      <c r="L14" s="878"/>
      <c r="M14" s="878"/>
      <c r="N14" s="878"/>
    </row>
    <row r="15" spans="1:256" ht="108" customHeight="1">
      <c r="A15" s="362" t="s">
        <v>7</v>
      </c>
      <c r="B15" s="362" t="s">
        <v>265</v>
      </c>
      <c r="C15" s="362" t="s">
        <v>277</v>
      </c>
      <c r="D15" s="362" t="s">
        <v>279</v>
      </c>
      <c r="E15" s="362" t="s">
        <v>13</v>
      </c>
      <c r="F15" s="362" t="s">
        <v>307</v>
      </c>
      <c r="G15" s="362" t="s">
        <v>310</v>
      </c>
      <c r="H15" s="362" t="s">
        <v>313</v>
      </c>
      <c r="I15" s="362" t="s">
        <v>311</v>
      </c>
      <c r="J15" s="362" t="s">
        <v>8</v>
      </c>
      <c r="K15" s="15" t="s">
        <v>9</v>
      </c>
      <c r="L15" s="15" t="s">
        <v>10</v>
      </c>
      <c r="M15" s="362" t="s">
        <v>353</v>
      </c>
      <c r="N15" s="362" t="s">
        <v>352</v>
      </c>
    </row>
    <row r="16" spans="1:256" s="678" customFormat="1" ht="16.2">
      <c r="A16" s="532">
        <v>1</v>
      </c>
      <c r="B16" s="532">
        <v>2</v>
      </c>
      <c r="C16" s="532">
        <v>3</v>
      </c>
      <c r="D16" s="533">
        <v>4</v>
      </c>
      <c r="E16" s="532">
        <v>5</v>
      </c>
      <c r="F16" s="532">
        <v>6</v>
      </c>
      <c r="G16" s="532">
        <v>7</v>
      </c>
      <c r="H16" s="532">
        <v>8</v>
      </c>
      <c r="I16" s="532">
        <v>9</v>
      </c>
      <c r="J16" s="533">
        <v>10</v>
      </c>
      <c r="K16" s="532">
        <v>11</v>
      </c>
      <c r="L16" s="532">
        <v>12</v>
      </c>
      <c r="M16" s="532">
        <v>13</v>
      </c>
      <c r="N16" s="532" t="s">
        <v>351</v>
      </c>
      <c r="IV16" s="678">
        <f>SUM(A16:IU16)</f>
        <v>91</v>
      </c>
    </row>
    <row r="17" spans="1:30" s="694" customFormat="1" ht="23.25" customHeight="1">
      <c r="A17" s="689"/>
      <c r="B17" s="798" t="s">
        <v>527</v>
      </c>
      <c r="C17" s="799"/>
      <c r="D17" s="800"/>
      <c r="E17" s="800"/>
      <c r="F17" s="800"/>
      <c r="G17" s="690"/>
      <c r="H17" s="690"/>
      <c r="I17" s="690"/>
      <c r="J17" s="690"/>
      <c r="K17" s="690"/>
      <c r="L17" s="690"/>
      <c r="M17" s="690"/>
      <c r="N17" s="690"/>
      <c r="O17" s="691"/>
      <c r="P17" s="691"/>
      <c r="Q17" s="692"/>
      <c r="R17" s="692"/>
      <c r="S17" s="692"/>
      <c r="T17" s="693"/>
      <c r="V17" s="694" t="s">
        <v>507</v>
      </c>
      <c r="W17" s="785" t="s">
        <v>515</v>
      </c>
      <c r="X17" s="784" t="s">
        <v>508</v>
      </c>
      <c r="Y17" s="694" t="s">
        <v>509</v>
      </c>
      <c r="Z17" s="694" t="s">
        <v>510</v>
      </c>
      <c r="AA17" s="694" t="s">
        <v>511</v>
      </c>
      <c r="AB17" s="785" t="s">
        <v>512</v>
      </c>
      <c r="AC17" s="785" t="s">
        <v>513</v>
      </c>
      <c r="AD17" s="785" t="s">
        <v>514</v>
      </c>
    </row>
    <row r="18" spans="1:30" ht="43.5" customHeight="1">
      <c r="A18" s="695">
        <v>1</v>
      </c>
      <c r="B18" s="801">
        <v>7000016296</v>
      </c>
      <c r="C18" s="801">
        <v>120</v>
      </c>
      <c r="D18" s="801" t="s">
        <v>528</v>
      </c>
      <c r="E18" s="801">
        <v>1000000565</v>
      </c>
      <c r="F18" s="801">
        <v>85042330</v>
      </c>
      <c r="G18" s="655"/>
      <c r="H18" s="802">
        <v>18</v>
      </c>
      <c r="I18" s="495"/>
      <c r="J18" s="801" t="s">
        <v>530</v>
      </c>
      <c r="K18" s="801" t="s">
        <v>298</v>
      </c>
      <c r="L18" s="801">
        <v>7</v>
      </c>
      <c r="M18" s="656"/>
      <c r="N18" s="487" t="str">
        <f t="shared" ref="N18" si="0">IF(M18=0, "INCLUDED", IF(ISERROR(M18*L18), M18, M18*L18))</f>
        <v>INCLUDED</v>
      </c>
      <c r="O18" s="679">
        <f t="shared" ref="O18:O27" si="1">IF(N18="Included",0,N18)</f>
        <v>0</v>
      </c>
      <c r="P18" s="679">
        <f t="shared" ref="P18:P27" si="2">IF( I18="",H18*(IF(N18="Included",0,N18))/100,I18*(IF(N18="Included",0,N18)))</f>
        <v>0</v>
      </c>
      <c r="Q18" s="680">
        <f>Discount!$H$36</f>
        <v>0</v>
      </c>
      <c r="R18" s="680">
        <f t="shared" ref="R18:R27" si="3">Q18*O18</f>
        <v>0</v>
      </c>
      <c r="S18" s="680">
        <f t="shared" ref="S18:S27" si="4">IF(I18="",H18*R18/100,I18*R18)</f>
        <v>0</v>
      </c>
      <c r="T18" s="681">
        <f t="shared" ref="T18:T27" si="5">M18*L18</f>
        <v>0</v>
      </c>
      <c r="V18" s="783">
        <f t="shared" ref="V18:V27" si="6">ROUND(M18,2)</f>
        <v>0</v>
      </c>
      <c r="W18" s="681">
        <f t="shared" ref="W18:W27" si="7">L18*V18</f>
        <v>0</v>
      </c>
      <c r="X18" s="681">
        <f t="shared" ref="X18:X27" si="8">IF(I18="",H18/100,I18)</f>
        <v>0.18</v>
      </c>
      <c r="Y18" s="681">
        <f t="shared" ref="Y18:Y27" si="9">IF(X18=0.12,0.12,0)</f>
        <v>0</v>
      </c>
      <c r="Z18" s="681">
        <f t="shared" ref="Z18:Z27" si="10">IF(X18=0.18,0.18,0)</f>
        <v>0.18</v>
      </c>
      <c r="AA18" s="681">
        <f t="shared" ref="AA18:AA27" si="11">IF(X18=0.28,0.28,0)</f>
        <v>0</v>
      </c>
      <c r="AB18" s="428">
        <f t="shared" ref="AB18:AB27" si="12">W18*Y18</f>
        <v>0</v>
      </c>
      <c r="AC18" s="428">
        <f t="shared" ref="AC18:AC27" si="13">W18*Z18</f>
        <v>0</v>
      </c>
      <c r="AD18" s="428">
        <f t="shared" ref="AD18:AD27" si="14">W18*AA18</f>
        <v>0</v>
      </c>
    </row>
    <row r="19" spans="1:30" ht="39" customHeight="1">
      <c r="A19" s="695">
        <v>2</v>
      </c>
      <c r="B19" s="801">
        <v>7000016296</v>
      </c>
      <c r="C19" s="801">
        <v>130</v>
      </c>
      <c r="D19" s="801" t="s">
        <v>528</v>
      </c>
      <c r="E19" s="801">
        <v>1000013964</v>
      </c>
      <c r="F19" s="801">
        <v>85049010</v>
      </c>
      <c r="G19" s="655"/>
      <c r="H19" s="802">
        <v>18</v>
      </c>
      <c r="I19" s="495"/>
      <c r="J19" s="801" t="s">
        <v>531</v>
      </c>
      <c r="K19" s="801" t="s">
        <v>299</v>
      </c>
      <c r="L19" s="801">
        <v>7</v>
      </c>
      <c r="M19" s="656"/>
      <c r="N19" s="487" t="str">
        <f t="shared" ref="N19:N27" si="15">IF(M19=0, "INCLUDED", IF(ISERROR(M19*L19), M19, M19*L19))</f>
        <v>INCLUDED</v>
      </c>
      <c r="O19" s="679">
        <f t="shared" si="1"/>
        <v>0</v>
      </c>
      <c r="P19" s="679">
        <f t="shared" si="2"/>
        <v>0</v>
      </c>
      <c r="Q19" s="680">
        <f>Discount!$H$36</f>
        <v>0</v>
      </c>
      <c r="R19" s="680">
        <f t="shared" si="3"/>
        <v>0</v>
      </c>
      <c r="S19" s="680">
        <f t="shared" si="4"/>
        <v>0</v>
      </c>
      <c r="T19" s="681">
        <f t="shared" si="5"/>
        <v>0</v>
      </c>
      <c r="V19" s="783">
        <f t="shared" si="6"/>
        <v>0</v>
      </c>
      <c r="W19" s="681">
        <f t="shared" si="7"/>
        <v>0</v>
      </c>
      <c r="X19" s="681">
        <f t="shared" si="8"/>
        <v>0.18</v>
      </c>
      <c r="Y19" s="681">
        <f t="shared" si="9"/>
        <v>0</v>
      </c>
      <c r="Z19" s="681">
        <f t="shared" si="10"/>
        <v>0.18</v>
      </c>
      <c r="AA19" s="681">
        <f t="shared" si="11"/>
        <v>0</v>
      </c>
      <c r="AB19" s="428">
        <f t="shared" si="12"/>
        <v>0</v>
      </c>
      <c r="AC19" s="428">
        <f t="shared" si="13"/>
        <v>0</v>
      </c>
      <c r="AD19" s="428">
        <f t="shared" si="14"/>
        <v>0</v>
      </c>
    </row>
    <row r="20" spans="1:30">
      <c r="A20" s="695">
        <v>3</v>
      </c>
      <c r="B20" s="801">
        <v>7000016296</v>
      </c>
      <c r="C20" s="801">
        <v>140</v>
      </c>
      <c r="D20" s="801" t="s">
        <v>528</v>
      </c>
      <c r="E20" s="801">
        <v>1000025212</v>
      </c>
      <c r="F20" s="801">
        <v>73090090</v>
      </c>
      <c r="G20" s="655"/>
      <c r="H20" s="802">
        <v>18</v>
      </c>
      <c r="I20" s="495"/>
      <c r="J20" s="801" t="s">
        <v>532</v>
      </c>
      <c r="K20" s="801" t="s">
        <v>298</v>
      </c>
      <c r="L20" s="801">
        <v>4</v>
      </c>
      <c r="M20" s="656"/>
      <c r="N20" s="487" t="str">
        <f t="shared" si="15"/>
        <v>INCLUDED</v>
      </c>
      <c r="O20" s="679">
        <f t="shared" si="1"/>
        <v>0</v>
      </c>
      <c r="P20" s="679">
        <f t="shared" si="2"/>
        <v>0</v>
      </c>
      <c r="Q20" s="680">
        <f>Discount!$H$36</f>
        <v>0</v>
      </c>
      <c r="R20" s="680">
        <f t="shared" si="3"/>
        <v>0</v>
      </c>
      <c r="S20" s="680">
        <f t="shared" si="4"/>
        <v>0</v>
      </c>
      <c r="T20" s="681">
        <f t="shared" si="5"/>
        <v>0</v>
      </c>
      <c r="V20" s="783">
        <f t="shared" si="6"/>
        <v>0</v>
      </c>
      <c r="W20" s="681">
        <f t="shared" si="7"/>
        <v>0</v>
      </c>
      <c r="X20" s="681">
        <f t="shared" si="8"/>
        <v>0.18</v>
      </c>
      <c r="Y20" s="681">
        <f t="shared" si="9"/>
        <v>0</v>
      </c>
      <c r="Z20" s="681">
        <f t="shared" si="10"/>
        <v>0.18</v>
      </c>
      <c r="AA20" s="681">
        <f t="shared" si="11"/>
        <v>0</v>
      </c>
      <c r="AB20" s="428">
        <f t="shared" si="12"/>
        <v>0</v>
      </c>
      <c r="AC20" s="428">
        <f t="shared" si="13"/>
        <v>0</v>
      </c>
      <c r="AD20" s="428">
        <f t="shared" si="14"/>
        <v>0</v>
      </c>
    </row>
    <row r="21" spans="1:30">
      <c r="A21" s="695">
        <v>4</v>
      </c>
      <c r="B21" s="801">
        <v>7000016296</v>
      </c>
      <c r="C21" s="801">
        <v>150</v>
      </c>
      <c r="D21" s="801" t="s">
        <v>529</v>
      </c>
      <c r="E21" s="801">
        <v>1000007913</v>
      </c>
      <c r="F21" s="801">
        <v>85049010</v>
      </c>
      <c r="G21" s="655"/>
      <c r="H21" s="802">
        <v>18</v>
      </c>
      <c r="I21" s="495"/>
      <c r="J21" s="801" t="s">
        <v>533</v>
      </c>
      <c r="K21" s="801" t="s">
        <v>299</v>
      </c>
      <c r="L21" s="801">
        <v>1</v>
      </c>
      <c r="M21" s="656"/>
      <c r="N21" s="487" t="str">
        <f t="shared" si="15"/>
        <v>INCLUDED</v>
      </c>
      <c r="O21" s="679">
        <f t="shared" si="1"/>
        <v>0</v>
      </c>
      <c r="P21" s="679">
        <f t="shared" si="2"/>
        <v>0</v>
      </c>
      <c r="Q21" s="680">
        <f>Discount!$H$36</f>
        <v>0</v>
      </c>
      <c r="R21" s="680">
        <f t="shared" si="3"/>
        <v>0</v>
      </c>
      <c r="S21" s="680">
        <f t="shared" si="4"/>
        <v>0</v>
      </c>
      <c r="T21" s="681">
        <f t="shared" si="5"/>
        <v>0</v>
      </c>
      <c r="V21" s="783">
        <f t="shared" si="6"/>
        <v>0</v>
      </c>
      <c r="W21" s="681">
        <f t="shared" si="7"/>
        <v>0</v>
      </c>
      <c r="X21" s="681">
        <f t="shared" si="8"/>
        <v>0.18</v>
      </c>
      <c r="Y21" s="681">
        <f t="shared" si="9"/>
        <v>0</v>
      </c>
      <c r="Z21" s="681">
        <f t="shared" si="10"/>
        <v>0.18</v>
      </c>
      <c r="AA21" s="681">
        <f t="shared" si="11"/>
        <v>0</v>
      </c>
      <c r="AB21" s="428">
        <f t="shared" si="12"/>
        <v>0</v>
      </c>
      <c r="AC21" s="428">
        <f t="shared" si="13"/>
        <v>0</v>
      </c>
      <c r="AD21" s="428">
        <f t="shared" si="14"/>
        <v>0</v>
      </c>
    </row>
    <row r="22" spans="1:30" ht="43.5" customHeight="1">
      <c r="A22" s="695">
        <v>5</v>
      </c>
      <c r="B22" s="801">
        <v>7000016296</v>
      </c>
      <c r="C22" s="801">
        <v>160</v>
      </c>
      <c r="D22" s="801" t="s">
        <v>529</v>
      </c>
      <c r="E22" s="801">
        <v>1000049424</v>
      </c>
      <c r="F22" s="801">
        <v>85049010</v>
      </c>
      <c r="G22" s="655"/>
      <c r="H22" s="802">
        <v>18</v>
      </c>
      <c r="I22" s="495"/>
      <c r="J22" s="801" t="s">
        <v>534</v>
      </c>
      <c r="K22" s="801" t="s">
        <v>299</v>
      </c>
      <c r="L22" s="801">
        <v>1</v>
      </c>
      <c r="M22" s="656"/>
      <c r="N22" s="487" t="str">
        <f t="shared" si="15"/>
        <v>INCLUDED</v>
      </c>
      <c r="O22" s="679">
        <f t="shared" si="1"/>
        <v>0</v>
      </c>
      <c r="P22" s="679">
        <f t="shared" si="2"/>
        <v>0</v>
      </c>
      <c r="Q22" s="680">
        <f>Discount!$H$36</f>
        <v>0</v>
      </c>
      <c r="R22" s="680">
        <f t="shared" si="3"/>
        <v>0</v>
      </c>
      <c r="S22" s="680">
        <f t="shared" si="4"/>
        <v>0</v>
      </c>
      <c r="T22" s="681">
        <f t="shared" si="5"/>
        <v>0</v>
      </c>
      <c r="V22" s="783">
        <f t="shared" si="6"/>
        <v>0</v>
      </c>
      <c r="W22" s="681">
        <f t="shared" si="7"/>
        <v>0</v>
      </c>
      <c r="X22" s="681">
        <f t="shared" si="8"/>
        <v>0.18</v>
      </c>
      <c r="Y22" s="681">
        <f t="shared" si="9"/>
        <v>0</v>
      </c>
      <c r="Z22" s="681">
        <f t="shared" si="10"/>
        <v>0.18</v>
      </c>
      <c r="AA22" s="681">
        <f t="shared" si="11"/>
        <v>0</v>
      </c>
      <c r="AB22" s="428">
        <f t="shared" si="12"/>
        <v>0</v>
      </c>
      <c r="AC22" s="428">
        <f t="shared" si="13"/>
        <v>0</v>
      </c>
      <c r="AD22" s="428">
        <f t="shared" si="14"/>
        <v>0</v>
      </c>
    </row>
    <row r="23" spans="1:30">
      <c r="A23" s="695">
        <v>6</v>
      </c>
      <c r="B23" s="801">
        <v>7000016296</v>
      </c>
      <c r="C23" s="801">
        <v>170</v>
      </c>
      <c r="D23" s="801" t="s">
        <v>529</v>
      </c>
      <c r="E23" s="801">
        <v>1000005810</v>
      </c>
      <c r="F23" s="801">
        <v>85049010</v>
      </c>
      <c r="G23" s="655"/>
      <c r="H23" s="802">
        <v>18</v>
      </c>
      <c r="I23" s="495"/>
      <c r="J23" s="801" t="s">
        <v>523</v>
      </c>
      <c r="K23" s="801" t="s">
        <v>298</v>
      </c>
      <c r="L23" s="801">
        <v>1</v>
      </c>
      <c r="M23" s="656"/>
      <c r="N23" s="487" t="str">
        <f t="shared" si="15"/>
        <v>INCLUDED</v>
      </c>
      <c r="O23" s="679">
        <f t="shared" si="1"/>
        <v>0</v>
      </c>
      <c r="P23" s="679">
        <f t="shared" si="2"/>
        <v>0</v>
      </c>
      <c r="Q23" s="680">
        <f>Discount!$H$36</f>
        <v>0</v>
      </c>
      <c r="R23" s="680">
        <f t="shared" si="3"/>
        <v>0</v>
      </c>
      <c r="S23" s="680">
        <f t="shared" si="4"/>
        <v>0</v>
      </c>
      <c r="T23" s="681">
        <f t="shared" si="5"/>
        <v>0</v>
      </c>
      <c r="V23" s="783">
        <f t="shared" si="6"/>
        <v>0</v>
      </c>
      <c r="W23" s="681">
        <f t="shared" si="7"/>
        <v>0</v>
      </c>
      <c r="X23" s="681">
        <f t="shared" si="8"/>
        <v>0.18</v>
      </c>
      <c r="Y23" s="681">
        <f t="shared" si="9"/>
        <v>0</v>
      </c>
      <c r="Z23" s="681">
        <f t="shared" si="10"/>
        <v>0.18</v>
      </c>
      <c r="AA23" s="681">
        <f t="shared" si="11"/>
        <v>0</v>
      </c>
      <c r="AB23" s="428">
        <f t="shared" si="12"/>
        <v>0</v>
      </c>
      <c r="AC23" s="428">
        <f t="shared" si="13"/>
        <v>0</v>
      </c>
      <c r="AD23" s="428">
        <f t="shared" si="14"/>
        <v>0</v>
      </c>
    </row>
    <row r="24" spans="1:30">
      <c r="A24" s="695">
        <v>7</v>
      </c>
      <c r="B24" s="801">
        <v>7000016296</v>
      </c>
      <c r="C24" s="801">
        <v>180</v>
      </c>
      <c r="D24" s="801" t="s">
        <v>529</v>
      </c>
      <c r="E24" s="801">
        <v>1000000935</v>
      </c>
      <c r="F24" s="801">
        <v>85049010</v>
      </c>
      <c r="G24" s="655"/>
      <c r="H24" s="802">
        <v>18</v>
      </c>
      <c r="I24" s="495"/>
      <c r="J24" s="801" t="s">
        <v>535</v>
      </c>
      <c r="K24" s="801" t="s">
        <v>298</v>
      </c>
      <c r="L24" s="801">
        <v>1</v>
      </c>
      <c r="M24" s="656"/>
      <c r="N24" s="487" t="str">
        <f t="shared" si="15"/>
        <v>INCLUDED</v>
      </c>
      <c r="O24" s="679">
        <f t="shared" si="1"/>
        <v>0</v>
      </c>
      <c r="P24" s="679">
        <f t="shared" si="2"/>
        <v>0</v>
      </c>
      <c r="Q24" s="680">
        <f>Discount!$H$36</f>
        <v>0</v>
      </c>
      <c r="R24" s="680">
        <f t="shared" si="3"/>
        <v>0</v>
      </c>
      <c r="S24" s="680">
        <f t="shared" si="4"/>
        <v>0</v>
      </c>
      <c r="T24" s="681">
        <f t="shared" si="5"/>
        <v>0</v>
      </c>
      <c r="V24" s="783">
        <f t="shared" si="6"/>
        <v>0</v>
      </c>
      <c r="W24" s="681">
        <f t="shared" si="7"/>
        <v>0</v>
      </c>
      <c r="X24" s="681">
        <f t="shared" si="8"/>
        <v>0.18</v>
      </c>
      <c r="Y24" s="681">
        <f t="shared" si="9"/>
        <v>0</v>
      </c>
      <c r="Z24" s="681">
        <f t="shared" si="10"/>
        <v>0.18</v>
      </c>
      <c r="AA24" s="681">
        <f t="shared" si="11"/>
        <v>0</v>
      </c>
      <c r="AB24" s="428">
        <f t="shared" si="12"/>
        <v>0</v>
      </c>
      <c r="AC24" s="428">
        <f t="shared" si="13"/>
        <v>0</v>
      </c>
      <c r="AD24" s="428">
        <f t="shared" si="14"/>
        <v>0</v>
      </c>
    </row>
    <row r="25" spans="1:30" ht="47.25" customHeight="1">
      <c r="A25" s="695">
        <v>8</v>
      </c>
      <c r="B25" s="801">
        <v>7000016296</v>
      </c>
      <c r="C25" s="801">
        <v>190</v>
      </c>
      <c r="D25" s="801" t="s">
        <v>529</v>
      </c>
      <c r="E25" s="801">
        <v>1000032089</v>
      </c>
      <c r="F25" s="801">
        <v>85049010</v>
      </c>
      <c r="G25" s="655"/>
      <c r="H25" s="802">
        <v>18</v>
      </c>
      <c r="I25" s="495"/>
      <c r="J25" s="801" t="s">
        <v>521</v>
      </c>
      <c r="K25" s="801" t="s">
        <v>522</v>
      </c>
      <c r="L25" s="801">
        <v>5</v>
      </c>
      <c r="M25" s="656"/>
      <c r="N25" s="487" t="str">
        <f t="shared" si="15"/>
        <v>INCLUDED</v>
      </c>
      <c r="O25" s="679">
        <f t="shared" si="1"/>
        <v>0</v>
      </c>
      <c r="P25" s="679">
        <f t="shared" si="2"/>
        <v>0</v>
      </c>
      <c r="Q25" s="680">
        <f>Discount!$H$36</f>
        <v>0</v>
      </c>
      <c r="R25" s="680">
        <f t="shared" si="3"/>
        <v>0</v>
      </c>
      <c r="S25" s="680">
        <f t="shared" si="4"/>
        <v>0</v>
      </c>
      <c r="T25" s="681">
        <f t="shared" si="5"/>
        <v>0</v>
      </c>
      <c r="V25" s="783">
        <f t="shared" si="6"/>
        <v>0</v>
      </c>
      <c r="W25" s="681">
        <f t="shared" si="7"/>
        <v>0</v>
      </c>
      <c r="X25" s="681">
        <f t="shared" si="8"/>
        <v>0.18</v>
      </c>
      <c r="Y25" s="681">
        <f t="shared" si="9"/>
        <v>0</v>
      </c>
      <c r="Z25" s="681">
        <f t="shared" si="10"/>
        <v>0.18</v>
      </c>
      <c r="AA25" s="681">
        <f t="shared" si="11"/>
        <v>0</v>
      </c>
      <c r="AB25" s="428">
        <f t="shared" si="12"/>
        <v>0</v>
      </c>
      <c r="AC25" s="428">
        <f t="shared" si="13"/>
        <v>0</v>
      </c>
      <c r="AD25" s="428">
        <f t="shared" si="14"/>
        <v>0</v>
      </c>
    </row>
    <row r="26" spans="1:30" ht="28.8">
      <c r="A26" s="695">
        <v>9</v>
      </c>
      <c r="B26" s="801">
        <v>7000016296</v>
      </c>
      <c r="C26" s="801">
        <v>200</v>
      </c>
      <c r="D26" s="801" t="s">
        <v>529</v>
      </c>
      <c r="E26" s="801">
        <v>1000009584</v>
      </c>
      <c r="F26" s="801">
        <v>85049010</v>
      </c>
      <c r="G26" s="655"/>
      <c r="H26" s="802">
        <v>18</v>
      </c>
      <c r="I26" s="495"/>
      <c r="J26" s="801" t="s">
        <v>536</v>
      </c>
      <c r="K26" s="801" t="s">
        <v>299</v>
      </c>
      <c r="L26" s="801">
        <v>1</v>
      </c>
      <c r="M26" s="656"/>
      <c r="N26" s="487" t="str">
        <f t="shared" si="15"/>
        <v>INCLUDED</v>
      </c>
      <c r="O26" s="679">
        <f t="shared" si="1"/>
        <v>0</v>
      </c>
      <c r="P26" s="679">
        <f t="shared" si="2"/>
        <v>0</v>
      </c>
      <c r="Q26" s="680">
        <f>Discount!$H$36</f>
        <v>0</v>
      </c>
      <c r="R26" s="680">
        <f t="shared" si="3"/>
        <v>0</v>
      </c>
      <c r="S26" s="680">
        <f t="shared" si="4"/>
        <v>0</v>
      </c>
      <c r="T26" s="681">
        <f t="shared" si="5"/>
        <v>0</v>
      </c>
      <c r="V26" s="783">
        <f t="shared" si="6"/>
        <v>0</v>
      </c>
      <c r="W26" s="681">
        <f t="shared" si="7"/>
        <v>0</v>
      </c>
      <c r="X26" s="681">
        <f t="shared" si="8"/>
        <v>0.18</v>
      </c>
      <c r="Y26" s="681">
        <f t="shared" si="9"/>
        <v>0</v>
      </c>
      <c r="Z26" s="681">
        <f t="shared" si="10"/>
        <v>0.18</v>
      </c>
      <c r="AA26" s="681">
        <f t="shared" si="11"/>
        <v>0</v>
      </c>
      <c r="AB26" s="428">
        <f t="shared" si="12"/>
        <v>0</v>
      </c>
      <c r="AC26" s="428">
        <f t="shared" si="13"/>
        <v>0</v>
      </c>
      <c r="AD26" s="428">
        <f t="shared" si="14"/>
        <v>0</v>
      </c>
    </row>
    <row r="27" spans="1:30">
      <c r="A27" s="695">
        <v>10</v>
      </c>
      <c r="B27" s="801">
        <v>7000016296</v>
      </c>
      <c r="C27" s="801">
        <v>210</v>
      </c>
      <c r="D27" s="801" t="s">
        <v>529</v>
      </c>
      <c r="E27" s="801">
        <v>1000028280</v>
      </c>
      <c r="F27" s="801">
        <v>85049010</v>
      </c>
      <c r="G27" s="655"/>
      <c r="H27" s="802">
        <v>18</v>
      </c>
      <c r="I27" s="495"/>
      <c r="J27" s="801" t="s">
        <v>537</v>
      </c>
      <c r="K27" s="801" t="s">
        <v>298</v>
      </c>
      <c r="L27" s="801">
        <v>1</v>
      </c>
      <c r="M27" s="656"/>
      <c r="N27" s="487" t="str">
        <f t="shared" si="15"/>
        <v>INCLUDED</v>
      </c>
      <c r="O27" s="679">
        <f t="shared" si="1"/>
        <v>0</v>
      </c>
      <c r="P27" s="679">
        <f t="shared" si="2"/>
        <v>0</v>
      </c>
      <c r="Q27" s="680">
        <f>Discount!$H$36</f>
        <v>0</v>
      </c>
      <c r="R27" s="680">
        <f t="shared" si="3"/>
        <v>0</v>
      </c>
      <c r="S27" s="680">
        <f t="shared" si="4"/>
        <v>0</v>
      </c>
      <c r="T27" s="681">
        <f t="shared" si="5"/>
        <v>0</v>
      </c>
      <c r="V27" s="783">
        <f t="shared" si="6"/>
        <v>0</v>
      </c>
      <c r="W27" s="681">
        <f t="shared" si="7"/>
        <v>0</v>
      </c>
      <c r="X27" s="681">
        <f t="shared" si="8"/>
        <v>0.18</v>
      </c>
      <c r="Y27" s="681">
        <f t="shared" si="9"/>
        <v>0</v>
      </c>
      <c r="Z27" s="681">
        <f t="shared" si="10"/>
        <v>0.18</v>
      </c>
      <c r="AA27" s="681">
        <f t="shared" si="11"/>
        <v>0</v>
      </c>
      <c r="AB27" s="428">
        <f t="shared" si="12"/>
        <v>0</v>
      </c>
      <c r="AC27" s="428">
        <f t="shared" si="13"/>
        <v>0</v>
      </c>
      <c r="AD27" s="428">
        <f t="shared" si="14"/>
        <v>0</v>
      </c>
    </row>
    <row r="28" spans="1:30">
      <c r="A28" s="415"/>
      <c r="B28" s="486"/>
      <c r="C28" s="415"/>
      <c r="D28" s="486"/>
      <c r="E28" s="486"/>
      <c r="F28" s="486"/>
      <c r="G28" s="486"/>
      <c r="H28" s="486"/>
      <c r="I28" s="486"/>
      <c r="J28" s="486"/>
      <c r="K28" s="486"/>
      <c r="L28" s="486"/>
      <c r="M28" s="486"/>
      <c r="N28" s="486"/>
      <c r="O28" s="679"/>
      <c r="P28" s="679"/>
      <c r="Q28" s="680"/>
      <c r="R28" s="680"/>
      <c r="S28" s="680"/>
      <c r="T28" s="681"/>
    </row>
    <row r="29" spans="1:30" ht="26.25" customHeight="1">
      <c r="A29" s="883" t="s">
        <v>472</v>
      </c>
      <c r="B29" s="883"/>
      <c r="C29" s="883"/>
      <c r="D29" s="883"/>
      <c r="E29" s="883"/>
      <c r="F29" s="883"/>
      <c r="G29" s="883"/>
      <c r="H29" s="883"/>
      <c r="I29" s="883"/>
      <c r="J29" s="883"/>
      <c r="K29" s="883"/>
      <c r="L29" s="883"/>
      <c r="M29" s="883"/>
      <c r="N29" s="645">
        <f>ROUND(SUM(N17:N28),0)</f>
        <v>0</v>
      </c>
      <c r="O29" s="682"/>
      <c r="P29" s="683">
        <f>SUM(P17:P28)</f>
        <v>0</v>
      </c>
      <c r="Q29" s="684"/>
      <c r="R29" s="685">
        <f>SUM(R17:R28)</f>
        <v>0</v>
      </c>
      <c r="S29" s="686">
        <f>SUM(S17:S28)</f>
        <v>0</v>
      </c>
      <c r="T29" s="681">
        <f>SUM(T17:T28)</f>
        <v>0</v>
      </c>
      <c r="W29" s="681">
        <f>SUM(W18:W27)</f>
        <v>0</v>
      </c>
      <c r="AB29" s="681">
        <f>SUM(AB18:AB27)</f>
        <v>0</v>
      </c>
      <c r="AC29" s="681">
        <f>SUM(AC18:AC27)</f>
        <v>0</v>
      </c>
      <c r="AD29" s="681">
        <f>SUM(AD18:AD27)</f>
        <v>0</v>
      </c>
    </row>
    <row r="30" spans="1:30" ht="26.25" customHeight="1">
      <c r="A30" s="883" t="s">
        <v>270</v>
      </c>
      <c r="B30" s="883"/>
      <c r="C30" s="883"/>
      <c r="D30" s="883"/>
      <c r="E30" s="883"/>
      <c r="F30" s="883"/>
      <c r="G30" s="883"/>
      <c r="H30" s="883"/>
      <c r="I30" s="883"/>
      <c r="J30" s="883"/>
      <c r="K30" s="883"/>
      <c r="L30" s="883"/>
      <c r="M30" s="883"/>
      <c r="N30" s="645" t="s">
        <v>338</v>
      </c>
      <c r="Q30" s="465"/>
      <c r="R30" s="465"/>
      <c r="S30" s="465"/>
      <c r="W30" s="677" t="str">
        <f>W17</f>
        <v>Total Corrected Price (excl. GST)</v>
      </c>
      <c r="X30" s="677"/>
      <c r="Y30" s="677"/>
      <c r="Z30" s="677"/>
      <c r="AA30" s="677"/>
      <c r="AB30" s="677" t="str">
        <f>AB17</f>
        <v>GST amount @12%</v>
      </c>
      <c r="AC30" s="677" t="str">
        <f>AC17</f>
        <v>GST amount @18%</v>
      </c>
      <c r="AD30" s="677" t="str">
        <f>AD17</f>
        <v>GST amount @28%</v>
      </c>
    </row>
    <row r="31" spans="1:30" ht="26.25" customHeight="1">
      <c r="A31" s="883" t="s">
        <v>473</v>
      </c>
      <c r="B31" s="883"/>
      <c r="C31" s="883"/>
      <c r="D31" s="883"/>
      <c r="E31" s="883"/>
      <c r="F31" s="883"/>
      <c r="G31" s="883"/>
      <c r="H31" s="883"/>
      <c r="I31" s="883"/>
      <c r="J31" s="883"/>
      <c r="K31" s="883"/>
      <c r="L31" s="883"/>
      <c r="M31" s="883"/>
      <c r="N31" s="645">
        <f>N29</f>
        <v>0</v>
      </c>
      <c r="Q31" s="465"/>
      <c r="R31" s="465"/>
      <c r="S31" s="465"/>
    </row>
    <row r="32" spans="1:30" ht="32.25" customHeight="1">
      <c r="B32" s="885" t="s">
        <v>309</v>
      </c>
      <c r="C32" s="885"/>
      <c r="D32" s="885"/>
      <c r="E32" s="885"/>
      <c r="F32" s="885"/>
      <c r="G32" s="885"/>
      <c r="H32" s="885"/>
      <c r="I32" s="885"/>
      <c r="J32" s="885"/>
      <c r="K32" s="885"/>
      <c r="L32" s="885"/>
      <c r="M32" s="885"/>
      <c r="N32" s="885"/>
      <c r="Q32" s="465"/>
      <c r="R32" s="465"/>
      <c r="S32" s="465"/>
    </row>
    <row r="33" spans="2:19">
      <c r="O33" s="465"/>
      <c r="P33" s="465"/>
      <c r="Q33" s="465"/>
      <c r="R33" s="465"/>
      <c r="S33" s="465"/>
    </row>
    <row r="34" spans="2:19">
      <c r="B34" s="677" t="s">
        <v>315</v>
      </c>
      <c r="C34" s="887" t="str">
        <f>'Names of Bidder'!D27&amp;" "&amp;'Names of Bidder'!E27&amp;" "&amp;'Names of Bidder'!F27</f>
        <v xml:space="preserve">  </v>
      </c>
      <c r="D34" s="884"/>
      <c r="I34" s="484"/>
      <c r="J34" s="688" t="s">
        <v>317</v>
      </c>
      <c r="K34" s="886" t="str">
        <f>IF('Names of Bidder'!D24="","",'Names of Bidder'!D24)</f>
        <v/>
      </c>
      <c r="L34" s="886"/>
      <c r="M34" s="886"/>
      <c r="N34" s="886"/>
      <c r="O34" s="465"/>
      <c r="P34" s="465"/>
      <c r="Q34" s="465"/>
      <c r="R34" s="465"/>
      <c r="S34" s="465"/>
    </row>
    <row r="35" spans="2:19">
      <c r="B35" s="677" t="s">
        <v>316</v>
      </c>
      <c r="C35" s="884" t="str">
        <f>IF('Names of Bidder'!D28="","",'Names of Bidder'!D28)</f>
        <v/>
      </c>
      <c r="D35" s="884"/>
      <c r="I35" s="484"/>
      <c r="J35" s="688" t="s">
        <v>125</v>
      </c>
      <c r="K35" s="886" t="str">
        <f>IF('Names of Bidder'!D25="","",'Names of Bidder'!D25)</f>
        <v/>
      </c>
      <c r="L35" s="886"/>
      <c r="M35" s="886"/>
      <c r="N35" s="886"/>
      <c r="O35" s="465"/>
      <c r="P35" s="465"/>
      <c r="Q35" s="465"/>
      <c r="R35" s="465"/>
      <c r="S35" s="465"/>
    </row>
    <row r="36" spans="2:19">
      <c r="O36" s="465"/>
      <c r="P36" s="465"/>
      <c r="Q36" s="465"/>
      <c r="R36" s="465"/>
      <c r="S36" s="465"/>
    </row>
    <row r="37" spans="2:19">
      <c r="G37" s="485"/>
      <c r="H37" s="485"/>
      <c r="I37" s="485"/>
    </row>
    <row r="38" spans="2:19">
      <c r="G38" s="485"/>
      <c r="H38" s="485"/>
      <c r="I38" s="485"/>
    </row>
    <row r="39" spans="2:19">
      <c r="G39" s="485"/>
      <c r="H39" s="485"/>
      <c r="I39" s="485"/>
    </row>
    <row r="40" spans="2:19">
      <c r="G40" s="485"/>
      <c r="H40" s="485"/>
      <c r="I40" s="485"/>
      <c r="M40" s="687"/>
    </row>
    <row r="41" spans="2:19">
      <c r="G41" s="485"/>
      <c r="H41" s="485"/>
      <c r="I41" s="485"/>
    </row>
    <row r="42" spans="2:19">
      <c r="G42" s="485"/>
      <c r="H42" s="485"/>
      <c r="I42" s="485"/>
    </row>
    <row r="43" spans="2:19">
      <c r="G43" s="485"/>
      <c r="H43" s="485"/>
      <c r="I43" s="485"/>
      <c r="O43" s="687"/>
    </row>
    <row r="44" spans="2:19">
      <c r="G44" s="485"/>
      <c r="H44" s="485"/>
      <c r="I44" s="485"/>
    </row>
    <row r="45" spans="2:19">
      <c r="G45" s="485"/>
      <c r="H45" s="485"/>
      <c r="I45" s="485"/>
    </row>
    <row r="46" spans="2:19">
      <c r="G46" s="485"/>
      <c r="H46" s="485"/>
      <c r="I46" s="485"/>
    </row>
    <row r="47" spans="2:19">
      <c r="G47" s="485"/>
      <c r="H47" s="485"/>
      <c r="I47" s="485"/>
    </row>
    <row r="48" spans="2:19">
      <c r="G48" s="485"/>
      <c r="H48" s="485"/>
      <c r="I48" s="485"/>
    </row>
    <row r="49" spans="7:9">
      <c r="G49" s="485"/>
      <c r="H49" s="485"/>
      <c r="I49" s="485"/>
    </row>
    <row r="50" spans="7:9">
      <c r="G50" s="485"/>
      <c r="H50" s="485"/>
      <c r="I50" s="485"/>
    </row>
    <row r="51" spans="7:9">
      <c r="G51" s="485"/>
      <c r="H51" s="485"/>
      <c r="I51" s="485"/>
    </row>
    <row r="52" spans="7:9">
      <c r="G52" s="485"/>
      <c r="H52" s="485"/>
      <c r="I52" s="485"/>
    </row>
    <row r="53" spans="7:9">
      <c r="G53" s="485"/>
      <c r="H53" s="485"/>
      <c r="I53" s="485"/>
    </row>
    <row r="54" spans="7:9">
      <c r="G54" s="485"/>
      <c r="H54" s="485"/>
      <c r="I54" s="485"/>
    </row>
    <row r="55" spans="7:9">
      <c r="G55" s="485"/>
      <c r="H55" s="485"/>
      <c r="I55" s="485"/>
    </row>
    <row r="56" spans="7:9">
      <c r="G56" s="485"/>
      <c r="H56" s="485"/>
      <c r="I56" s="485"/>
    </row>
    <row r="57" spans="7:9">
      <c r="G57" s="485"/>
      <c r="H57" s="485"/>
      <c r="I57" s="485"/>
    </row>
    <row r="58" spans="7:9">
      <c r="G58" s="485"/>
      <c r="H58" s="485"/>
      <c r="I58" s="485"/>
    </row>
    <row r="59" spans="7:9">
      <c r="G59" s="485"/>
      <c r="H59" s="485"/>
      <c r="I59" s="485"/>
    </row>
    <row r="60" spans="7:9">
      <c r="G60" s="485"/>
      <c r="H60" s="485"/>
      <c r="I60" s="485"/>
    </row>
    <row r="61" spans="7:9">
      <c r="G61" s="485"/>
      <c r="H61" s="485"/>
      <c r="I61" s="485"/>
    </row>
    <row r="62" spans="7:9">
      <c r="G62" s="485"/>
      <c r="H62" s="485"/>
      <c r="I62" s="485"/>
    </row>
    <row r="63" spans="7:9">
      <c r="G63" s="485"/>
      <c r="H63" s="485"/>
      <c r="I63" s="485"/>
    </row>
    <row r="64" spans="7:9">
      <c r="G64" s="485"/>
      <c r="H64" s="485"/>
      <c r="I64" s="485"/>
    </row>
    <row r="65" spans="7:9">
      <c r="G65" s="485"/>
      <c r="H65" s="485"/>
      <c r="I65" s="485"/>
    </row>
    <row r="66" spans="7:9">
      <c r="G66" s="485"/>
      <c r="H66" s="485"/>
      <c r="I66" s="485"/>
    </row>
    <row r="67" spans="7:9">
      <c r="G67" s="485"/>
      <c r="H67" s="485"/>
      <c r="I67" s="485"/>
    </row>
    <row r="68" spans="7:9">
      <c r="G68" s="485"/>
      <c r="H68" s="485"/>
      <c r="I68" s="485"/>
    </row>
  </sheetData>
  <sheetProtection algorithmName="SHA-512" hashValue="Ailr7j6UzeTL4QjH9VQZeGfMM3YXLZqC7rR0zcTCmikW8bs36viL0LCnemD5UkStCM1tuumyYpt8/Qj5sPT05g==" saltValue="y6X08wbOGoUDVBIMRaZADg==" spinCount="100000" sheet="1" formatColumns="0" formatRows="0" selectLockedCells="1"/>
  <customSheetViews>
    <customSheetView guid="{D75895E2-2F6F-4CBA-BD93-5453786CB40C}" scale="70" showPageBreaks="1" printArea="1" hiddenColumns="1" view="pageBreakPreview" topLeftCell="A13">
      <selection activeCell="I18" sqref="I18"/>
      <pageMargins left="0.25" right="0.25" top="0.75" bottom="0.5" header="0.3" footer="0.5"/>
      <printOptions horizontalCentered="1"/>
      <pageSetup paperSize="9" scale="44" orientation="landscape" r:id="rId1"/>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2"/>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3"/>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4"/>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5"/>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6"/>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7"/>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8"/>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9"/>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10"/>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11"/>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12"/>
      <headerFooter>
        <oddHeader>&amp;RSchedule-1
Page &amp;P of &amp;N</oddHeader>
      </headerFooter>
    </customSheetView>
    <customSheetView guid="{267FF044-3C5D-4FEC-AC00-A7E30583F8BB}" scale="80" showPageBreaks="1" printArea="1" hiddenColumns="1" view="pageBreakPreview">
      <selection activeCell="G19" sqref="G19"/>
      <pageMargins left="0.25" right="0.25" top="0.75" bottom="0.5" header="0.3" footer="0.5"/>
      <printOptions horizontalCentered="1"/>
      <pageSetup paperSize="9" scale="55" orientation="landscape" r:id="rId13"/>
      <headerFooter>
        <oddHeader>&amp;RSchedule-1
Page &amp;P of &amp;N</oddHeader>
      </headerFooter>
    </customSheetView>
    <customSheetView guid="{85C35A94-6604-4819-B993-593EFE526A1E}" scale="80" showPageBreaks="1" printArea="1" hiddenColumns="1" view="pageBreakPreview" topLeftCell="A76">
      <selection activeCell="M29" sqref="M29"/>
      <pageMargins left="0.25" right="0.25" top="0.75" bottom="0.5" header="0.3" footer="0.5"/>
      <printOptions horizontalCentered="1"/>
      <pageSetup paperSize="9" scale="55" orientation="landscape" r:id="rId14"/>
      <headerFooter>
        <oddHeader>&amp;RSchedule-1
Page &amp;P of &amp;N</oddHeader>
      </headerFooter>
    </customSheetView>
  </customSheetViews>
  <mergeCells count="22">
    <mergeCell ref="Z10:AL10"/>
    <mergeCell ref="Z8:AL8"/>
    <mergeCell ref="Z9:AL9"/>
    <mergeCell ref="A29:M29"/>
    <mergeCell ref="C35:D35"/>
    <mergeCell ref="B32:N32"/>
    <mergeCell ref="K35:N35"/>
    <mergeCell ref="K34:N34"/>
    <mergeCell ref="A30:M30"/>
    <mergeCell ref="A31:M31"/>
    <mergeCell ref="C34:D34"/>
    <mergeCell ref="A3:N3"/>
    <mergeCell ref="A4:N4"/>
    <mergeCell ref="A6:B6"/>
    <mergeCell ref="A8:G8"/>
    <mergeCell ref="K14:N14"/>
    <mergeCell ref="C12:G12"/>
    <mergeCell ref="C10:G10"/>
    <mergeCell ref="C9:G9"/>
    <mergeCell ref="A7:I7"/>
    <mergeCell ref="A13:N13"/>
    <mergeCell ref="C11:G11"/>
  </mergeCells>
  <conditionalFormatting sqref="I18:I27">
    <cfRule type="expression" dxfId="6" priority="5" stopIfTrue="1">
      <formula>H18&gt;0</formula>
    </cfRule>
  </conditionalFormatting>
  <dataValidations count="3">
    <dataValidation type="list" operator="greaterThan" allowBlank="1" showInputMessage="1" showErrorMessage="1" sqref="I18:I27" xr:uid="{00000000-0002-0000-0400-000000000000}">
      <formula1>"0%,5%,12%,18%,28%"</formula1>
    </dataValidation>
    <dataValidation type="whole" operator="greaterThan" allowBlank="1" showInputMessage="1" showErrorMessage="1" sqref="G18:G27" xr:uid="{00000000-0002-0000-0400-000001000000}">
      <formula1>0</formula1>
    </dataValidation>
    <dataValidation type="whole" operator="greaterThanOrEqual" allowBlank="1" showInputMessage="1" showErrorMessage="1" errorTitle="Enter value greater than Zero" sqref="M18:M27" xr:uid="{E4B2E89F-14AF-4841-9AEC-A8C5BA1C210E}">
      <formula1>0</formula1>
    </dataValidation>
  </dataValidations>
  <hyperlinks>
    <hyperlink ref="X17" r:id="rId15" display="GST@18%" xr:uid="{5AA0DA08-000E-4FD4-A26E-296A0C1626B8}"/>
  </hyperlinks>
  <printOptions horizontalCentered="1"/>
  <pageMargins left="0.25" right="0.25" top="0.75" bottom="0.5" header="0.3" footer="0.5"/>
  <pageSetup paperSize="9" scale="44" orientation="landscape" r:id="rId16"/>
  <headerFooter>
    <oddHeader>&amp;RSchedule-1
Page &amp;P of &amp;N</oddHeader>
  </headerFooter>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G35"/>
  <sheetViews>
    <sheetView view="pageBreakPreview" topLeftCell="A14" zoomScale="80" zoomScaleNormal="100" zoomScaleSheetLayoutView="80" workbookViewId="0">
      <selection activeCell="M12" sqref="M1:AG1048576"/>
    </sheetView>
  </sheetViews>
  <sheetFormatPr defaultColWidth="9.109375" defaultRowHeight="15.6"/>
  <cols>
    <col min="1" max="1" width="6.109375" style="392" customWidth="1"/>
    <col min="2" max="2" width="16.109375" style="392" customWidth="1"/>
    <col min="3" max="3" width="10.6640625" style="392" customWidth="1"/>
    <col min="4" max="4" width="23.88671875" style="392" customWidth="1"/>
    <col min="5" max="5" width="17.33203125" style="392" customWidth="1"/>
    <col min="6" max="6" width="85.5546875" style="386" customWidth="1"/>
    <col min="7" max="7" width="11.33203125" style="392" customWidth="1"/>
    <col min="8" max="8" width="16.5546875" style="392" customWidth="1"/>
    <col min="9" max="9" width="21" style="8" customWidth="1"/>
    <col min="10" max="10" width="24.33203125" style="392" customWidth="1"/>
    <col min="11" max="12" width="18.109375" style="382" hidden="1" customWidth="1"/>
    <col min="13" max="13" width="10.33203125" style="805" customWidth="1"/>
    <col min="14" max="14" width="9.109375" style="805" customWidth="1"/>
    <col min="15" max="28" width="9.109375" style="805"/>
    <col min="29" max="33" width="9.109375" style="806"/>
    <col min="34" max="16384" width="9.109375" style="390"/>
  </cols>
  <sheetData>
    <row r="1" spans="1:33" ht="27.75" customHeight="1">
      <c r="A1" s="1" t="str">
        <f>Basic!B5</f>
        <v xml:space="preserve">SPEC. NO.: CC/NT/W-RT/DOM/A10/23/01655	</v>
      </c>
      <c r="B1" s="1"/>
      <c r="C1" s="1"/>
      <c r="D1" s="385"/>
      <c r="E1" s="385"/>
      <c r="F1" s="385"/>
      <c r="G1" s="388"/>
      <c r="H1" s="388"/>
      <c r="I1" s="389"/>
      <c r="J1" s="558" t="s">
        <v>14</v>
      </c>
    </row>
    <row r="2" spans="1:33" ht="21.75" customHeight="1">
      <c r="A2" s="384"/>
      <c r="B2" s="384"/>
      <c r="C2" s="384"/>
      <c r="D2" s="384"/>
      <c r="E2" s="384"/>
      <c r="F2" s="384"/>
      <c r="G2" s="324"/>
      <c r="H2" s="324"/>
      <c r="I2" s="390"/>
      <c r="J2" s="324"/>
    </row>
    <row r="3" spans="1:33" ht="60" customHeight="1">
      <c r="A3" s="874" t="str">
        <f>Cover!$B$2</f>
        <v>765kV Reactor Package RT20 for 7X110MVAR, 765kV, 1-Phase Reactors at Fatehgarh-III PS associated with ”Transmission system for evacuation of power from REZ in Rajasthan (20GW) under Phase-III Part E1”.</v>
      </c>
      <c r="B3" s="874"/>
      <c r="C3" s="874"/>
      <c r="D3" s="874"/>
      <c r="E3" s="874"/>
      <c r="F3" s="874"/>
      <c r="G3" s="874"/>
      <c r="H3" s="874"/>
      <c r="I3" s="874"/>
      <c r="J3" s="874"/>
      <c r="K3" s="391"/>
      <c r="N3" s="894"/>
      <c r="O3" s="894"/>
      <c r="AC3" s="805"/>
      <c r="AD3" s="805"/>
      <c r="AE3" s="805"/>
      <c r="AF3" s="805"/>
    </row>
    <row r="4" spans="1:33" ht="21.9" customHeight="1">
      <c r="A4" s="895" t="s">
        <v>0</v>
      </c>
      <c r="B4" s="895"/>
      <c r="C4" s="895"/>
      <c r="D4" s="895"/>
      <c r="E4" s="895"/>
      <c r="F4" s="895"/>
      <c r="G4" s="895"/>
      <c r="H4" s="895"/>
      <c r="I4" s="895"/>
      <c r="J4" s="895"/>
    </row>
    <row r="5" spans="1:33" ht="15" customHeight="1">
      <c r="J5" s="324"/>
    </row>
    <row r="6" spans="1:33" ht="22.5" customHeight="1">
      <c r="A6" s="876" t="s">
        <v>349</v>
      </c>
      <c r="B6" s="876"/>
      <c r="C6" s="4"/>
      <c r="D6" s="324"/>
      <c r="E6" s="4"/>
      <c r="F6" s="4"/>
      <c r="G6" s="4"/>
      <c r="H6" s="4"/>
      <c r="I6" s="4"/>
      <c r="J6" s="324"/>
    </row>
    <row r="7" spans="1:33" ht="25.5" customHeight="1">
      <c r="A7" s="880">
        <f>'Sch-1'!A7</f>
        <v>0</v>
      </c>
      <c r="B7" s="880"/>
      <c r="C7" s="880"/>
      <c r="D7" s="880"/>
      <c r="E7" s="880"/>
      <c r="F7" s="880"/>
      <c r="G7" s="525"/>
      <c r="H7" s="413" t="s">
        <v>1</v>
      </c>
      <c r="I7" s="525"/>
      <c r="J7" s="324"/>
    </row>
    <row r="8" spans="1:33" ht="29.25" customHeight="1">
      <c r="A8" s="877" t="str">
        <f>"Bidder’s Name and Address  (" &amp; MID('Names of Bidder'!B9,9, 20) &amp; ") :"</f>
        <v>Bidder’s Name and Address  (Sole Bidder) :</v>
      </c>
      <c r="B8" s="877"/>
      <c r="C8" s="877"/>
      <c r="D8" s="877"/>
      <c r="E8" s="877"/>
      <c r="F8" s="877"/>
      <c r="G8" s="877"/>
      <c r="H8" s="238" t="s">
        <v>2</v>
      </c>
      <c r="I8" s="398"/>
      <c r="J8" s="324"/>
    </row>
    <row r="9" spans="1:33" ht="26.25" customHeight="1">
      <c r="A9" s="418" t="s">
        <v>12</v>
      </c>
      <c r="B9" s="375"/>
      <c r="C9" s="880" t="str">
        <f>IF('Names of Bidder'!D9=0, "", 'Names of Bidder'!D9)</f>
        <v/>
      </c>
      <c r="D9" s="880"/>
      <c r="E9" s="880"/>
      <c r="F9" s="526"/>
      <c r="G9" s="526"/>
      <c r="H9" s="238" t="s">
        <v>3</v>
      </c>
      <c r="I9" s="376"/>
      <c r="J9" s="324"/>
    </row>
    <row r="10" spans="1:33" ht="17.25" customHeight="1">
      <c r="A10" s="418" t="s">
        <v>11</v>
      </c>
      <c r="B10" s="375"/>
      <c r="C10" s="879" t="str">
        <f>IF('Names of Bidder'!D10=0, "", 'Names of Bidder'!D10)</f>
        <v/>
      </c>
      <c r="D10" s="879"/>
      <c r="E10" s="879"/>
      <c r="F10" s="526"/>
      <c r="G10" s="526"/>
      <c r="H10" s="238" t="s">
        <v>4</v>
      </c>
      <c r="I10" s="376"/>
      <c r="J10" s="324"/>
    </row>
    <row r="11" spans="1:33" ht="18" customHeight="1">
      <c r="A11" s="376"/>
      <c r="B11" s="376"/>
      <c r="C11" s="879" t="str">
        <f>IF('Names of Bidder'!D11=0, "", 'Names of Bidder'!D11)</f>
        <v/>
      </c>
      <c r="D11" s="879"/>
      <c r="E11" s="879"/>
      <c r="F11" s="526"/>
      <c r="G11" s="526"/>
      <c r="H11" s="238" t="s">
        <v>5</v>
      </c>
      <c r="I11" s="376"/>
      <c r="J11" s="324"/>
    </row>
    <row r="12" spans="1:33" ht="18" customHeight="1">
      <c r="A12" s="376"/>
      <c r="B12" s="376"/>
      <c r="C12" s="879" t="str">
        <f>IF('Names of Bidder'!D12=0, "", 'Names of Bidder'!D12)</f>
        <v/>
      </c>
      <c r="D12" s="879"/>
      <c r="E12" s="879"/>
      <c r="F12" s="526"/>
      <c r="G12" s="526"/>
      <c r="H12" s="238" t="s">
        <v>6</v>
      </c>
      <c r="I12" s="376"/>
      <c r="J12" s="324"/>
    </row>
    <row r="13" spans="1:33" s="398" customFormat="1" ht="26.4" customHeight="1">
      <c r="A13" s="888" t="s">
        <v>363</v>
      </c>
      <c r="B13" s="888"/>
      <c r="C13" s="888"/>
      <c r="D13" s="888"/>
      <c r="E13" s="888"/>
      <c r="F13" s="888"/>
      <c r="G13" s="888"/>
      <c r="H13" s="888"/>
      <c r="I13" s="888"/>
      <c r="J13" s="888"/>
      <c r="K13" s="426"/>
      <c r="L13" s="426"/>
      <c r="M13" s="807"/>
      <c r="N13" s="807"/>
      <c r="O13" s="807"/>
      <c r="P13" s="807"/>
      <c r="Q13" s="807"/>
      <c r="R13" s="807"/>
      <c r="S13" s="807"/>
      <c r="T13" s="807"/>
      <c r="U13" s="807"/>
      <c r="V13" s="807"/>
      <c r="W13" s="807"/>
      <c r="X13" s="807"/>
      <c r="Y13" s="807"/>
      <c r="Z13" s="807"/>
      <c r="AA13" s="807"/>
      <c r="AB13" s="807"/>
      <c r="AC13" s="808"/>
      <c r="AD13" s="808"/>
      <c r="AE13" s="808"/>
      <c r="AF13" s="808"/>
      <c r="AG13" s="808"/>
    </row>
    <row r="14" spans="1:33" ht="20.25" customHeight="1" thickBot="1">
      <c r="A14" s="364"/>
      <c r="B14" s="364"/>
      <c r="C14" s="364"/>
      <c r="D14" s="364"/>
      <c r="E14" s="364"/>
      <c r="F14" s="387"/>
      <c r="G14" s="393"/>
      <c r="H14" s="393"/>
      <c r="I14" s="897" t="s">
        <v>354</v>
      </c>
      <c r="J14" s="897"/>
    </row>
    <row r="15" spans="1:33" ht="96" customHeight="1">
      <c r="A15" s="12" t="s">
        <v>7</v>
      </c>
      <c r="B15" s="16" t="s">
        <v>265</v>
      </c>
      <c r="C15" s="16" t="s">
        <v>277</v>
      </c>
      <c r="D15" s="16" t="s">
        <v>279</v>
      </c>
      <c r="E15" s="16" t="s">
        <v>13</v>
      </c>
      <c r="F15" s="13" t="s">
        <v>15</v>
      </c>
      <c r="G15" s="13" t="s">
        <v>9</v>
      </c>
      <c r="H15" s="13" t="s">
        <v>16</v>
      </c>
      <c r="I15" s="13" t="s">
        <v>362</v>
      </c>
      <c r="J15" s="14" t="s">
        <v>361</v>
      </c>
    </row>
    <row r="16" spans="1:33" s="535" customFormat="1" ht="16.2">
      <c r="A16" s="533">
        <v>1</v>
      </c>
      <c r="B16" s="533">
        <v>2</v>
      </c>
      <c r="C16" s="533">
        <v>3</v>
      </c>
      <c r="D16" s="533">
        <v>4</v>
      </c>
      <c r="E16" s="533">
        <v>5</v>
      </c>
      <c r="F16" s="533">
        <v>6</v>
      </c>
      <c r="G16" s="533">
        <v>7</v>
      </c>
      <c r="H16" s="533">
        <v>8</v>
      </c>
      <c r="I16" s="533">
        <v>9</v>
      </c>
      <c r="J16" s="533" t="s">
        <v>355</v>
      </c>
      <c r="K16" s="534"/>
      <c r="L16" s="534"/>
      <c r="M16" s="809"/>
      <c r="N16" s="809"/>
      <c r="O16" s="809"/>
      <c r="P16" s="809"/>
      <c r="Q16" s="809"/>
      <c r="R16" s="809"/>
      <c r="S16" s="809"/>
      <c r="T16" s="809"/>
      <c r="U16" s="809"/>
      <c r="V16" s="809"/>
      <c r="W16" s="809"/>
      <c r="X16" s="809"/>
      <c r="Y16" s="809"/>
      <c r="Z16" s="809"/>
      <c r="AA16" s="809"/>
      <c r="AB16" s="809"/>
      <c r="AC16" s="810"/>
      <c r="AD16" s="810"/>
      <c r="AE16" s="810"/>
      <c r="AF16" s="810"/>
      <c r="AG16" s="810"/>
    </row>
    <row r="17" spans="1:33" s="700" customFormat="1" ht="20.25" customHeight="1">
      <c r="A17" s="696"/>
      <c r="B17" s="891" t="str">
        <f>'Sch-1'!B17</f>
        <v xml:space="preserve">765kV RT20 Pkg-Fatehgarh-3              </v>
      </c>
      <c r="C17" s="892"/>
      <c r="D17" s="892"/>
      <c r="E17" s="893"/>
      <c r="F17" s="697"/>
      <c r="G17" s="698"/>
      <c r="H17" s="698"/>
      <c r="I17" s="698"/>
      <c r="J17" s="699"/>
      <c r="K17" s="786" t="s">
        <v>507</v>
      </c>
      <c r="L17" s="787" t="s">
        <v>515</v>
      </c>
      <c r="M17" s="811"/>
      <c r="N17" s="811"/>
      <c r="O17" s="811"/>
      <c r="P17" s="811"/>
      <c r="Q17" s="811"/>
      <c r="R17" s="811"/>
      <c r="S17" s="811"/>
      <c r="T17" s="811"/>
      <c r="U17" s="811"/>
      <c r="V17" s="811"/>
      <c r="W17" s="811"/>
      <c r="X17" s="811"/>
      <c r="Y17" s="811"/>
      <c r="Z17" s="811"/>
      <c r="AA17" s="811"/>
      <c r="AB17" s="811"/>
      <c r="AC17" s="812"/>
      <c r="AD17" s="812"/>
      <c r="AE17" s="812"/>
      <c r="AF17" s="812"/>
      <c r="AG17" s="812"/>
    </row>
    <row r="18" spans="1:33" s="660" customFormat="1">
      <c r="A18" s="701">
        <v>1</v>
      </c>
      <c r="B18" s="803">
        <v>7000016296</v>
      </c>
      <c r="C18" s="803">
        <v>120</v>
      </c>
      <c r="D18" s="803" t="s">
        <v>528</v>
      </c>
      <c r="E18" s="803">
        <v>1000000565</v>
      </c>
      <c r="F18" s="803" t="s">
        <v>530</v>
      </c>
      <c r="G18" s="803" t="s">
        <v>298</v>
      </c>
      <c r="H18" s="803">
        <v>7</v>
      </c>
      <c r="I18" s="656"/>
      <c r="J18" s="487" t="str">
        <f t="shared" ref="J18" si="0">IF(I18=0, "INCLUDED", IF(ISERROR(I18*H18), I18, I18*H18))</f>
        <v>INCLUDED</v>
      </c>
      <c r="K18" s="788">
        <f t="shared" ref="K18:K27" si="1">ROUND(I18,2)</f>
        <v>0</v>
      </c>
      <c r="L18" s="804">
        <f t="shared" ref="L18:L27" si="2">H18*K18</f>
        <v>0</v>
      </c>
      <c r="M18" s="805"/>
      <c r="N18" s="805"/>
      <c r="O18" s="805"/>
      <c r="P18" s="805"/>
      <c r="Q18" s="805"/>
      <c r="R18" s="805"/>
      <c r="S18" s="805"/>
      <c r="T18" s="805"/>
      <c r="U18" s="805"/>
      <c r="V18" s="805"/>
      <c r="W18" s="805"/>
      <c r="X18" s="805"/>
      <c r="Y18" s="805"/>
      <c r="Z18" s="805"/>
      <c r="AA18" s="805"/>
      <c r="AB18" s="805"/>
      <c r="AC18" s="806"/>
      <c r="AD18" s="806"/>
      <c r="AE18" s="806"/>
      <c r="AF18" s="806"/>
      <c r="AG18" s="806"/>
    </row>
    <row r="19" spans="1:33" s="660" customFormat="1">
      <c r="A19" s="701">
        <v>2</v>
      </c>
      <c r="B19" s="803">
        <v>7000016296</v>
      </c>
      <c r="C19" s="803">
        <v>130</v>
      </c>
      <c r="D19" s="803" t="s">
        <v>528</v>
      </c>
      <c r="E19" s="803">
        <v>1000013964</v>
      </c>
      <c r="F19" s="803" t="s">
        <v>531</v>
      </c>
      <c r="G19" s="803" t="s">
        <v>299</v>
      </c>
      <c r="H19" s="803">
        <v>7</v>
      </c>
      <c r="I19" s="656"/>
      <c r="J19" s="487" t="str">
        <f t="shared" ref="J19:J27" si="3">IF(I19=0, "INCLUDED", IF(ISERROR(I19*H19), I19, I19*H19))</f>
        <v>INCLUDED</v>
      </c>
      <c r="K19" s="788">
        <f t="shared" si="1"/>
        <v>0</v>
      </c>
      <c r="L19" s="804">
        <f t="shared" si="2"/>
        <v>0</v>
      </c>
      <c r="M19" s="805"/>
      <c r="N19" s="805"/>
      <c r="O19" s="805"/>
      <c r="P19" s="805"/>
      <c r="Q19" s="805"/>
      <c r="R19" s="805"/>
      <c r="S19" s="805"/>
      <c r="T19" s="805"/>
      <c r="U19" s="805"/>
      <c r="V19" s="805"/>
      <c r="W19" s="805"/>
      <c r="X19" s="805"/>
      <c r="Y19" s="805"/>
      <c r="Z19" s="805"/>
      <c r="AA19" s="805"/>
      <c r="AB19" s="805"/>
      <c r="AC19" s="806"/>
      <c r="AD19" s="806"/>
      <c r="AE19" s="806"/>
      <c r="AF19" s="806"/>
      <c r="AG19" s="806"/>
    </row>
    <row r="20" spans="1:33" s="660" customFormat="1">
      <c r="A20" s="701">
        <v>3</v>
      </c>
      <c r="B20" s="803">
        <v>7000016296</v>
      </c>
      <c r="C20" s="803">
        <v>140</v>
      </c>
      <c r="D20" s="803" t="s">
        <v>528</v>
      </c>
      <c r="E20" s="803">
        <v>1000025212</v>
      </c>
      <c r="F20" s="803" t="s">
        <v>532</v>
      </c>
      <c r="G20" s="803" t="s">
        <v>298</v>
      </c>
      <c r="H20" s="803">
        <v>4</v>
      </c>
      <c r="I20" s="656"/>
      <c r="J20" s="487" t="str">
        <f t="shared" si="3"/>
        <v>INCLUDED</v>
      </c>
      <c r="K20" s="788">
        <f t="shared" si="1"/>
        <v>0</v>
      </c>
      <c r="L20" s="804">
        <f t="shared" si="2"/>
        <v>0</v>
      </c>
      <c r="M20" s="805"/>
      <c r="N20" s="805"/>
      <c r="O20" s="805"/>
      <c r="P20" s="805"/>
      <c r="Q20" s="805"/>
      <c r="R20" s="805"/>
      <c r="S20" s="805"/>
      <c r="T20" s="805"/>
      <c r="U20" s="805"/>
      <c r="V20" s="805"/>
      <c r="W20" s="805"/>
      <c r="X20" s="805"/>
      <c r="Y20" s="805"/>
      <c r="Z20" s="805"/>
      <c r="AA20" s="805"/>
      <c r="AB20" s="805"/>
      <c r="AC20" s="806"/>
      <c r="AD20" s="806"/>
      <c r="AE20" s="806"/>
      <c r="AF20" s="806"/>
      <c r="AG20" s="806"/>
    </row>
    <row r="21" spans="1:33" s="660" customFormat="1">
      <c r="A21" s="701">
        <v>4</v>
      </c>
      <c r="B21" s="803">
        <v>7000016296</v>
      </c>
      <c r="C21" s="803">
        <v>150</v>
      </c>
      <c r="D21" s="803" t="s">
        <v>529</v>
      </c>
      <c r="E21" s="803">
        <v>1000007913</v>
      </c>
      <c r="F21" s="803" t="s">
        <v>533</v>
      </c>
      <c r="G21" s="803" t="s">
        <v>299</v>
      </c>
      <c r="H21" s="803">
        <v>1</v>
      </c>
      <c r="I21" s="656"/>
      <c r="J21" s="487" t="str">
        <f t="shared" si="3"/>
        <v>INCLUDED</v>
      </c>
      <c r="K21" s="788">
        <f t="shared" si="1"/>
        <v>0</v>
      </c>
      <c r="L21" s="804">
        <f t="shared" si="2"/>
        <v>0</v>
      </c>
      <c r="M21" s="805"/>
      <c r="N21" s="805"/>
      <c r="O21" s="805"/>
      <c r="P21" s="805"/>
      <c r="Q21" s="805"/>
      <c r="R21" s="805"/>
      <c r="S21" s="805"/>
      <c r="T21" s="805"/>
      <c r="U21" s="805"/>
      <c r="V21" s="805"/>
      <c r="W21" s="805"/>
      <c r="X21" s="805"/>
      <c r="Y21" s="805"/>
      <c r="Z21" s="805"/>
      <c r="AA21" s="805"/>
      <c r="AB21" s="805"/>
      <c r="AC21" s="806"/>
      <c r="AD21" s="806"/>
      <c r="AE21" s="806"/>
      <c r="AF21" s="806"/>
      <c r="AG21" s="806"/>
    </row>
    <row r="22" spans="1:33" s="660" customFormat="1">
      <c r="A22" s="701">
        <v>5</v>
      </c>
      <c r="B22" s="803">
        <v>7000016296</v>
      </c>
      <c r="C22" s="803">
        <v>160</v>
      </c>
      <c r="D22" s="803" t="s">
        <v>529</v>
      </c>
      <c r="E22" s="803">
        <v>1000049424</v>
      </c>
      <c r="F22" s="803" t="s">
        <v>534</v>
      </c>
      <c r="G22" s="803" t="s">
        <v>299</v>
      </c>
      <c r="H22" s="803">
        <v>1</v>
      </c>
      <c r="I22" s="656"/>
      <c r="J22" s="487" t="str">
        <f t="shared" si="3"/>
        <v>INCLUDED</v>
      </c>
      <c r="K22" s="788">
        <f t="shared" si="1"/>
        <v>0</v>
      </c>
      <c r="L22" s="804">
        <f t="shared" si="2"/>
        <v>0</v>
      </c>
      <c r="M22" s="805"/>
      <c r="N22" s="805"/>
      <c r="O22" s="805"/>
      <c r="P22" s="805"/>
      <c r="Q22" s="805"/>
      <c r="R22" s="805"/>
      <c r="S22" s="805"/>
      <c r="T22" s="805"/>
      <c r="U22" s="805"/>
      <c r="V22" s="805"/>
      <c r="W22" s="805"/>
      <c r="X22" s="805"/>
      <c r="Y22" s="805"/>
      <c r="Z22" s="805"/>
      <c r="AA22" s="805"/>
      <c r="AB22" s="805"/>
      <c r="AC22" s="806"/>
      <c r="AD22" s="806"/>
      <c r="AE22" s="806"/>
      <c r="AF22" s="806"/>
      <c r="AG22" s="806"/>
    </row>
    <row r="23" spans="1:33" s="660" customFormat="1">
      <c r="A23" s="701">
        <v>6</v>
      </c>
      <c r="B23" s="803">
        <v>7000016296</v>
      </c>
      <c r="C23" s="803">
        <v>170</v>
      </c>
      <c r="D23" s="803" t="s">
        <v>529</v>
      </c>
      <c r="E23" s="803">
        <v>1000005810</v>
      </c>
      <c r="F23" s="803" t="s">
        <v>523</v>
      </c>
      <c r="G23" s="803" t="s">
        <v>298</v>
      </c>
      <c r="H23" s="803">
        <v>1</v>
      </c>
      <c r="I23" s="656"/>
      <c r="J23" s="487" t="str">
        <f t="shared" si="3"/>
        <v>INCLUDED</v>
      </c>
      <c r="K23" s="788">
        <f t="shared" si="1"/>
        <v>0</v>
      </c>
      <c r="L23" s="804">
        <f t="shared" si="2"/>
        <v>0</v>
      </c>
      <c r="M23" s="805"/>
      <c r="N23" s="805"/>
      <c r="O23" s="805"/>
      <c r="P23" s="805"/>
      <c r="Q23" s="805"/>
      <c r="R23" s="805"/>
      <c r="S23" s="805"/>
      <c r="T23" s="805"/>
      <c r="U23" s="805"/>
      <c r="V23" s="805"/>
      <c r="W23" s="805"/>
      <c r="X23" s="805"/>
      <c r="Y23" s="805"/>
      <c r="Z23" s="805"/>
      <c r="AA23" s="805"/>
      <c r="AB23" s="805"/>
      <c r="AC23" s="806"/>
      <c r="AD23" s="806"/>
      <c r="AE23" s="806"/>
      <c r="AF23" s="806"/>
      <c r="AG23" s="806"/>
    </row>
    <row r="24" spans="1:33" s="660" customFormat="1">
      <c r="A24" s="701">
        <v>7</v>
      </c>
      <c r="B24" s="803">
        <v>7000016296</v>
      </c>
      <c r="C24" s="803">
        <v>180</v>
      </c>
      <c r="D24" s="803" t="s">
        <v>529</v>
      </c>
      <c r="E24" s="803">
        <v>1000000935</v>
      </c>
      <c r="F24" s="803" t="s">
        <v>535</v>
      </c>
      <c r="G24" s="803" t="s">
        <v>298</v>
      </c>
      <c r="H24" s="803">
        <v>1</v>
      </c>
      <c r="I24" s="656"/>
      <c r="J24" s="487" t="str">
        <f t="shared" si="3"/>
        <v>INCLUDED</v>
      </c>
      <c r="K24" s="788">
        <f t="shared" si="1"/>
        <v>0</v>
      </c>
      <c r="L24" s="804">
        <f t="shared" si="2"/>
        <v>0</v>
      </c>
      <c r="M24" s="805"/>
      <c r="N24" s="805"/>
      <c r="O24" s="805"/>
      <c r="P24" s="805"/>
      <c r="Q24" s="805"/>
      <c r="R24" s="805"/>
      <c r="S24" s="805"/>
      <c r="T24" s="805"/>
      <c r="U24" s="805"/>
      <c r="V24" s="805"/>
      <c r="W24" s="805"/>
      <c r="X24" s="805"/>
      <c r="Y24" s="805"/>
      <c r="Z24" s="805"/>
      <c r="AA24" s="805"/>
      <c r="AB24" s="805"/>
      <c r="AC24" s="806"/>
      <c r="AD24" s="806"/>
      <c r="AE24" s="806"/>
      <c r="AF24" s="806"/>
      <c r="AG24" s="806"/>
    </row>
    <row r="25" spans="1:33" s="660" customFormat="1">
      <c r="A25" s="701">
        <v>8</v>
      </c>
      <c r="B25" s="803">
        <v>7000016296</v>
      </c>
      <c r="C25" s="803">
        <v>190</v>
      </c>
      <c r="D25" s="803" t="s">
        <v>529</v>
      </c>
      <c r="E25" s="803">
        <v>1000032089</v>
      </c>
      <c r="F25" s="803" t="s">
        <v>521</v>
      </c>
      <c r="G25" s="803" t="s">
        <v>522</v>
      </c>
      <c r="H25" s="803">
        <v>5</v>
      </c>
      <c r="I25" s="656"/>
      <c r="J25" s="487" t="str">
        <f t="shared" si="3"/>
        <v>INCLUDED</v>
      </c>
      <c r="K25" s="788">
        <f t="shared" si="1"/>
        <v>0</v>
      </c>
      <c r="L25" s="804">
        <f t="shared" si="2"/>
        <v>0</v>
      </c>
      <c r="M25" s="805"/>
      <c r="N25" s="805"/>
      <c r="O25" s="805"/>
      <c r="P25" s="805"/>
      <c r="Q25" s="805"/>
      <c r="R25" s="805"/>
      <c r="S25" s="805"/>
      <c r="T25" s="805"/>
      <c r="U25" s="805"/>
      <c r="V25" s="805"/>
      <c r="W25" s="805"/>
      <c r="X25" s="805"/>
      <c r="Y25" s="805"/>
      <c r="Z25" s="805"/>
      <c r="AA25" s="805"/>
      <c r="AB25" s="805"/>
      <c r="AC25" s="806"/>
      <c r="AD25" s="806"/>
      <c r="AE25" s="806"/>
      <c r="AF25" s="806"/>
      <c r="AG25" s="806"/>
    </row>
    <row r="26" spans="1:33" s="660" customFormat="1">
      <c r="A26" s="701">
        <v>9</v>
      </c>
      <c r="B26" s="803">
        <v>7000016296</v>
      </c>
      <c r="C26" s="803">
        <v>200</v>
      </c>
      <c r="D26" s="803" t="s">
        <v>529</v>
      </c>
      <c r="E26" s="803">
        <v>1000009584</v>
      </c>
      <c r="F26" s="803" t="s">
        <v>536</v>
      </c>
      <c r="G26" s="803" t="s">
        <v>299</v>
      </c>
      <c r="H26" s="803">
        <v>1</v>
      </c>
      <c r="I26" s="656"/>
      <c r="J26" s="487" t="str">
        <f t="shared" si="3"/>
        <v>INCLUDED</v>
      </c>
      <c r="K26" s="788">
        <f t="shared" si="1"/>
        <v>0</v>
      </c>
      <c r="L26" s="804">
        <f t="shared" si="2"/>
        <v>0</v>
      </c>
      <c r="M26" s="805"/>
      <c r="N26" s="805"/>
      <c r="O26" s="805"/>
      <c r="P26" s="805"/>
      <c r="Q26" s="805"/>
      <c r="R26" s="805"/>
      <c r="S26" s="805"/>
      <c r="T26" s="805"/>
      <c r="U26" s="805"/>
      <c r="V26" s="805"/>
      <c r="W26" s="805"/>
      <c r="X26" s="805"/>
      <c r="Y26" s="805"/>
      <c r="Z26" s="805"/>
      <c r="AA26" s="805"/>
      <c r="AB26" s="805"/>
      <c r="AC26" s="806"/>
      <c r="AD26" s="806"/>
      <c r="AE26" s="806"/>
      <c r="AF26" s="806"/>
      <c r="AG26" s="806"/>
    </row>
    <row r="27" spans="1:33" s="660" customFormat="1">
      <c r="A27" s="701">
        <v>10</v>
      </c>
      <c r="B27" s="803">
        <v>7000016296</v>
      </c>
      <c r="C27" s="803">
        <v>210</v>
      </c>
      <c r="D27" s="803" t="s">
        <v>529</v>
      </c>
      <c r="E27" s="803">
        <v>1000028280</v>
      </c>
      <c r="F27" s="803" t="s">
        <v>537</v>
      </c>
      <c r="G27" s="803" t="s">
        <v>298</v>
      </c>
      <c r="H27" s="803">
        <v>1</v>
      </c>
      <c r="I27" s="656"/>
      <c r="J27" s="487" t="str">
        <f t="shared" si="3"/>
        <v>INCLUDED</v>
      </c>
      <c r="K27" s="788">
        <f t="shared" si="1"/>
        <v>0</v>
      </c>
      <c r="L27" s="804">
        <f t="shared" si="2"/>
        <v>0</v>
      </c>
      <c r="M27" s="805"/>
      <c r="N27" s="805"/>
      <c r="O27" s="805"/>
      <c r="P27" s="805"/>
      <c r="Q27" s="805"/>
      <c r="R27" s="805"/>
      <c r="S27" s="805"/>
      <c r="T27" s="805"/>
      <c r="U27" s="805"/>
      <c r="V27" s="805"/>
      <c r="W27" s="805"/>
      <c r="X27" s="805"/>
      <c r="Y27" s="805"/>
      <c r="Z27" s="805"/>
      <c r="AA27" s="805"/>
      <c r="AB27" s="805"/>
      <c r="AC27" s="806"/>
      <c r="AD27" s="806"/>
      <c r="AE27" s="806"/>
      <c r="AF27" s="806"/>
      <c r="AG27" s="806"/>
    </row>
    <row r="28" spans="1:33" s="660" customFormat="1">
      <c r="A28" s="701"/>
      <c r="B28" s="486"/>
      <c r="C28" s="486"/>
      <c r="D28" s="486"/>
      <c r="E28" s="486"/>
      <c r="F28" s="483"/>
      <c r="G28" s="486"/>
      <c r="H28" s="486"/>
      <c r="I28" s="486"/>
      <c r="J28" s="486"/>
      <c r="K28" s="788"/>
      <c r="L28" s="804"/>
      <c r="M28" s="805"/>
      <c r="N28" s="805"/>
      <c r="O28" s="805"/>
      <c r="P28" s="805"/>
      <c r="Q28" s="805"/>
      <c r="R28" s="805"/>
      <c r="S28" s="805"/>
      <c r="T28" s="805"/>
      <c r="U28" s="805"/>
      <c r="V28" s="805"/>
      <c r="W28" s="805"/>
      <c r="X28" s="805"/>
      <c r="Y28" s="805"/>
      <c r="Z28" s="805"/>
      <c r="AA28" s="805"/>
      <c r="AB28" s="805"/>
      <c r="AC28" s="806"/>
      <c r="AD28" s="806"/>
      <c r="AE28" s="806"/>
      <c r="AF28" s="806"/>
      <c r="AG28" s="806"/>
    </row>
    <row r="29" spans="1:33" ht="33" customHeight="1">
      <c r="A29" s="657"/>
      <c r="B29" s="890"/>
      <c r="C29" s="890"/>
      <c r="D29" s="890"/>
      <c r="E29" s="658"/>
      <c r="F29" s="890" t="s">
        <v>314</v>
      </c>
      <c r="G29" s="890"/>
      <c r="H29" s="890"/>
      <c r="I29" s="658"/>
      <c r="J29" s="659">
        <f>ROUND(SUM(J17:J27),0)</f>
        <v>0</v>
      </c>
      <c r="K29" s="427"/>
      <c r="L29" s="789">
        <f>SUM(L18:L28)</f>
        <v>0</v>
      </c>
    </row>
    <row r="30" spans="1:33" ht="57.75" customHeight="1">
      <c r="A30" s="394"/>
      <c r="B30" s="896" t="s">
        <v>348</v>
      </c>
      <c r="C30" s="896"/>
      <c r="D30" s="896"/>
      <c r="E30" s="896"/>
      <c r="F30" s="896"/>
      <c r="G30" s="896"/>
      <c r="H30" s="896"/>
      <c r="I30" s="896"/>
      <c r="J30" s="896"/>
      <c r="K30" s="427"/>
    </row>
    <row r="31" spans="1:33" ht="24.75" customHeight="1">
      <c r="B31" s="491"/>
      <c r="C31" s="491"/>
      <c r="D31" s="491"/>
      <c r="E31" s="491"/>
      <c r="F31" s="491"/>
      <c r="G31" s="491"/>
      <c r="H31" s="673"/>
      <c r="I31" s="384"/>
      <c r="J31" s="324"/>
      <c r="K31" s="427"/>
    </row>
    <row r="32" spans="1:33" s="428" customFormat="1">
      <c r="B32" s="670" t="s">
        <v>315</v>
      </c>
      <c r="C32" s="887" t="str">
        <f>'Sch-1'!C34:D34</f>
        <v xml:space="preserve">  </v>
      </c>
      <c r="D32" s="884"/>
      <c r="E32" s="677"/>
      <c r="F32" s="677"/>
      <c r="G32" s="889" t="s">
        <v>317</v>
      </c>
      <c r="H32" s="889"/>
      <c r="I32" s="886" t="str">
        <f>'Sch-1'!K34</f>
        <v/>
      </c>
      <c r="J32" s="886"/>
      <c r="M32" s="813"/>
      <c r="N32" s="813"/>
      <c r="O32" s="813"/>
      <c r="P32" s="813"/>
      <c r="Q32" s="813"/>
      <c r="R32" s="813"/>
      <c r="S32" s="813"/>
      <c r="T32" s="813"/>
      <c r="U32" s="813"/>
      <c r="V32" s="813"/>
      <c r="W32" s="813"/>
      <c r="X32" s="813"/>
      <c r="Y32" s="813"/>
      <c r="Z32" s="813"/>
      <c r="AA32" s="813"/>
      <c r="AB32" s="813"/>
      <c r="AC32" s="813"/>
      <c r="AD32" s="813"/>
      <c r="AE32" s="813"/>
      <c r="AF32" s="813"/>
      <c r="AG32" s="813"/>
    </row>
    <row r="33" spans="2:33" s="428" customFormat="1">
      <c r="B33" s="670" t="s">
        <v>316</v>
      </c>
      <c r="C33" s="884" t="str">
        <f>'Sch-1'!C35:D35</f>
        <v/>
      </c>
      <c r="D33" s="884"/>
      <c r="E33" s="677"/>
      <c r="F33" s="677"/>
      <c r="G33" s="889" t="s">
        <v>125</v>
      </c>
      <c r="H33" s="889"/>
      <c r="I33" s="886" t="str">
        <f>'Sch-1'!K35</f>
        <v/>
      </c>
      <c r="J33" s="886"/>
      <c r="M33" s="813"/>
      <c r="N33" s="813"/>
      <c r="O33" s="813"/>
      <c r="P33" s="813"/>
      <c r="Q33" s="813"/>
      <c r="R33" s="813"/>
      <c r="S33" s="813"/>
      <c r="T33" s="813"/>
      <c r="U33" s="813"/>
      <c r="V33" s="813"/>
      <c r="W33" s="813"/>
      <c r="X33" s="813"/>
      <c r="Y33" s="813"/>
      <c r="Z33" s="813"/>
      <c r="AA33" s="813"/>
      <c r="AB33" s="813"/>
      <c r="AC33" s="813"/>
      <c r="AD33" s="813"/>
      <c r="AE33" s="813"/>
      <c r="AF33" s="813"/>
      <c r="AG33" s="813"/>
    </row>
    <row r="34" spans="2:33">
      <c r="B34" s="488"/>
      <c r="C34" s="489"/>
      <c r="D34" s="324"/>
      <c r="E34" s="490"/>
      <c r="F34" s="491"/>
      <c r="G34" s="324"/>
      <c r="H34" s="485"/>
      <c r="I34" s="427"/>
      <c r="J34" s="485"/>
      <c r="K34" s="427"/>
    </row>
    <row r="35" spans="2:33">
      <c r="B35" s="492"/>
      <c r="C35" s="493"/>
      <c r="D35" s="492"/>
      <c r="E35" s="490"/>
      <c r="F35" s="491"/>
      <c r="G35" s="492"/>
      <c r="H35" s="485"/>
      <c r="I35" s="427"/>
      <c r="J35" s="485"/>
      <c r="K35" s="427"/>
    </row>
  </sheetData>
  <sheetProtection algorithmName="SHA-512" hashValue="1sQFuP0SBtkuG6CpyTpil9ZGIt0SE2lpTTaaMUt57clne9GrUlo6M3P/BuAkqgENGlj1I25cDZQb8ZiB0LaMqA==" saltValue="nNXC1btKwo77UWadzgdzgA==" spinCount="100000" sheet="1" formatColumns="0" formatRows="0" selectLockedCells="1"/>
  <customSheetViews>
    <customSheetView guid="{D75895E2-2F6F-4CBA-BD93-5453786CB40C}" scale="80" showPageBreaks="1" printArea="1" hiddenColumns="1" view="pageBreakPreview" topLeftCell="A14">
      <selection activeCell="M12" sqref="M1:AG1048576"/>
      <pageMargins left="0.45" right="0.45" top="0.75" bottom="0.5" header="0.3" footer="0.3"/>
      <printOptions horizontalCentered="1"/>
      <pageSetup paperSize="9" scale="55" orientation="landscape" r:id="rId1"/>
      <headerFooter>
        <oddHeader>&amp;RSchedule-2
Page &amp;P of &amp;N</oddHeader>
      </headerFooter>
    </customSheetView>
    <customSheetView guid="{A4F9CA79-D3DE-43F5-9CDC-F14C42FDD954}" scale="70" showPageBreaks="1" printArea="1" hiddenColumns="1" view="pageBreakPreview" topLeftCell="A138">
      <selection activeCell="I151" sqref="I151"/>
      <pageMargins left="0.45" right="0.45" top="0.75" bottom="0.5" header="0.3" footer="0.3"/>
      <printOptions horizontalCentered="1"/>
      <pageSetup paperSize="9" scale="55" orientation="landscape" r:id="rId2"/>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3"/>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4"/>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5"/>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7"/>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8"/>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9"/>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11"/>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12"/>
      <headerFooter>
        <oddHeader>&amp;RSchedule-2
Page &amp;P of &amp;N</oddHeader>
      </headerFooter>
    </customSheetView>
    <customSheetView guid="{267FF044-3C5D-4FEC-AC00-A7E30583F8BB}" scale="80" showPageBreaks="1" printArea="1" hiddenColumns="1" view="pageBreakPreview" topLeftCell="A12">
      <selection activeCell="I35" sqref="I35"/>
      <pageMargins left="0.45" right="0.45" top="0.75" bottom="0.5" header="0.3" footer="0.3"/>
      <printOptions horizontalCentered="1"/>
      <pageSetup paperSize="9" scale="55" orientation="landscape" r:id="rId13"/>
      <headerFooter>
        <oddHeader>&amp;RSchedule-2
Page &amp;P of &amp;N</oddHeader>
      </headerFooter>
    </customSheetView>
    <customSheetView guid="{85C35A94-6604-4819-B993-593EFE526A1E}" scale="80" showPageBreaks="1" printArea="1" hiddenColumns="1" view="pageBreakPreview" topLeftCell="A56">
      <selection activeCell="A71" sqref="A71"/>
      <pageMargins left="0.45" right="0.45" top="0.75" bottom="0.5" header="0.3" footer="0.3"/>
      <printOptions horizontalCentered="1"/>
      <pageSetup paperSize="9" scale="55" orientation="landscape" r:id="rId14"/>
      <headerFooter>
        <oddHeader>&amp;RSchedule-2
Page &amp;P of &amp;N</oddHeader>
      </headerFooter>
    </customSheetView>
  </customSheetViews>
  <mergeCells count="22">
    <mergeCell ref="N3:O3"/>
    <mergeCell ref="A4:J4"/>
    <mergeCell ref="A3:J3"/>
    <mergeCell ref="C33:D33"/>
    <mergeCell ref="B29:D29"/>
    <mergeCell ref="B30:J30"/>
    <mergeCell ref="C32:D32"/>
    <mergeCell ref="I32:J32"/>
    <mergeCell ref="A6:B6"/>
    <mergeCell ref="I14:J14"/>
    <mergeCell ref="A7:F7"/>
    <mergeCell ref="A8:G8"/>
    <mergeCell ref="C10:E10"/>
    <mergeCell ref="C9:E9"/>
    <mergeCell ref="C12:E12"/>
    <mergeCell ref="C11:E11"/>
    <mergeCell ref="A13:J13"/>
    <mergeCell ref="G33:H33"/>
    <mergeCell ref="G32:H32"/>
    <mergeCell ref="I33:J33"/>
    <mergeCell ref="F29:H29"/>
    <mergeCell ref="B17:E17"/>
  </mergeCells>
  <dataValidations count="2">
    <dataValidation type="decimal" operator="greaterThan" allowBlank="1" showInputMessage="1" showErrorMessage="1" error="Enter only Numeric value greater than zero or leave the cell blank !" sqref="I64612:I64613" xr:uid="{00000000-0002-0000-0500-000000000000}">
      <formula1>0</formula1>
    </dataValidation>
    <dataValidation type="whole" operator="greaterThanOrEqual" allowBlank="1" showInputMessage="1" showErrorMessage="1" errorTitle="Enter value greater than zero" sqref="I18:I27" xr:uid="{10674DE5-DB61-4114-9748-F9639613CDC2}">
      <formula1>0</formula1>
    </dataValidation>
  </dataValidations>
  <printOptions horizontalCentered="1"/>
  <pageMargins left="0.45" right="0.45" top="0.75" bottom="0.5" header="0.3" footer="0.3"/>
  <pageSetup paperSize="9" scale="55" orientation="landscape" r:id="rId15"/>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DL31"/>
  <sheetViews>
    <sheetView view="pageBreakPreview" zoomScale="50" zoomScaleNormal="80" zoomScaleSheetLayoutView="50" workbookViewId="0">
      <selection activeCell="I18" sqref="I18"/>
    </sheetView>
  </sheetViews>
  <sheetFormatPr defaultColWidth="38.5546875" defaultRowHeight="15.6"/>
  <cols>
    <col min="1" max="1" width="5.5546875" style="19" customWidth="1"/>
    <col min="2" max="2" width="16.109375" style="19" customWidth="1"/>
    <col min="3" max="3" width="9.6640625" style="19" customWidth="1"/>
    <col min="4" max="4" width="9.109375" style="19" customWidth="1"/>
    <col min="5" max="5" width="9.33203125" style="19" customWidth="1"/>
    <col min="6" max="6" width="20.77734375" style="379" customWidth="1"/>
    <col min="7" max="8" width="13.88671875" style="379" customWidth="1"/>
    <col min="9" max="9" width="22.33203125" style="379" customWidth="1"/>
    <col min="10" max="10" width="13.88671875" style="379" customWidth="1"/>
    <col min="11" max="11" width="24.6640625" style="379" customWidth="1"/>
    <col min="12" max="12" width="47.88671875" style="8" customWidth="1"/>
    <col min="13" max="13" width="8.6640625" style="9" customWidth="1"/>
    <col min="14" max="14" width="10.21875" style="416" bestFit="1" customWidth="1"/>
    <col min="15" max="15" width="16.109375" style="9" customWidth="1"/>
    <col min="16" max="16" width="24" style="9" customWidth="1"/>
    <col min="17" max="17" width="9.109375" style="7" hidden="1" customWidth="1"/>
    <col min="18" max="18" width="16.44140625" style="3" hidden="1" customWidth="1"/>
    <col min="19" max="19" width="15.88671875" style="3" hidden="1" customWidth="1"/>
    <col min="20" max="20" width="16.44140625" style="4" hidden="1" customWidth="1"/>
    <col min="21" max="21" width="16.88671875" style="3" hidden="1" customWidth="1"/>
    <col min="22" max="22" width="14.5546875" style="7" hidden="1" customWidth="1"/>
    <col min="23" max="24" width="17.33203125" style="7" hidden="1" customWidth="1"/>
    <col min="25" max="25" width="20.5546875" style="7" hidden="1" customWidth="1"/>
    <col min="26" max="26" width="22.33203125" style="7" hidden="1" customWidth="1"/>
    <col min="27" max="31" width="9.109375" style="7" hidden="1" customWidth="1"/>
    <col min="32" max="78" width="9.109375" style="3" hidden="1" customWidth="1"/>
    <col min="79" max="243" width="9.109375" style="3" customWidth="1"/>
    <col min="244" max="244" width="12.5546875" style="3" customWidth="1"/>
    <col min="245" max="245" width="73.44140625" style="3" customWidth="1"/>
    <col min="246" max="246" width="8.6640625" style="3" customWidth="1"/>
    <col min="247" max="247" width="10.5546875" style="3" customWidth="1"/>
    <col min="248" max="248" width="14.5546875" style="3" customWidth="1"/>
    <col min="249" max="16384" width="38.5546875" style="3"/>
  </cols>
  <sheetData>
    <row r="1" spans="1:31" ht="24.75" customHeight="1">
      <c r="A1" s="17" t="str">
        <f>Cover!B3</f>
        <v xml:space="preserve">SPEC. NO.: CC/NT/W-RT/DOM/A10/23/01655	</v>
      </c>
      <c r="B1" s="17"/>
      <c r="C1" s="17"/>
      <c r="D1" s="17"/>
      <c r="E1" s="17"/>
      <c r="F1" s="377"/>
      <c r="G1" s="377"/>
      <c r="H1" s="377"/>
      <c r="I1" s="377"/>
      <c r="J1" s="377"/>
      <c r="K1" s="377"/>
      <c r="L1" s="363"/>
      <c r="M1" s="6"/>
      <c r="N1" s="6"/>
      <c r="O1" s="1"/>
      <c r="P1" s="2" t="s">
        <v>17</v>
      </c>
    </row>
    <row r="2" spans="1:31">
      <c r="A2" s="18"/>
      <c r="B2" s="18"/>
      <c r="C2" s="18"/>
      <c r="D2" s="18"/>
      <c r="E2" s="18"/>
      <c r="F2" s="378"/>
      <c r="G2" s="378"/>
      <c r="H2" s="378"/>
      <c r="I2" s="378"/>
      <c r="J2" s="378"/>
      <c r="K2" s="378"/>
      <c r="L2" s="357"/>
      <c r="M2" s="4"/>
      <c r="N2" s="4"/>
      <c r="O2" s="3"/>
      <c r="P2" s="3"/>
    </row>
    <row r="3" spans="1:31" ht="57.75" customHeight="1">
      <c r="A3" s="874" t="str">
        <f>Cover!$B$2</f>
        <v>765kV Reactor Package RT20 for 7X110MVAR, 765kV, 1-Phase Reactors at Fatehgarh-III PS associated with ”Transmission system for evacuation of power from REZ in Rajasthan (20GW) under Phase-III Part E1”.</v>
      </c>
      <c r="B3" s="874"/>
      <c r="C3" s="874"/>
      <c r="D3" s="874"/>
      <c r="E3" s="874"/>
      <c r="F3" s="874"/>
      <c r="G3" s="874"/>
      <c r="H3" s="874"/>
      <c r="I3" s="874"/>
      <c r="J3" s="874"/>
      <c r="K3" s="874"/>
      <c r="L3" s="874"/>
      <c r="M3" s="874"/>
      <c r="N3" s="874"/>
      <c r="O3" s="874"/>
      <c r="P3" s="874"/>
    </row>
    <row r="4" spans="1:31">
      <c r="A4" s="875" t="s">
        <v>19</v>
      </c>
      <c r="B4" s="875"/>
      <c r="C4" s="875"/>
      <c r="D4" s="875"/>
      <c r="E4" s="875"/>
      <c r="F4" s="875"/>
      <c r="G4" s="875"/>
      <c r="H4" s="875"/>
      <c r="I4" s="875"/>
      <c r="J4" s="875"/>
      <c r="K4" s="875"/>
      <c r="L4" s="875"/>
      <c r="M4" s="875"/>
      <c r="N4" s="875"/>
      <c r="O4" s="875"/>
      <c r="P4" s="875"/>
    </row>
    <row r="6" spans="1:31" ht="21.75" customHeight="1">
      <c r="A6" s="876" t="s">
        <v>349</v>
      </c>
      <c r="B6" s="876"/>
      <c r="C6" s="4"/>
      <c r="D6" s="324"/>
      <c r="E6" s="4"/>
      <c r="F6" s="4"/>
      <c r="G6" s="4"/>
      <c r="H6" s="4"/>
      <c r="I6" s="4"/>
    </row>
    <row r="7" spans="1:31" ht="21" customHeight="1">
      <c r="A7" s="880">
        <f>'Sch-1'!A7</f>
        <v>0</v>
      </c>
      <c r="B7" s="880"/>
      <c r="C7" s="880"/>
      <c r="D7" s="880"/>
      <c r="E7" s="880"/>
      <c r="F7" s="880"/>
      <c r="G7" s="880"/>
      <c r="H7" s="880"/>
      <c r="I7" s="880"/>
      <c r="J7" s="380"/>
      <c r="K7" s="380"/>
      <c r="L7" s="364"/>
      <c r="M7" s="10" t="s">
        <v>1</v>
      </c>
      <c r="N7" s="417"/>
      <c r="O7" s="3"/>
      <c r="P7" s="3"/>
    </row>
    <row r="8" spans="1:31" ht="22.5" customHeight="1">
      <c r="A8" s="877" t="str">
        <f>"Bidder’s Name and Address  (" &amp; MID('Names of Bidder'!B9,9, 20) &amp; ") :"</f>
        <v>Bidder’s Name and Address  (Sole Bidder) :</v>
      </c>
      <c r="B8" s="877"/>
      <c r="C8" s="877"/>
      <c r="D8" s="877"/>
      <c r="E8" s="877"/>
      <c r="F8" s="877"/>
      <c r="G8" s="877"/>
      <c r="H8" s="398"/>
      <c r="I8" s="398"/>
      <c r="J8" s="467"/>
      <c r="K8" s="467"/>
      <c r="L8" s="467"/>
      <c r="M8" s="11" t="str">
        <f>'Sch-1'!K8</f>
        <v>Contract Services</v>
      </c>
      <c r="N8" s="467"/>
      <c r="O8" s="3"/>
      <c r="P8" s="3"/>
    </row>
    <row r="9" spans="1:31" ht="24.75" customHeight="1">
      <c r="A9" s="418" t="s">
        <v>12</v>
      </c>
      <c r="B9" s="375"/>
      <c r="C9" s="880" t="str">
        <f>IF('Names of Bidder'!D9=0, "", 'Names of Bidder'!D9)</f>
        <v/>
      </c>
      <c r="D9" s="880"/>
      <c r="E9" s="880"/>
      <c r="F9" s="880"/>
      <c r="G9" s="880"/>
      <c r="H9" s="376"/>
      <c r="I9" s="376"/>
      <c r="J9" s="365"/>
      <c r="K9" s="365"/>
      <c r="L9" s="365"/>
      <c r="M9" s="11" t="str">
        <f>'Sch-1'!K9</f>
        <v>Power Grid Corporation of India Ltd.,</v>
      </c>
      <c r="N9" s="4"/>
      <c r="O9" s="3"/>
      <c r="P9" s="3"/>
    </row>
    <row r="10" spans="1:31" ht="21" customHeight="1">
      <c r="A10" s="418" t="s">
        <v>11</v>
      </c>
      <c r="B10" s="375"/>
      <c r="C10" s="879" t="str">
        <f>IF('Names of Bidder'!D10=0, "", 'Names of Bidder'!D10)</f>
        <v/>
      </c>
      <c r="D10" s="879"/>
      <c r="E10" s="879"/>
      <c r="F10" s="879"/>
      <c r="G10" s="879"/>
      <c r="H10" s="376"/>
      <c r="I10" s="376"/>
      <c r="J10" s="365"/>
      <c r="K10" s="365"/>
      <c r="L10" s="365"/>
      <c r="M10" s="11" t="str">
        <f>'Sch-1'!K10</f>
        <v>"Saudamini", Plot No.-2</v>
      </c>
      <c r="N10" s="4"/>
      <c r="O10" s="3"/>
      <c r="P10" s="3"/>
    </row>
    <row r="11" spans="1:31" ht="20.25" customHeight="1">
      <c r="A11" s="376"/>
      <c r="B11" s="376"/>
      <c r="C11" s="879" t="str">
        <f>IF('Names of Bidder'!D11=0, "", 'Names of Bidder'!D11)</f>
        <v/>
      </c>
      <c r="D11" s="879"/>
      <c r="E11" s="879"/>
      <c r="F11" s="879"/>
      <c r="G11" s="879"/>
      <c r="H11" s="376"/>
      <c r="I11" s="376"/>
      <c r="J11" s="365"/>
      <c r="K11" s="365"/>
      <c r="L11" s="365"/>
      <c r="M11" s="11" t="str">
        <f>'Sch-1'!K11</f>
        <v xml:space="preserve">Sector-29, </v>
      </c>
      <c r="N11" s="4"/>
      <c r="O11" s="3"/>
      <c r="P11" s="3"/>
    </row>
    <row r="12" spans="1:31" ht="21" customHeight="1">
      <c r="A12" s="376"/>
      <c r="B12" s="376"/>
      <c r="C12" s="879" t="str">
        <f>IF('Names of Bidder'!D12=0, "", 'Names of Bidder'!D12)</f>
        <v/>
      </c>
      <c r="D12" s="879"/>
      <c r="E12" s="879"/>
      <c r="F12" s="879"/>
      <c r="G12" s="879"/>
      <c r="H12" s="376"/>
      <c r="I12" s="376"/>
      <c r="J12" s="365"/>
      <c r="K12" s="365"/>
      <c r="L12" s="365"/>
      <c r="M12" s="11" t="str">
        <f>'Sch-1'!K12</f>
        <v>Gurgaon (Haryana) - 122001</v>
      </c>
      <c r="N12" s="4"/>
      <c r="O12" s="3"/>
      <c r="P12" s="3"/>
    </row>
    <row r="13" spans="1:31">
      <c r="A13" s="20"/>
      <c r="B13" s="20"/>
      <c r="C13" s="20"/>
      <c r="D13" s="20"/>
      <c r="E13" s="20"/>
      <c r="F13" s="381"/>
      <c r="G13" s="381"/>
      <c r="H13" s="381"/>
      <c r="I13" s="381"/>
      <c r="J13" s="381"/>
      <c r="K13" s="381"/>
      <c r="L13" s="365"/>
      <c r="M13" s="238"/>
      <c r="N13" s="376"/>
      <c r="O13" s="11"/>
      <c r="P13" s="3"/>
    </row>
    <row r="14" spans="1:31" ht="24.75" customHeight="1">
      <c r="A14" s="906" t="s">
        <v>21</v>
      </c>
      <c r="B14" s="906"/>
      <c r="C14" s="906"/>
      <c r="D14" s="906"/>
      <c r="E14" s="906"/>
      <c r="F14" s="906"/>
      <c r="G14" s="906"/>
      <c r="H14" s="906"/>
      <c r="I14" s="906"/>
      <c r="J14" s="906"/>
      <c r="K14" s="906"/>
      <c r="L14" s="906"/>
      <c r="M14" s="906"/>
      <c r="N14" s="906"/>
      <c r="O14" s="906"/>
      <c r="P14" s="906"/>
    </row>
    <row r="15" spans="1:31" s="396" customFormat="1" ht="93" customHeight="1">
      <c r="A15" s="431" t="s">
        <v>7</v>
      </c>
      <c r="B15" s="432" t="s">
        <v>265</v>
      </c>
      <c r="C15" s="432" t="s">
        <v>277</v>
      </c>
      <c r="D15" s="432" t="s">
        <v>276</v>
      </c>
      <c r="E15" s="432" t="s">
        <v>278</v>
      </c>
      <c r="F15" s="432" t="s">
        <v>279</v>
      </c>
      <c r="G15" s="431" t="s">
        <v>25</v>
      </c>
      <c r="H15" s="433" t="s">
        <v>319</v>
      </c>
      <c r="I15" s="434" t="s">
        <v>475</v>
      </c>
      <c r="J15" s="434" t="s">
        <v>517</v>
      </c>
      <c r="K15" s="434" t="s">
        <v>476</v>
      </c>
      <c r="L15" s="435" t="s">
        <v>15</v>
      </c>
      <c r="M15" s="436" t="s">
        <v>9</v>
      </c>
      <c r="N15" s="436" t="s">
        <v>16</v>
      </c>
      <c r="O15" s="435" t="s">
        <v>23</v>
      </c>
      <c r="P15" s="435" t="s">
        <v>24</v>
      </c>
      <c r="Q15" s="395"/>
      <c r="R15" s="560" t="s">
        <v>344</v>
      </c>
      <c r="S15" s="562" t="s">
        <v>345</v>
      </c>
      <c r="T15" s="560" t="s">
        <v>342</v>
      </c>
      <c r="U15" s="560" t="s">
        <v>343</v>
      </c>
      <c r="V15" s="395"/>
      <c r="W15" s="395"/>
      <c r="X15" s="395"/>
      <c r="Y15" s="395"/>
      <c r="Z15" s="395"/>
      <c r="AA15" s="395"/>
      <c r="AB15" s="395"/>
      <c r="AC15" s="395"/>
      <c r="AD15" s="395"/>
      <c r="AE15" s="395"/>
    </row>
    <row r="16" spans="1:31" s="396" customFormat="1">
      <c r="A16" s="15">
        <v>1</v>
      </c>
      <c r="B16" s="15">
        <v>2</v>
      </c>
      <c r="C16" s="15">
        <v>3</v>
      </c>
      <c r="D16" s="15">
        <v>4</v>
      </c>
      <c r="E16" s="15">
        <v>5</v>
      </c>
      <c r="F16" s="362">
        <v>6</v>
      </c>
      <c r="G16" s="362">
        <v>7</v>
      </c>
      <c r="H16" s="433">
        <v>8</v>
      </c>
      <c r="I16" s="433">
        <v>9</v>
      </c>
      <c r="J16" s="433">
        <v>10</v>
      </c>
      <c r="K16" s="433">
        <v>11</v>
      </c>
      <c r="L16" s="362">
        <v>12</v>
      </c>
      <c r="M16" s="15">
        <v>13</v>
      </c>
      <c r="N16" s="15">
        <v>14</v>
      </c>
      <c r="O16" s="15">
        <v>15</v>
      </c>
      <c r="P16" s="15" t="s">
        <v>320</v>
      </c>
      <c r="Q16" s="395"/>
      <c r="V16" s="395"/>
      <c r="W16" s="395"/>
      <c r="X16" s="395"/>
      <c r="Y16" s="395"/>
      <c r="Z16" s="395"/>
      <c r="AA16" s="395"/>
      <c r="AB16" s="395"/>
      <c r="AC16" s="395"/>
      <c r="AD16" s="395"/>
      <c r="AE16" s="395"/>
    </row>
    <row r="17" spans="1:116" s="713" customFormat="1" ht="26.25" customHeight="1">
      <c r="A17" s="702"/>
      <c r="B17" s="903" t="s">
        <v>538</v>
      </c>
      <c r="C17" s="904"/>
      <c r="D17" s="904"/>
      <c r="E17" s="904"/>
      <c r="F17" s="905"/>
      <c r="G17" s="698"/>
      <c r="H17" s="698"/>
      <c r="I17" s="703"/>
      <c r="J17" s="698"/>
      <c r="K17" s="704"/>
      <c r="L17" s="697"/>
      <c r="M17" s="698"/>
      <c r="N17" s="698"/>
      <c r="O17" s="698"/>
      <c r="P17" s="705"/>
      <c r="Q17" s="706"/>
      <c r="R17" s="707"/>
      <c r="S17" s="708"/>
      <c r="T17" s="707"/>
      <c r="U17" s="709"/>
      <c r="V17" s="710"/>
      <c r="W17" s="786" t="s">
        <v>507</v>
      </c>
      <c r="X17" s="787" t="s">
        <v>515</v>
      </c>
      <c r="Y17" s="790" t="s">
        <v>508</v>
      </c>
      <c r="Z17" s="711" t="s">
        <v>516</v>
      </c>
      <c r="AA17" s="711"/>
      <c r="AB17" s="712"/>
      <c r="AC17" s="712"/>
      <c r="AD17" s="712"/>
      <c r="AE17" s="712"/>
      <c r="BZ17" s="814"/>
      <c r="CA17" s="817"/>
      <c r="CB17" s="817"/>
      <c r="CC17" s="817"/>
      <c r="CD17" s="817"/>
      <c r="CE17" s="817"/>
      <c r="CF17" s="817"/>
      <c r="CG17" s="817"/>
      <c r="CH17" s="817"/>
      <c r="CI17" s="817"/>
      <c r="CJ17" s="817"/>
      <c r="CK17" s="817"/>
      <c r="CL17" s="817"/>
      <c r="CM17" s="817"/>
      <c r="CN17" s="817"/>
      <c r="CO17" s="817"/>
      <c r="CP17" s="817"/>
      <c r="CQ17" s="817"/>
      <c r="CR17" s="817"/>
      <c r="CS17" s="817"/>
      <c r="CT17" s="817"/>
      <c r="CU17" s="817"/>
      <c r="CV17" s="817"/>
      <c r="CW17" s="817"/>
      <c r="CX17" s="817"/>
      <c r="CY17" s="817"/>
      <c r="CZ17" s="817"/>
      <c r="DA17" s="817"/>
      <c r="DB17" s="817"/>
      <c r="DC17" s="817"/>
      <c r="DD17" s="817"/>
      <c r="DE17" s="817"/>
      <c r="DF17" s="817"/>
      <c r="DG17" s="817"/>
      <c r="DH17" s="817"/>
      <c r="DI17" s="817"/>
      <c r="DJ17" s="817"/>
      <c r="DK17" s="817"/>
      <c r="DL17" s="817"/>
    </row>
    <row r="18" spans="1:116" s="665" customFormat="1" ht="41.25" customHeight="1">
      <c r="A18" s="649">
        <v>1</v>
      </c>
      <c r="B18" s="801">
        <v>7000016296</v>
      </c>
      <c r="C18" s="801">
        <v>220</v>
      </c>
      <c r="D18" s="801">
        <v>30</v>
      </c>
      <c r="E18" s="801">
        <v>10</v>
      </c>
      <c r="F18" s="801" t="s">
        <v>528</v>
      </c>
      <c r="G18" s="801">
        <v>100000041</v>
      </c>
      <c r="H18" s="801">
        <v>998736</v>
      </c>
      <c r="I18" s="496"/>
      <c r="J18" s="486">
        <v>18</v>
      </c>
      <c r="K18" s="495"/>
      <c r="L18" s="801" t="s">
        <v>539</v>
      </c>
      <c r="M18" s="801" t="s">
        <v>298</v>
      </c>
      <c r="N18" s="801">
        <v>7</v>
      </c>
      <c r="O18" s="656"/>
      <c r="P18" s="494" t="str">
        <f t="shared" ref="P18" si="0">IF(O18=0, "INCLUDED", IF(ISERROR(N18*O18), O18, N18*O18))</f>
        <v>INCLUDED</v>
      </c>
      <c r="Q18" s="661">
        <f>IF(P18="Included",0,P18)</f>
        <v>0</v>
      </c>
      <c r="R18" s="409">
        <f t="shared" ref="R18:R19" si="1">IF( K18="",J18*(IF(P18="Included",0,P18))/100,K18*(IF(P18="Included",0,P18)))</f>
        <v>0</v>
      </c>
      <c r="S18" s="559">
        <f>Discount!$J$36</f>
        <v>0</v>
      </c>
      <c r="T18" s="409">
        <f t="shared" ref="T18:T19" si="2">S18*Q18</f>
        <v>0</v>
      </c>
      <c r="U18" s="410">
        <f t="shared" ref="U18:U19" si="3">IF(K18="",J18*T18/100,K18*T18)</f>
        <v>0</v>
      </c>
      <c r="V18" s="662">
        <f t="shared" ref="V18:V19" si="4">O18*N18</f>
        <v>0</v>
      </c>
      <c r="W18" s="791">
        <f>ROUND(O18,2)</f>
        <v>0</v>
      </c>
      <c r="X18" s="662">
        <f>N18*W18</f>
        <v>0</v>
      </c>
      <c r="Y18" s="663">
        <f>IF(K18="",J18/100,K18)</f>
        <v>0.18</v>
      </c>
      <c r="Z18" s="662">
        <f>X18*Y18</f>
        <v>0</v>
      </c>
      <c r="AA18" s="663"/>
      <c r="AB18" s="664"/>
      <c r="AC18" s="664"/>
      <c r="AD18" s="664"/>
      <c r="AE18" s="664"/>
      <c r="BZ18" s="815"/>
      <c r="CA18" s="818"/>
      <c r="CB18" s="818"/>
      <c r="CC18" s="818"/>
      <c r="CD18" s="818"/>
      <c r="CE18" s="818"/>
      <c r="CF18" s="818"/>
      <c r="CG18" s="818"/>
      <c r="CH18" s="818"/>
      <c r="CI18" s="818"/>
      <c r="CJ18" s="818"/>
      <c r="CK18" s="818"/>
      <c r="CL18" s="818"/>
      <c r="CM18" s="818"/>
      <c r="CN18" s="818"/>
      <c r="CO18" s="818"/>
      <c r="CP18" s="818"/>
      <c r="CQ18" s="818"/>
      <c r="CR18" s="818"/>
      <c r="CS18" s="818"/>
      <c r="CT18" s="818"/>
      <c r="CU18" s="818"/>
      <c r="CV18" s="818"/>
      <c r="CW18" s="818"/>
      <c r="CX18" s="818"/>
      <c r="CY18" s="818"/>
      <c r="CZ18" s="818"/>
      <c r="DA18" s="818"/>
      <c r="DB18" s="818"/>
      <c r="DC18" s="818"/>
      <c r="DD18" s="818"/>
      <c r="DE18" s="818"/>
      <c r="DF18" s="818"/>
      <c r="DG18" s="818"/>
      <c r="DH18" s="818"/>
      <c r="DI18" s="818"/>
      <c r="DJ18" s="818"/>
      <c r="DK18" s="818"/>
      <c r="DL18" s="818"/>
    </row>
    <row r="19" spans="1:116" s="665" customFormat="1" ht="42" customHeight="1">
      <c r="A19" s="649">
        <v>2</v>
      </c>
      <c r="B19" s="801">
        <v>7000016296</v>
      </c>
      <c r="C19" s="801">
        <v>220</v>
      </c>
      <c r="D19" s="801">
        <v>30</v>
      </c>
      <c r="E19" s="801">
        <v>20</v>
      </c>
      <c r="F19" s="801" t="s">
        <v>528</v>
      </c>
      <c r="G19" s="801">
        <v>100000042</v>
      </c>
      <c r="H19" s="801">
        <v>998736</v>
      </c>
      <c r="I19" s="496"/>
      <c r="J19" s="486">
        <v>18</v>
      </c>
      <c r="K19" s="495"/>
      <c r="L19" s="801" t="s">
        <v>540</v>
      </c>
      <c r="M19" s="801" t="s">
        <v>299</v>
      </c>
      <c r="N19" s="801">
        <v>7</v>
      </c>
      <c r="O19" s="656"/>
      <c r="P19" s="494" t="str">
        <f t="shared" ref="P19" si="5">IF(O19=0, "INCLUDED", IF(ISERROR(N19*O19), O19, N19*O19))</f>
        <v>INCLUDED</v>
      </c>
      <c r="Q19" s="661">
        <f t="shared" ref="Q19" si="6">IF(P19="Included",0,P19)</f>
        <v>0</v>
      </c>
      <c r="R19" s="409">
        <f t="shared" si="1"/>
        <v>0</v>
      </c>
      <c r="S19" s="559">
        <f>Discount!$J$36</f>
        <v>0</v>
      </c>
      <c r="T19" s="409">
        <f t="shared" si="2"/>
        <v>0</v>
      </c>
      <c r="U19" s="410">
        <f t="shared" si="3"/>
        <v>0</v>
      </c>
      <c r="V19" s="662">
        <f t="shared" si="4"/>
        <v>0</v>
      </c>
      <c r="W19" s="791">
        <f>ROUND(O19,2)</f>
        <v>0</v>
      </c>
      <c r="X19" s="662">
        <f>N19*W19</f>
        <v>0</v>
      </c>
      <c r="Y19" s="663">
        <f>IF(K19="",J19/100,K19)</f>
        <v>0.18</v>
      </c>
      <c r="Z19" s="662">
        <f>X19*Y19</f>
        <v>0</v>
      </c>
      <c r="AA19" s="663"/>
      <c r="AB19" s="664"/>
      <c r="AC19" s="664"/>
      <c r="AD19" s="664"/>
      <c r="AE19" s="664"/>
      <c r="BZ19" s="815"/>
      <c r="CA19" s="818"/>
      <c r="CB19" s="818"/>
      <c r="CC19" s="818"/>
      <c r="CD19" s="818"/>
      <c r="CE19" s="818"/>
      <c r="CF19" s="818"/>
      <c r="CG19" s="818"/>
      <c r="CH19" s="818"/>
      <c r="CI19" s="818"/>
      <c r="CJ19" s="818"/>
      <c r="CK19" s="818"/>
      <c r="CL19" s="818"/>
      <c r="CM19" s="818"/>
      <c r="CN19" s="818"/>
      <c r="CO19" s="818"/>
      <c r="CP19" s="818"/>
      <c r="CQ19" s="818"/>
      <c r="CR19" s="818"/>
      <c r="CS19" s="818"/>
      <c r="CT19" s="818"/>
      <c r="CU19" s="818"/>
      <c r="CV19" s="818"/>
      <c r="CW19" s="818"/>
      <c r="CX19" s="818"/>
      <c r="CY19" s="818"/>
      <c r="CZ19" s="818"/>
      <c r="DA19" s="818"/>
      <c r="DB19" s="818"/>
      <c r="DC19" s="818"/>
      <c r="DD19" s="818"/>
      <c r="DE19" s="818"/>
      <c r="DF19" s="818"/>
      <c r="DG19" s="818"/>
      <c r="DH19" s="818"/>
      <c r="DI19" s="818"/>
      <c r="DJ19" s="818"/>
      <c r="DK19" s="818"/>
      <c r="DL19" s="818"/>
    </row>
    <row r="20" spans="1:116" s="669" customFormat="1">
      <c r="A20" s="649"/>
      <c r="B20" s="486"/>
      <c r="C20" s="486"/>
      <c r="D20" s="486"/>
      <c r="E20" s="486"/>
      <c r="F20" s="486"/>
      <c r="G20" s="486"/>
      <c r="H20" s="486"/>
      <c r="I20" s="486"/>
      <c r="J20" s="486"/>
      <c r="K20" s="486"/>
      <c r="L20" s="486"/>
      <c r="M20" s="486"/>
      <c r="N20" s="486"/>
      <c r="O20" s="486"/>
      <c r="P20" s="486"/>
      <c r="Q20" s="661"/>
      <c r="R20" s="409"/>
      <c r="S20" s="559"/>
      <c r="T20" s="409"/>
      <c r="U20" s="410"/>
      <c r="V20" s="666"/>
      <c r="W20" s="667"/>
      <c r="X20" s="667"/>
      <c r="Y20" s="667"/>
      <c r="Z20" s="667"/>
      <c r="AA20" s="667"/>
      <c r="AB20" s="668"/>
      <c r="AC20" s="668"/>
      <c r="AD20" s="668"/>
      <c r="AE20" s="668"/>
      <c r="BZ20" s="816"/>
      <c r="CA20" s="819"/>
      <c r="CB20" s="819"/>
      <c r="CC20" s="819"/>
      <c r="CD20" s="819"/>
      <c r="CE20" s="819"/>
      <c r="CF20" s="819"/>
      <c r="CG20" s="819"/>
      <c r="CH20" s="819"/>
      <c r="CI20" s="819"/>
      <c r="CJ20" s="819"/>
      <c r="CK20" s="819"/>
      <c r="CL20" s="819"/>
      <c r="CM20" s="819"/>
      <c r="CN20" s="819"/>
      <c r="CO20" s="819"/>
      <c r="CP20" s="819"/>
      <c r="CQ20" s="819"/>
      <c r="CR20" s="819"/>
      <c r="CS20" s="819"/>
      <c r="CT20" s="819"/>
      <c r="CU20" s="819"/>
      <c r="CV20" s="819"/>
      <c r="CW20" s="819"/>
      <c r="CX20" s="819"/>
      <c r="CY20" s="819"/>
      <c r="CZ20" s="819"/>
      <c r="DA20" s="819"/>
      <c r="DB20" s="819"/>
      <c r="DC20" s="819"/>
      <c r="DD20" s="819"/>
      <c r="DE20" s="819"/>
      <c r="DF20" s="819"/>
      <c r="DG20" s="819"/>
      <c r="DH20" s="819"/>
      <c r="DI20" s="819"/>
      <c r="DJ20" s="819"/>
      <c r="DK20" s="819"/>
      <c r="DL20" s="819"/>
    </row>
    <row r="21" spans="1:116" ht="28.5" customHeight="1">
      <c r="A21" s="542"/>
      <c r="B21" s="546" t="s">
        <v>195</v>
      </c>
      <c r="C21" s="544"/>
      <c r="D21" s="544"/>
      <c r="E21" s="544"/>
      <c r="F21" s="543"/>
      <c r="G21" s="543"/>
      <c r="H21" s="543"/>
      <c r="I21" s="543"/>
      <c r="J21" s="543"/>
      <c r="K21" s="543"/>
      <c r="L21" s="543"/>
      <c r="M21" s="543"/>
      <c r="N21" s="545"/>
      <c r="O21" s="543"/>
      <c r="P21" s="646">
        <f>ROUND(SUM(P17:P20),0)</f>
        <v>0</v>
      </c>
      <c r="Q21" s="484"/>
      <c r="R21" s="561">
        <f>SUM(R17:R20)</f>
        <v>0</v>
      </c>
      <c r="S21" s="239"/>
      <c r="T21" s="411"/>
      <c r="U21" s="561">
        <f>SUM(U17:U20)</f>
        <v>0</v>
      </c>
      <c r="V21" s="654">
        <f>SUM(V17:V20)</f>
        <v>0</v>
      </c>
      <c r="W21" s="240"/>
      <c r="X21" s="792">
        <f>SUM(X18:X19)</f>
        <v>0</v>
      </c>
      <c r="Y21" s="240"/>
      <c r="Z21" s="792">
        <f>SUM(Z18:Z19)</f>
        <v>0</v>
      </c>
      <c r="AA21" s="240"/>
    </row>
    <row r="22" spans="1:116" ht="21.75" customHeight="1">
      <c r="B22" s="650"/>
      <c r="C22" s="651"/>
      <c r="D22" s="651"/>
      <c r="E22" s="651"/>
      <c r="F22" s="651"/>
      <c r="G22" s="651"/>
      <c r="H22" s="651"/>
      <c r="I22" s="651"/>
      <c r="J22" s="651"/>
      <c r="K22" s="651"/>
      <c r="L22" s="651"/>
      <c r="M22" s="430"/>
      <c r="N22" s="425"/>
      <c r="O22" s="430"/>
      <c r="P22" s="430"/>
      <c r="Q22" s="430"/>
      <c r="R22" s="239"/>
      <c r="S22" s="239"/>
      <c r="T22" s="411"/>
      <c r="U22" s="239"/>
      <c r="V22" s="240"/>
      <c r="W22" s="240"/>
      <c r="X22" s="793" t="s">
        <v>515</v>
      </c>
      <c r="Y22" s="794"/>
      <c r="Z22" s="711" t="s">
        <v>516</v>
      </c>
      <c r="AA22" s="240"/>
    </row>
    <row r="23" spans="1:116" ht="30" customHeight="1">
      <c r="A23" s="536" t="s">
        <v>356</v>
      </c>
      <c r="B23" s="898" t="s">
        <v>357</v>
      </c>
      <c r="C23" s="898"/>
      <c r="D23" s="898"/>
      <c r="E23" s="898"/>
      <c r="F23" s="898"/>
      <c r="G23" s="898"/>
      <c r="H23" s="898"/>
      <c r="I23" s="898"/>
      <c r="J23" s="898"/>
      <c r="K23" s="898"/>
      <c r="L23" s="898"/>
      <c r="M23" s="898"/>
      <c r="N23" s="898"/>
      <c r="O23" s="898"/>
      <c r="P23" s="898"/>
      <c r="Q23" s="430"/>
      <c r="R23" s="239"/>
      <c r="S23" s="239"/>
      <c r="T23" s="411"/>
      <c r="U23" s="239"/>
      <c r="V23" s="240"/>
      <c r="W23" s="240"/>
      <c r="X23" s="240"/>
      <c r="Y23" s="240"/>
      <c r="Z23" s="240"/>
      <c r="AA23" s="240"/>
    </row>
    <row r="24" spans="1:116" ht="21.75" customHeight="1">
      <c r="A24" s="652"/>
      <c r="B24" s="397"/>
      <c r="C24" s="303"/>
      <c r="D24" s="304"/>
      <c r="E24" s="305"/>
      <c r="F24" s="390"/>
      <c r="G24" s="390"/>
      <c r="H24" s="390"/>
      <c r="I24" s="390"/>
      <c r="J24" s="390"/>
      <c r="K24" s="390"/>
      <c r="L24" s="382"/>
      <c r="M24" s="430"/>
      <c r="N24" s="425"/>
      <c r="O24" s="430"/>
      <c r="P24" s="430"/>
      <c r="Q24" s="430"/>
      <c r="R24" s="239"/>
      <c r="S24" s="239"/>
      <c r="T24" s="411"/>
      <c r="U24" s="239"/>
      <c r="V24" s="240"/>
      <c r="W24" s="240"/>
      <c r="X24" s="240"/>
      <c r="Y24" s="240"/>
      <c r="Z24" s="240"/>
      <c r="AA24" s="240"/>
    </row>
    <row r="25" spans="1:116" ht="21.75" customHeight="1">
      <c r="A25" s="652"/>
      <c r="B25" s="397"/>
      <c r="C25" s="303"/>
      <c r="D25" s="304"/>
      <c r="E25" s="305"/>
      <c r="F25" s="390"/>
      <c r="G25" s="390"/>
      <c r="H25" s="390"/>
      <c r="I25" s="390"/>
      <c r="J25" s="390"/>
      <c r="K25" s="390"/>
      <c r="L25" s="382"/>
      <c r="M25" s="430"/>
      <c r="N25" s="425"/>
      <c r="O25" s="430"/>
      <c r="P25" s="430"/>
      <c r="Q25" s="430"/>
      <c r="R25" s="239"/>
      <c r="S25" s="239"/>
      <c r="T25" s="411"/>
      <c r="U25" s="239"/>
      <c r="V25" s="240"/>
      <c r="W25" s="240"/>
      <c r="X25" s="240"/>
      <c r="Y25" s="240"/>
      <c r="Z25" s="240"/>
      <c r="AA25" s="240"/>
    </row>
    <row r="26" spans="1:116" s="425" customFormat="1" ht="14.4">
      <c r="A26" s="536"/>
      <c r="B26" s="537" t="s">
        <v>315</v>
      </c>
      <c r="C26" s="901" t="str">
        <f>'Sch-1'!C34:D34</f>
        <v xml:space="preserve">  </v>
      </c>
      <c r="D26" s="901"/>
      <c r="E26" s="901"/>
      <c r="F26" s="536"/>
      <c r="G26" s="536"/>
      <c r="H26" s="536"/>
      <c r="I26" s="536"/>
      <c r="J26" s="536"/>
      <c r="K26" s="536"/>
      <c r="L26" s="536"/>
      <c r="M26" s="899" t="s">
        <v>317</v>
      </c>
      <c r="N26" s="899"/>
      <c r="O26" s="902" t="str">
        <f>'Sch-1'!K34</f>
        <v/>
      </c>
      <c r="P26" s="902"/>
      <c r="R26" s="279"/>
      <c r="S26" s="279"/>
      <c r="T26" s="279"/>
      <c r="U26" s="279"/>
    </row>
    <row r="27" spans="1:116" s="425" customFormat="1" ht="14.4">
      <c r="A27" s="536"/>
      <c r="B27" s="537" t="s">
        <v>316</v>
      </c>
      <c r="C27" s="900" t="str">
        <f>'Sch-1'!C35:D35</f>
        <v/>
      </c>
      <c r="D27" s="900"/>
      <c r="E27" s="900"/>
      <c r="F27" s="536"/>
      <c r="G27" s="536"/>
      <c r="H27" s="536"/>
      <c r="I27" s="536"/>
      <c r="J27" s="536"/>
      <c r="K27" s="536"/>
      <c r="L27" s="536"/>
      <c r="M27" s="899" t="s">
        <v>125</v>
      </c>
      <c r="N27" s="899"/>
      <c r="O27" s="902" t="str">
        <f>'Sch-1'!K35</f>
        <v/>
      </c>
      <c r="P27" s="902"/>
      <c r="R27" s="279"/>
      <c r="S27" s="279"/>
      <c r="T27" s="279"/>
      <c r="U27" s="279"/>
    </row>
    <row r="28" spans="1:116">
      <c r="B28" s="397"/>
      <c r="C28" s="303"/>
      <c r="D28" s="3"/>
      <c r="E28" s="305"/>
      <c r="F28" s="398"/>
      <c r="G28" s="390"/>
      <c r="H28" s="390"/>
      <c r="I28" s="390"/>
      <c r="J28" s="390"/>
      <c r="K28" s="390"/>
      <c r="L28" s="382"/>
      <c r="M28" s="430"/>
      <c r="N28" s="425"/>
      <c r="O28" s="430"/>
      <c r="P28" s="430"/>
      <c r="Q28" s="430"/>
    </row>
    <row r="29" spans="1:116">
      <c r="B29" s="399"/>
      <c r="C29" s="308"/>
      <c r="D29" s="7"/>
      <c r="E29" s="305"/>
      <c r="F29" s="398"/>
      <c r="G29" s="382"/>
      <c r="H29" s="382"/>
      <c r="I29" s="382"/>
      <c r="J29" s="382"/>
      <c r="K29" s="382"/>
      <c r="L29" s="382"/>
      <c r="M29" s="430"/>
      <c r="N29" s="425"/>
      <c r="O29" s="430"/>
      <c r="P29" s="430"/>
      <c r="Q29" s="430"/>
    </row>
    <row r="31" spans="1:116" hidden="1">
      <c r="P31" s="640">
        <f>P21*0.18</f>
        <v>0</v>
      </c>
    </row>
  </sheetData>
  <sheetProtection algorithmName="SHA-512" hashValue="PVIGK1yk+cOASc0ceE1HNzkA0BFj+3Ms24P7XAnPBWoLJVVv5JYe6NlWuG9YwLWSwCsmI5MYdZVFh8dd6afxbw==" saltValue="+lajL/vYnC1BxlFaZvqi+w==" spinCount="100000" sheet="1" formatColumns="0" formatRows="0" selectLockedCells="1"/>
  <customSheetViews>
    <customSheetView guid="{D75895E2-2F6F-4CBA-BD93-5453786CB40C}" scale="50" showPageBreaks="1" printArea="1" hiddenRows="1" hiddenColumns="1" view="pageBreakPreview">
      <selection activeCell="I18" sqref="I18"/>
      <pageMargins left="0.2" right="0.2" top="0.75" bottom="0.5" header="0.3" footer="0.3"/>
      <printOptions horizontalCentered="1"/>
      <pageSetup paperSize="9" scale="49" orientation="landscape" r:id="rId1"/>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2"/>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3"/>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4"/>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5"/>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7"/>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8"/>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9"/>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10"/>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11"/>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12"/>
      <headerFooter>
        <oddHeader>&amp;RSchedule-3
Page &amp;P of &amp;N</oddHeader>
      </headerFooter>
    </customSheetView>
    <customSheetView guid="{267FF044-3C5D-4FEC-AC00-A7E30583F8BB}" scale="80" showPageBreaks="1" printArea="1" hiddenRows="1" hiddenColumns="1" view="pageBreakPreview" topLeftCell="A14">
      <selection activeCell="A34" sqref="A34"/>
      <pageMargins left="0.2" right="0.2" top="0.75" bottom="0.5" header="0.3" footer="0.3"/>
      <printOptions horizontalCentered="1"/>
      <pageSetup paperSize="9" scale="52" orientation="landscape" r:id="rId13"/>
      <headerFooter>
        <oddHeader>&amp;RSchedule-3
Page &amp;P of &amp;N</oddHeader>
      </headerFooter>
    </customSheetView>
    <customSheetView guid="{85C35A94-6604-4819-B993-593EFE526A1E}" scale="80" showPageBreaks="1" printArea="1" hiddenRows="1" hiddenColumns="1" view="pageBreakPreview" topLeftCell="A20">
      <selection activeCell="A34" sqref="A34"/>
      <pageMargins left="0.2" right="0.2" top="0.75" bottom="0.5" header="0.3" footer="0.3"/>
      <printOptions horizontalCentered="1"/>
      <pageSetup paperSize="9" scale="52" orientation="landscape" r:id="rId14"/>
      <headerFooter>
        <oddHeader>&amp;RSchedule-3
Page &amp;P of &amp;N</oddHeader>
      </headerFooter>
    </customSheetView>
  </customSheetViews>
  <mergeCells count="18">
    <mergeCell ref="B17:F17"/>
    <mergeCell ref="C12:G12"/>
    <mergeCell ref="A14:P14"/>
    <mergeCell ref="C11:G11"/>
    <mergeCell ref="C10:G10"/>
    <mergeCell ref="C9:G9"/>
    <mergeCell ref="A3:P3"/>
    <mergeCell ref="A4:P4"/>
    <mergeCell ref="A6:B6"/>
    <mergeCell ref="A7:I7"/>
    <mergeCell ref="A8:G8"/>
    <mergeCell ref="B23:P23"/>
    <mergeCell ref="M27:N27"/>
    <mergeCell ref="M26:N26"/>
    <mergeCell ref="C27:E27"/>
    <mergeCell ref="C26:E26"/>
    <mergeCell ref="O27:P27"/>
    <mergeCell ref="O26:P26"/>
  </mergeCells>
  <conditionalFormatting sqref="K17:K19">
    <cfRule type="expression" dxfId="5" priority="44" stopIfTrue="1">
      <formula>J17&gt;0</formula>
    </cfRule>
  </conditionalFormatting>
  <dataValidations count="5">
    <dataValidation type="list" allowBlank="1" showInputMessage="1" showErrorMessage="1" sqref="IJ64456 A64456:K64456" xr:uid="{00000000-0002-0000-0600-000000000000}">
      <formula1>#REF!</formula1>
    </dataValidation>
    <dataValidation type="decimal" operator="greaterThan" allowBlank="1" showInputMessage="1" showErrorMessage="1" error="Enter only Numeric Value greater than zero or leave the cell blank !" sqref="O64426:O64472" xr:uid="{00000000-0002-0000-0600-000001000000}">
      <formula1>0</formula1>
    </dataValidation>
    <dataValidation type="list" operator="greaterThan" allowBlank="1" showInputMessage="1" showErrorMessage="1" sqref="K17:K19" xr:uid="{00000000-0002-0000-0600-000002000000}">
      <formula1>"0%,5%,12%,18%,28%"</formula1>
    </dataValidation>
    <dataValidation type="whole" operator="greaterThan" allowBlank="1" showInputMessage="1" showErrorMessage="1" sqref="I17:I19" xr:uid="{00000000-0002-0000-0600-000003000000}">
      <formula1>0</formula1>
    </dataValidation>
    <dataValidation type="whole" operator="greaterThanOrEqual" allowBlank="1" showInputMessage="1" showErrorMessage="1" errorTitle="Enter value greater than zero" sqref="O18:O19" xr:uid="{C4A34FF7-23E5-46DE-864B-31198431B145}">
      <formula1>0</formula1>
    </dataValidation>
  </dataValidations>
  <hyperlinks>
    <hyperlink ref="Y17" r:id="rId15" display="GST@18%" xr:uid="{23C1712C-2822-455F-8733-C87B98ACAB06}"/>
  </hyperlinks>
  <printOptions horizontalCentered="1"/>
  <pageMargins left="0.2" right="0.2" top="0.75" bottom="0.5" header="0.3" footer="0.3"/>
  <pageSetup paperSize="9" scale="49" orientation="landscape" r:id="rId16"/>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80" zoomScaleNormal="100" zoomScaleSheetLayoutView="80" workbookViewId="0">
      <selection activeCell="Q18" sqref="Q18"/>
    </sheetView>
  </sheetViews>
  <sheetFormatPr defaultColWidth="9.109375" defaultRowHeight="15.6"/>
  <cols>
    <col min="1" max="1" width="7.5546875" style="456" customWidth="1"/>
    <col min="2" max="2" width="9" style="456" customWidth="1"/>
    <col min="3" max="3" width="10.33203125" style="456" customWidth="1"/>
    <col min="4" max="4" width="10.88671875" style="456" customWidth="1"/>
    <col min="5" max="5" width="11.109375" style="456" customWidth="1"/>
    <col min="6" max="6" width="13.6640625" style="456" customWidth="1"/>
    <col min="7" max="7" width="15.44140625" style="456" customWidth="1"/>
    <col min="8" max="11" width="16.88671875" style="456" customWidth="1"/>
    <col min="12" max="12" width="14.44140625" style="457" customWidth="1"/>
    <col min="13" max="13" width="9" style="456" customWidth="1"/>
    <col min="14" max="14" width="11.44140625" style="456" customWidth="1"/>
    <col min="15" max="15" width="13.33203125" style="456" customWidth="1"/>
    <col min="16" max="16" width="15.6640625" style="461" customWidth="1"/>
    <col min="17" max="16384" width="9.109375" style="461"/>
  </cols>
  <sheetData>
    <row r="1" spans="1:16" s="458" customFormat="1" ht="24.75" customHeight="1">
      <c r="A1" s="441" t="str">
        <f>Cover!B3</f>
        <v xml:space="preserve">SPEC. NO.: CC/NT/W-RT/DOM/A10/23/01655	</v>
      </c>
      <c r="B1" s="441"/>
      <c r="C1" s="441"/>
      <c r="D1" s="441"/>
      <c r="E1" s="441"/>
      <c r="F1" s="441"/>
      <c r="G1" s="442"/>
      <c r="H1" s="442"/>
      <c r="I1" s="442"/>
      <c r="J1" s="442"/>
      <c r="K1" s="442"/>
      <c r="L1" s="443"/>
      <c r="M1" s="444"/>
      <c r="N1" s="445"/>
      <c r="O1" s="445"/>
      <c r="P1" s="446" t="s">
        <v>26</v>
      </c>
    </row>
    <row r="2" spans="1:16" s="458" customFormat="1">
      <c r="A2" s="10"/>
      <c r="B2" s="10"/>
      <c r="C2" s="10"/>
      <c r="D2" s="10"/>
      <c r="E2" s="10"/>
      <c r="F2" s="10"/>
      <c r="G2" s="447"/>
      <c r="H2" s="447"/>
      <c r="I2" s="447"/>
      <c r="J2" s="447"/>
      <c r="K2" s="447"/>
      <c r="L2" s="448"/>
      <c r="M2" s="449"/>
      <c r="N2" s="450"/>
      <c r="O2" s="450"/>
    </row>
    <row r="3" spans="1:16" s="458" customFormat="1" ht="61.5" customHeight="1">
      <c r="A3" s="917" t="str">
        <f>Cover!$B$2</f>
        <v>765kV Reactor Package RT20 for 7X110MVAR, 765kV, 1-Phase Reactors at Fatehgarh-III PS associated with ”Transmission system for evacuation of power from REZ in Rajasthan (20GW) under Phase-III Part E1”.</v>
      </c>
      <c r="B3" s="917"/>
      <c r="C3" s="917"/>
      <c r="D3" s="917"/>
      <c r="E3" s="917"/>
      <c r="F3" s="917"/>
      <c r="G3" s="917"/>
      <c r="H3" s="917"/>
      <c r="I3" s="917"/>
      <c r="J3" s="917"/>
      <c r="K3" s="917"/>
      <c r="L3" s="917"/>
      <c r="M3" s="917"/>
      <c r="N3" s="917"/>
      <c r="O3" s="917"/>
      <c r="P3" s="917"/>
    </row>
    <row r="4" spans="1:16" s="458" customFormat="1">
      <c r="A4" s="918" t="s">
        <v>19</v>
      </c>
      <c r="B4" s="918"/>
      <c r="C4" s="918"/>
      <c r="D4" s="918"/>
      <c r="E4" s="918"/>
      <c r="F4" s="918"/>
      <c r="G4" s="918"/>
      <c r="H4" s="918"/>
      <c r="I4" s="918"/>
      <c r="J4" s="918"/>
      <c r="K4" s="918"/>
      <c r="L4" s="918"/>
      <c r="M4" s="918"/>
      <c r="N4" s="918"/>
      <c r="O4" s="918"/>
      <c r="P4" s="918"/>
    </row>
    <row r="5" spans="1:16" s="458" customFormat="1">
      <c r="A5" s="451"/>
      <c r="B5" s="451"/>
      <c r="C5" s="451"/>
      <c r="D5" s="451"/>
      <c r="E5" s="451"/>
      <c r="F5" s="451"/>
      <c r="G5" s="452"/>
      <c r="H5" s="452"/>
      <c r="I5" s="452"/>
      <c r="J5" s="452"/>
      <c r="K5" s="452"/>
      <c r="L5" s="452"/>
      <c r="M5" s="451"/>
      <c r="N5" s="451"/>
      <c r="O5" s="451"/>
    </row>
    <row r="6" spans="1:16" s="458" customFormat="1" ht="20.25" customHeight="1">
      <c r="A6" s="876" t="s">
        <v>349</v>
      </c>
      <c r="B6" s="876"/>
      <c r="C6" s="4"/>
      <c r="D6" s="324"/>
      <c r="E6" s="4"/>
      <c r="F6" s="4"/>
      <c r="G6" s="4"/>
      <c r="H6" s="4"/>
      <c r="I6" s="4"/>
      <c r="J6" s="452"/>
      <c r="K6" s="452"/>
      <c r="L6" s="452"/>
      <c r="M6" s="451"/>
      <c r="N6" s="451"/>
      <c r="O6" s="451"/>
    </row>
    <row r="7" spans="1:16" s="458" customFormat="1" ht="21" customHeight="1">
      <c r="A7" s="880">
        <f>'Sch-1'!A7</f>
        <v>0</v>
      </c>
      <c r="B7" s="880"/>
      <c r="C7" s="880"/>
      <c r="D7" s="880"/>
      <c r="E7" s="880"/>
      <c r="F7" s="880"/>
      <c r="G7" s="880"/>
      <c r="H7" s="880"/>
      <c r="I7" s="880"/>
      <c r="J7" s="5"/>
      <c r="K7" s="5"/>
      <c r="L7" s="364"/>
      <c r="M7" s="5"/>
      <c r="N7" s="453" t="s">
        <v>1</v>
      </c>
      <c r="O7" s="450"/>
    </row>
    <row r="8" spans="1:16" s="458" customFormat="1" ht="21" customHeight="1">
      <c r="A8" s="877" t="str">
        <f>"Bidder’s Name and Address  (" &amp; MID('Names of Bidder'!B9,9, 20) &amp; ") :"</f>
        <v>Bidder’s Name and Address  (Sole Bidder) :</v>
      </c>
      <c r="B8" s="877"/>
      <c r="C8" s="877"/>
      <c r="D8" s="877"/>
      <c r="E8" s="877"/>
      <c r="F8" s="877"/>
      <c r="G8" s="877"/>
      <c r="H8" s="398"/>
      <c r="I8" s="398"/>
      <c r="J8" s="467"/>
      <c r="K8" s="467"/>
      <c r="L8" s="467"/>
      <c r="M8" s="467"/>
      <c r="N8" s="11" t="str">
        <f>'Sch-1'!K8</f>
        <v>Contract Services</v>
      </c>
      <c r="O8" s="450"/>
    </row>
    <row r="9" spans="1:16" s="458" customFormat="1" ht="24" customHeight="1">
      <c r="A9" s="418" t="s">
        <v>12</v>
      </c>
      <c r="B9" s="375"/>
      <c r="C9" s="880" t="str">
        <f>IF('Names of Bidder'!D9=0, "", 'Names of Bidder'!D9)</f>
        <v/>
      </c>
      <c r="D9" s="880"/>
      <c r="E9" s="880"/>
      <c r="F9" s="880"/>
      <c r="G9" s="880"/>
      <c r="H9" s="376"/>
      <c r="I9" s="376"/>
      <c r="J9" s="238"/>
      <c r="K9" s="238"/>
      <c r="L9" s="459"/>
      <c r="N9" s="11" t="str">
        <f>'Sch-1'!K9</f>
        <v>Power Grid Corporation of India Ltd.,</v>
      </c>
      <c r="O9" s="450"/>
    </row>
    <row r="10" spans="1:16" s="458" customFormat="1">
      <c r="A10" s="418" t="s">
        <v>11</v>
      </c>
      <c r="B10" s="375"/>
      <c r="C10" s="879" t="str">
        <f>IF('Names of Bidder'!D10=0, "", 'Names of Bidder'!D10)</f>
        <v/>
      </c>
      <c r="D10" s="879"/>
      <c r="E10" s="879"/>
      <c r="F10" s="879"/>
      <c r="G10" s="879"/>
      <c r="H10" s="376"/>
      <c r="I10" s="376"/>
      <c r="J10" s="238"/>
      <c r="K10" s="238"/>
      <c r="L10" s="459"/>
      <c r="N10" s="11" t="str">
        <f>'Sch-1'!K10</f>
        <v>"Saudamini", Plot No.-2</v>
      </c>
      <c r="O10" s="450"/>
    </row>
    <row r="11" spans="1:16" s="458" customFormat="1">
      <c r="A11" s="376"/>
      <c r="B11" s="376"/>
      <c r="C11" s="879" t="str">
        <f>IF('Names of Bidder'!D11=0, "", 'Names of Bidder'!D11)</f>
        <v/>
      </c>
      <c r="D11" s="879"/>
      <c r="E11" s="879"/>
      <c r="F11" s="879"/>
      <c r="G11" s="879"/>
      <c r="H11" s="376"/>
      <c r="I11" s="376"/>
      <c r="J11" s="238"/>
      <c r="K11" s="238"/>
      <c r="L11" s="459"/>
      <c r="N11" s="11" t="str">
        <f>'Sch-1'!K11</f>
        <v xml:space="preserve">Sector-29, </v>
      </c>
      <c r="O11" s="450"/>
    </row>
    <row r="12" spans="1:16" s="458" customFormat="1">
      <c r="A12" s="376"/>
      <c r="B12" s="376"/>
      <c r="C12" s="879" t="str">
        <f>IF('Names of Bidder'!D12=0, "", 'Names of Bidder'!D12)</f>
        <v/>
      </c>
      <c r="D12" s="879"/>
      <c r="E12" s="879"/>
      <c r="F12" s="879"/>
      <c r="G12" s="879"/>
      <c r="H12" s="376"/>
      <c r="I12" s="376"/>
      <c r="J12" s="238"/>
      <c r="K12" s="238"/>
      <c r="L12" s="459"/>
      <c r="N12" s="11" t="str">
        <f>'Sch-1'!K12</f>
        <v>Gurgaon (Haryana) - 122001</v>
      </c>
      <c r="O12" s="450"/>
    </row>
    <row r="13" spans="1:16" s="458" customFormat="1">
      <c r="A13" s="376"/>
      <c r="B13" s="376"/>
      <c r="C13" s="238"/>
      <c r="D13" s="238"/>
      <c r="E13" s="238"/>
      <c r="F13" s="238"/>
      <c r="G13" s="238"/>
      <c r="H13" s="376"/>
      <c r="I13" s="376"/>
      <c r="J13" s="238"/>
      <c r="K13" s="238"/>
      <c r="L13" s="459"/>
      <c r="N13" s="11"/>
      <c r="O13" s="450"/>
    </row>
    <row r="14" spans="1:16" s="458" customFormat="1" ht="21" customHeight="1">
      <c r="A14" s="906" t="s">
        <v>27</v>
      </c>
      <c r="B14" s="906"/>
      <c r="C14" s="906"/>
      <c r="D14" s="906"/>
      <c r="E14" s="906"/>
      <c r="F14" s="906"/>
      <c r="G14" s="906"/>
      <c r="H14" s="906"/>
      <c r="I14" s="906"/>
      <c r="J14" s="906"/>
      <c r="K14" s="906"/>
      <c r="L14" s="906"/>
      <c r="M14" s="906"/>
      <c r="N14" s="906"/>
      <c r="O14" s="906"/>
      <c r="P14" s="906"/>
    </row>
    <row r="15" spans="1:16" s="458" customFormat="1" ht="63.75" customHeight="1">
      <c r="A15" s="437" t="s">
        <v>7</v>
      </c>
      <c r="B15" s="438" t="s">
        <v>265</v>
      </c>
      <c r="C15" s="438" t="s">
        <v>266</v>
      </c>
      <c r="D15" s="438" t="s">
        <v>276</v>
      </c>
      <c r="E15" s="438" t="s">
        <v>278</v>
      </c>
      <c r="F15" s="438" t="s">
        <v>279</v>
      </c>
      <c r="G15" s="437" t="s">
        <v>25</v>
      </c>
      <c r="H15" s="468" t="s">
        <v>322</v>
      </c>
      <c r="I15" s="469" t="s">
        <v>321</v>
      </c>
      <c r="J15" s="469" t="s">
        <v>308</v>
      </c>
      <c r="K15" s="469" t="s">
        <v>318</v>
      </c>
      <c r="L15" s="438" t="s">
        <v>15</v>
      </c>
      <c r="M15" s="439" t="s">
        <v>9</v>
      </c>
      <c r="N15" s="439" t="s">
        <v>16</v>
      </c>
      <c r="O15" s="440" t="s">
        <v>28</v>
      </c>
      <c r="P15" s="440" t="s">
        <v>29</v>
      </c>
    </row>
    <row r="16" spans="1:16" s="541" customFormat="1" ht="14.4">
      <c r="A16" s="538">
        <v>1</v>
      </c>
      <c r="B16" s="538">
        <v>2</v>
      </c>
      <c r="C16" s="538">
        <v>3</v>
      </c>
      <c r="D16" s="538">
        <v>4</v>
      </c>
      <c r="E16" s="538">
        <v>5</v>
      </c>
      <c r="F16" s="538">
        <v>6</v>
      </c>
      <c r="G16" s="538">
        <v>7</v>
      </c>
      <c r="H16" s="539">
        <v>8</v>
      </c>
      <c r="I16" s="539">
        <v>9</v>
      </c>
      <c r="J16" s="539">
        <v>10</v>
      </c>
      <c r="K16" s="539">
        <v>11</v>
      </c>
      <c r="L16" s="540">
        <v>12</v>
      </c>
      <c r="M16" s="538">
        <v>13</v>
      </c>
      <c r="N16" s="538">
        <v>14</v>
      </c>
      <c r="O16" s="538">
        <v>15</v>
      </c>
      <c r="P16" s="538" t="s">
        <v>320</v>
      </c>
    </row>
    <row r="17" spans="1:17">
      <c r="A17" s="454"/>
      <c r="B17" s="454"/>
      <c r="C17" s="454"/>
      <c r="D17" s="454"/>
      <c r="E17" s="454"/>
      <c r="F17" s="454"/>
      <c r="G17" s="454"/>
      <c r="H17" s="454"/>
      <c r="I17" s="454"/>
      <c r="J17" s="454"/>
      <c r="K17" s="454"/>
      <c r="L17" s="455"/>
      <c r="M17" s="454"/>
      <c r="N17" s="454"/>
      <c r="O17" s="454"/>
      <c r="P17" s="460"/>
    </row>
    <row r="18" spans="1:17" s="456" customFormat="1" ht="45" customHeight="1">
      <c r="A18" s="454"/>
      <c r="B18" s="462"/>
      <c r="C18" s="462"/>
      <c r="D18" s="462"/>
      <c r="F18" s="462"/>
      <c r="G18" s="462"/>
      <c r="H18" s="462"/>
      <c r="I18" s="531" t="s">
        <v>337</v>
      </c>
      <c r="J18" s="462"/>
      <c r="K18" s="462"/>
      <c r="L18" s="462"/>
      <c r="M18" s="462"/>
      <c r="N18" s="462"/>
      <c r="O18" s="462"/>
      <c r="P18" s="462"/>
    </row>
    <row r="19" spans="1:17" ht="26.25" customHeight="1">
      <c r="A19" s="454"/>
      <c r="B19" s="914"/>
      <c r="C19" s="915"/>
      <c r="D19" s="915"/>
      <c r="E19" s="915"/>
      <c r="F19" s="915"/>
      <c r="G19" s="915"/>
      <c r="H19" s="915"/>
      <c r="I19" s="915"/>
      <c r="J19" s="915"/>
      <c r="K19" s="916"/>
      <c r="L19" s="463"/>
      <c r="M19" s="463"/>
      <c r="N19" s="463"/>
      <c r="O19" s="463"/>
      <c r="P19" s="464"/>
      <c r="Q19" s="404"/>
    </row>
    <row r="20" spans="1:17" ht="27.75" customHeight="1">
      <c r="A20" s="911" t="s">
        <v>323</v>
      </c>
      <c r="B20" s="911"/>
      <c r="C20" s="911"/>
      <c r="D20" s="911"/>
      <c r="E20" s="911"/>
      <c r="F20" s="911"/>
      <c r="G20" s="911"/>
      <c r="H20" s="911"/>
      <c r="I20" s="911"/>
      <c r="J20" s="911"/>
      <c r="K20" s="911"/>
      <c r="L20" s="911"/>
      <c r="M20" s="911"/>
      <c r="N20" s="911"/>
      <c r="O20" s="911"/>
      <c r="P20" s="911"/>
      <c r="Q20" s="404"/>
    </row>
    <row r="21" spans="1:17" ht="39" customHeight="1">
      <c r="A21" s="912" t="s">
        <v>324</v>
      </c>
      <c r="B21" s="912"/>
      <c r="C21" s="912"/>
      <c r="D21" s="912"/>
      <c r="E21" s="912"/>
      <c r="F21" s="912"/>
      <c r="G21" s="912"/>
      <c r="H21" s="912"/>
      <c r="I21" s="912"/>
      <c r="J21" s="912"/>
      <c r="K21" s="912"/>
      <c r="L21" s="912"/>
      <c r="M21" s="912"/>
      <c r="N21" s="912"/>
      <c r="O21" s="912"/>
      <c r="P21" s="912"/>
      <c r="Q21" s="404"/>
    </row>
    <row r="23" spans="1:17" s="465" customFormat="1">
      <c r="B23" s="466" t="s">
        <v>315</v>
      </c>
      <c r="C23" s="910" t="str">
        <f>'Sch-3'!C26:D26</f>
        <v xml:space="preserve">  </v>
      </c>
      <c r="D23" s="909"/>
    </row>
    <row r="24" spans="1:17" s="465" customFormat="1">
      <c r="B24" s="466" t="s">
        <v>316</v>
      </c>
      <c r="C24" s="908" t="str">
        <f>'Sch-3'!C27:D27</f>
        <v/>
      </c>
      <c r="D24" s="909"/>
      <c r="L24" s="907" t="s">
        <v>317</v>
      </c>
      <c r="M24" s="907"/>
      <c r="N24" s="913" t="str">
        <f>'Sch-3'!O26</f>
        <v/>
      </c>
      <c r="O24" s="913"/>
      <c r="P24" s="913"/>
    </row>
    <row r="25" spans="1:17">
      <c r="L25" s="907" t="s">
        <v>125</v>
      </c>
      <c r="M25" s="907"/>
      <c r="N25" s="913" t="str">
        <f>'Sch-3'!O27</f>
        <v/>
      </c>
      <c r="O25" s="913"/>
      <c r="P25" s="913"/>
    </row>
  </sheetData>
  <sheetProtection password="CCC7" sheet="1" objects="1" scenarios="1" formatColumns="0" formatRows="0" selectLockedCells="1"/>
  <customSheetViews>
    <customSheetView guid="{D75895E2-2F6F-4CBA-BD93-5453786CB40C}" scale="80" showPageBreaks="1" printArea="1" view="pageBreakPreview">
      <selection activeCell="Q18" sqref="Q18"/>
      <pageMargins left="0.7" right="0.7" top="0.75" bottom="0.75" header="0.3" footer="0.3"/>
      <pageSetup paperSize="9" scale="58" orientation="landscape" r:id="rId1"/>
    </customSheetView>
    <customSheetView guid="{A4F9CA79-D3DE-43F5-9CDC-F14C42FDD954}" scale="80" showPageBreaks="1" printArea="1" view="pageBreakPreview" topLeftCell="A4">
      <selection activeCell="Q18" sqref="Q18"/>
      <pageMargins left="0.7" right="0.7" top="0.75" bottom="0.75" header="0.3" footer="0.3"/>
      <pageSetup paperSize="9" scale="58" orientation="landscape" r:id="rId2"/>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3"/>
    </customSheetView>
    <customSheetView guid="{755190E0-7BE9-48F9-BB5F-DF8E25D6736A}" showPageBreaks="1" printArea="1" view="pageBreakPreview">
      <selection activeCell="Q18" sqref="Q18"/>
      <pageMargins left="0.7" right="0.7" top="0.75" bottom="0.75" header="0.3" footer="0.3"/>
      <pageSetup paperSize="9" scale="58" orientation="landscape" r:id="rId4"/>
    </customSheetView>
    <customSheetView guid="{CCA37BAE-906F-43D5-9FD9-B13563E4B9D7}" showPageBreaks="1" printArea="1" view="pageBreakPreview">
      <selection activeCell="Q18" sqref="Q18"/>
      <pageMargins left="0.7" right="0.7" top="0.75" bottom="0.75" header="0.3" footer="0.3"/>
      <pageSetup paperSize="9" scale="58" orientation="landscape" r:id="rId5"/>
    </customSheetView>
    <customSheetView guid="{B96E710B-6DD7-4DE1-95AB-C9EE060CD030}" scale="80" showPageBreaks="1" printArea="1" view="pageBreakPreview">
      <selection activeCell="G22" sqref="G22"/>
      <pageMargins left="0.7" right="0.7" top="0.75" bottom="0.75" header="0.3" footer="0.3"/>
      <pageSetup paperSize="9" scale="58" orientation="landscape" r:id="rId6"/>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7"/>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8"/>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9"/>
    </customSheetView>
    <customSheetView guid="{63D51328-7CBC-4A1E-B96D-BAE91416501B}" showPageBreaks="1" printArea="1" view="pageBreakPreview">
      <selection activeCell="Q18" sqref="Q18"/>
      <pageMargins left="0.7" right="0.7" top="0.75" bottom="0.75" header="0.3" footer="0.3"/>
      <pageSetup paperSize="9" scale="58" orientation="landscape" r:id="rId10"/>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11"/>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12"/>
    </customSheetView>
    <customSheetView guid="{267FF044-3C5D-4FEC-AC00-A7E30583F8BB}" scale="80" showPageBreaks="1" printArea="1" view="pageBreakPreview" topLeftCell="A4">
      <selection activeCell="Q18" sqref="Q18"/>
      <pageMargins left="0.7" right="0.7" top="0.75" bottom="0.75" header="0.3" footer="0.3"/>
      <pageSetup paperSize="9" scale="58" orientation="landscape" r:id="rId13"/>
    </customSheetView>
    <customSheetView guid="{85C35A94-6604-4819-B993-593EFE526A1E}" scale="80" showPageBreaks="1" printArea="1" view="pageBreakPreview" topLeftCell="A4">
      <selection activeCell="Q18" sqref="Q18"/>
      <pageMargins left="0.7" right="0.7" top="0.75" bottom="0.75" header="0.3" footer="0.3"/>
      <pageSetup paperSize="9" scale="58" orientation="landscape" r:id="rId14"/>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4" zoomScaleNormal="100" zoomScaleSheetLayoutView="100" workbookViewId="0">
      <selection activeCell="D19" sqref="D19:E19"/>
    </sheetView>
  </sheetViews>
  <sheetFormatPr defaultColWidth="11.44140625" defaultRowHeight="15.6"/>
  <cols>
    <col min="1" max="1" width="11.88671875" style="27" customWidth="1"/>
    <col min="2" max="2" width="46.6640625" style="27" customWidth="1"/>
    <col min="3" max="3" width="20" style="27" customWidth="1"/>
    <col min="4" max="4" width="23.44140625" style="27" customWidth="1"/>
    <col min="5" max="5" width="22.88671875" style="27" customWidth="1"/>
    <col min="6" max="6" width="11.44140625" style="79" hidden="1" customWidth="1"/>
    <col min="7" max="7" width="34.109375" style="79" hidden="1" customWidth="1"/>
    <col min="8" max="8" width="11.44140625" style="79" hidden="1" customWidth="1"/>
    <col min="9" max="9" width="14" style="358" hidden="1" customWidth="1"/>
    <col min="10" max="10" width="14.44140625" style="358" hidden="1" customWidth="1"/>
    <col min="11" max="11" width="17.109375" style="358" hidden="1" customWidth="1"/>
    <col min="12" max="13" width="11.44140625" style="358" hidden="1" customWidth="1"/>
    <col min="14" max="14" width="21.33203125" style="358" hidden="1" customWidth="1"/>
    <col min="15" max="15" width="18.33203125" style="79" hidden="1" customWidth="1"/>
    <col min="16" max="17" width="11.44140625" style="79" hidden="1" customWidth="1"/>
    <col min="18" max="18" width="11.44140625" style="105" hidden="1" customWidth="1"/>
    <col min="19" max="20" width="11.44140625" style="79" hidden="1" customWidth="1"/>
    <col min="21" max="24" width="11.44140625" style="79" customWidth="1"/>
    <col min="25" max="16384" width="11.44140625" style="105"/>
  </cols>
  <sheetData>
    <row r="1" spans="1:15" ht="18" customHeight="1">
      <c r="A1" s="75" t="str">
        <f>Cover!B3</f>
        <v xml:space="preserve">SPEC. NO.: CC/NT/W-RT/DOM/A10/23/01655	</v>
      </c>
      <c r="B1" s="76"/>
      <c r="C1" s="77"/>
      <c r="D1" s="77"/>
      <c r="E1" s="78" t="s">
        <v>128</v>
      </c>
    </row>
    <row r="2" spans="1:15" ht="8.1" customHeight="1">
      <c r="A2" s="80"/>
      <c r="B2" s="81"/>
      <c r="C2" s="82"/>
      <c r="D2" s="82"/>
      <c r="E2" s="83"/>
      <c r="F2" s="84"/>
    </row>
    <row r="3" spans="1:15" ht="99.75" customHeight="1">
      <c r="A3" s="927" t="str">
        <f>Cover!$B$2</f>
        <v>765kV Reactor Package RT20 for 7X110MVAR, 765kV, 1-Phase Reactors at Fatehgarh-III PS associated with ”Transmission system for evacuation of power from REZ in Rajasthan (20GW) under Phase-III Part E1”.</v>
      </c>
      <c r="B3" s="927"/>
      <c r="C3" s="927"/>
      <c r="D3" s="927"/>
      <c r="E3" s="927"/>
    </row>
    <row r="4" spans="1:15" ht="21.9" customHeight="1">
      <c r="A4" s="928" t="s">
        <v>129</v>
      </c>
      <c r="B4" s="928"/>
      <c r="C4" s="928"/>
      <c r="D4" s="928"/>
      <c r="E4" s="928"/>
    </row>
    <row r="5" spans="1:15" ht="12" customHeight="1">
      <c r="A5" s="85"/>
      <c r="B5" s="86"/>
      <c r="C5" s="86"/>
      <c r="D5" s="86"/>
      <c r="E5" s="86"/>
    </row>
    <row r="6" spans="1:15" ht="24" customHeight="1">
      <c r="A6" s="876" t="s">
        <v>349</v>
      </c>
      <c r="B6" s="876"/>
      <c r="C6" s="4"/>
      <c r="D6" s="324"/>
      <c r="E6" s="4"/>
      <c r="F6" s="4"/>
      <c r="G6" s="4"/>
      <c r="H6" s="4"/>
      <c r="I6" s="4"/>
    </row>
    <row r="7" spans="1:15" ht="18" customHeight="1">
      <c r="A7" s="880">
        <f>'Sch-1'!A7</f>
        <v>0</v>
      </c>
      <c r="B7" s="880"/>
      <c r="C7" s="880"/>
      <c r="D7" s="453" t="s">
        <v>1</v>
      </c>
      <c r="E7" s="525"/>
      <c r="F7" s="525"/>
      <c r="G7" s="525"/>
      <c r="H7" s="525"/>
      <c r="I7" s="525"/>
    </row>
    <row r="8" spans="1:15" ht="18" customHeight="1">
      <c r="A8" s="877" t="str">
        <f>"Bidder’s Name and Address  (" &amp; MID('Names of Bidder'!B9,9, 20) &amp; ") :"</f>
        <v>Bidder’s Name and Address  (Sole Bidder) :</v>
      </c>
      <c r="B8" s="877"/>
      <c r="C8" s="877"/>
      <c r="D8" s="11" t="s">
        <v>2</v>
      </c>
      <c r="E8" s="527"/>
      <c r="F8" s="527"/>
      <c r="G8" s="527"/>
      <c r="H8" s="398"/>
      <c r="I8" s="398"/>
    </row>
    <row r="9" spans="1:15" ht="18" customHeight="1">
      <c r="A9" s="418" t="s">
        <v>12</v>
      </c>
      <c r="B9" s="418" t="str">
        <f>IF('Names of Bidder'!D9=0, "", 'Names of Bidder'!D9)</f>
        <v/>
      </c>
      <c r="C9" s="105"/>
      <c r="D9" s="11" t="s">
        <v>3</v>
      </c>
      <c r="E9" s="526"/>
      <c r="F9" s="526"/>
      <c r="G9" s="526"/>
      <c r="H9" s="376"/>
      <c r="I9" s="376"/>
    </row>
    <row r="10" spans="1:15" ht="18" customHeight="1">
      <c r="A10" s="418" t="s">
        <v>11</v>
      </c>
      <c r="B10" s="238" t="str">
        <f>IF('Names of Bidder'!D10=0, "", 'Names of Bidder'!D10)</f>
        <v/>
      </c>
      <c r="C10" s="105"/>
      <c r="D10" s="11" t="s">
        <v>4</v>
      </c>
      <c r="E10" s="526"/>
      <c r="F10" s="526"/>
      <c r="G10" s="526"/>
      <c r="H10" s="376"/>
      <c r="I10" s="376"/>
    </row>
    <row r="11" spans="1:15" ht="18" customHeight="1">
      <c r="A11" s="376"/>
      <c r="B11" s="238" t="str">
        <f>IF('Names of Bidder'!D11=0, "", 'Names of Bidder'!D11)</f>
        <v/>
      </c>
      <c r="C11" s="105"/>
      <c r="D11" s="11" t="s">
        <v>5</v>
      </c>
      <c r="E11" s="526"/>
      <c r="F11" s="526"/>
      <c r="G11" s="526"/>
      <c r="H11" s="376"/>
      <c r="I11" s="376"/>
    </row>
    <row r="12" spans="1:15" ht="18" customHeight="1">
      <c r="A12" s="376"/>
      <c r="B12" s="238" t="str">
        <f>IF('Names of Bidder'!D12=0, "", 'Names of Bidder'!D12)</f>
        <v/>
      </c>
      <c r="C12" s="105"/>
      <c r="D12" s="11" t="s">
        <v>6</v>
      </c>
      <c r="E12" s="526"/>
      <c r="F12" s="526"/>
      <c r="G12" s="526"/>
      <c r="H12" s="376"/>
      <c r="I12" s="376"/>
    </row>
    <row r="13" spans="1:15" ht="8.1" customHeight="1" thickBot="1">
      <c r="B13" s="132"/>
    </row>
    <row r="14" spans="1:15" ht="21.9" customHeight="1">
      <c r="A14" s="580" t="s">
        <v>130</v>
      </c>
      <c r="B14" s="929" t="s">
        <v>131</v>
      </c>
      <c r="C14" s="929"/>
      <c r="D14" s="930" t="s">
        <v>132</v>
      </c>
      <c r="E14" s="931"/>
      <c r="I14" s="926" t="s">
        <v>133</v>
      </c>
      <c r="J14" s="926"/>
      <c r="K14" s="926"/>
      <c r="M14" s="919" t="s">
        <v>134</v>
      </c>
      <c r="N14" s="919"/>
      <c r="O14" s="919"/>
    </row>
    <row r="15" spans="1:15" ht="29.25" customHeight="1">
      <c r="A15" s="581" t="s">
        <v>135</v>
      </c>
      <c r="B15" s="920" t="s">
        <v>325</v>
      </c>
      <c r="C15" s="920"/>
      <c r="D15" s="921">
        <f>'Sch-1'!P29</f>
        <v>0</v>
      </c>
      <c r="E15" s="922"/>
      <c r="I15" s="359" t="s">
        <v>136</v>
      </c>
      <c r="K15" s="359" t="e">
        <f>ROUND('[9]Sch-1'!U3*#REF!,0)</f>
        <v>#REF!</v>
      </c>
      <c r="M15" s="359" t="s">
        <v>136</v>
      </c>
      <c r="O15" s="90" t="e">
        <f>ROUND('[9]Sch-1'!U5*#REF!,0)</f>
        <v>#REF!</v>
      </c>
    </row>
    <row r="16" spans="1:15" ht="87.75" customHeight="1">
      <c r="A16" s="582"/>
      <c r="B16" s="923" t="s">
        <v>326</v>
      </c>
      <c r="C16" s="923"/>
      <c r="D16" s="924"/>
      <c r="E16" s="925"/>
      <c r="G16" s="91"/>
    </row>
    <row r="17" spans="1:15" ht="25.5" customHeight="1">
      <c r="A17" s="581" t="s">
        <v>137</v>
      </c>
      <c r="B17" s="920" t="s">
        <v>327</v>
      </c>
      <c r="C17" s="920"/>
      <c r="D17" s="921">
        <f>'Sch-3'!R21</f>
        <v>0</v>
      </c>
      <c r="E17" s="922"/>
      <c r="I17" s="359" t="s">
        <v>138</v>
      </c>
      <c r="K17" s="360">
        <f>IF(ISERROR(ROUND((#REF!+#REF!)*#REF!,0)),0, ROUND((#REF!+#REF!)*#REF!,0))</f>
        <v>0</v>
      </c>
      <c r="M17" s="359" t="s">
        <v>138</v>
      </c>
      <c r="O17" s="93">
        <f>IF(ISERROR(ROUND((#REF!+#REF!)*#REF!,0)),0, ROUND((#REF!+#REF!)*#REF!,0))</f>
        <v>0</v>
      </c>
    </row>
    <row r="18" spans="1:15" ht="84" customHeight="1">
      <c r="A18" s="582"/>
      <c r="B18" s="923" t="s">
        <v>328</v>
      </c>
      <c r="C18" s="923"/>
      <c r="D18" s="936"/>
      <c r="E18" s="937"/>
      <c r="G18" s="94"/>
      <c r="I18" s="361" t="e">
        <f>#REF!/'Sch-1'!Y1</f>
        <v>#REF!</v>
      </c>
      <c r="K18" s="358">
        <f>'[9]Sch-1'!U3</f>
        <v>0</v>
      </c>
      <c r="M18" s="361" t="e">
        <f>I18</f>
        <v>#REF!</v>
      </c>
      <c r="O18" s="79">
        <f>'[9]Sch-1'!U5</f>
        <v>0</v>
      </c>
    </row>
    <row r="19" spans="1:15" ht="33" customHeight="1" thickBot="1">
      <c r="A19" s="583"/>
      <c r="B19" s="584" t="s">
        <v>331</v>
      </c>
      <c r="C19" s="585"/>
      <c r="D19" s="934">
        <f>D15+D17</f>
        <v>0</v>
      </c>
      <c r="E19" s="935"/>
    </row>
    <row r="20" spans="1:15" ht="30" customHeight="1">
      <c r="A20" s="95"/>
      <c r="B20" s="95"/>
      <c r="C20" s="96"/>
      <c r="D20" s="95"/>
      <c r="E20" s="95"/>
    </row>
    <row r="21" spans="1:15" ht="30" customHeight="1">
      <c r="A21" s="97" t="s">
        <v>143</v>
      </c>
      <c r="B21" s="588" t="str">
        <f>'Names of Bidder'!D27&amp;" "&amp;'Names of Bidder'!E27&amp;" "&amp;'Names of Bidder'!F27</f>
        <v xml:space="preserve">  </v>
      </c>
      <c r="C21" s="96" t="s">
        <v>144</v>
      </c>
      <c r="D21" s="932" t="str">
        <f>IF('Names of Bidder'!D24="","",'Names of Bidder'!D24)</f>
        <v/>
      </c>
      <c r="E21" s="933"/>
      <c r="F21" s="98"/>
    </row>
    <row r="22" spans="1:15" ht="30" customHeight="1">
      <c r="A22" s="97" t="s">
        <v>145</v>
      </c>
      <c r="B22" s="653" t="str">
        <f>IF('Names of Bidder'!D28="","",'Names of Bidder'!D28)</f>
        <v/>
      </c>
      <c r="C22" s="96" t="s">
        <v>146</v>
      </c>
      <c r="D22" s="932" t="str">
        <f>IF('Names of Bidder'!D25="","",'Names of Bidder'!D25)</f>
        <v/>
      </c>
      <c r="E22" s="933"/>
      <c r="F22" s="98"/>
    </row>
    <row r="23" spans="1:15" ht="30" customHeight="1">
      <c r="A23" s="99"/>
      <c r="B23" s="100"/>
      <c r="C23" s="96"/>
      <c r="D23" s="79"/>
      <c r="E23" s="79"/>
      <c r="F23" s="98"/>
    </row>
    <row r="24" spans="1:15" ht="33" customHeight="1">
      <c r="A24" s="99"/>
      <c r="B24" s="100"/>
      <c r="C24" s="84"/>
      <c r="D24" s="101"/>
      <c r="E24" s="102"/>
      <c r="F24" s="98"/>
    </row>
    <row r="25" spans="1:15" ht="21.9" customHeight="1">
      <c r="A25" s="103"/>
      <c r="B25" s="103"/>
      <c r="C25" s="103"/>
      <c r="D25" s="103"/>
      <c r="E25" s="104"/>
    </row>
    <row r="26" spans="1:15" ht="21.9" customHeight="1">
      <c r="A26" s="103"/>
      <c r="B26" s="103"/>
      <c r="C26" s="103"/>
      <c r="D26" s="103"/>
      <c r="E26" s="104"/>
    </row>
    <row r="27" spans="1:15" ht="21.9" customHeight="1">
      <c r="A27" s="103"/>
      <c r="B27" s="103"/>
      <c r="C27" s="103"/>
      <c r="D27" s="103"/>
      <c r="E27" s="104"/>
    </row>
    <row r="28" spans="1:15" ht="21.9" customHeight="1">
      <c r="A28" s="103"/>
      <c r="B28" s="103"/>
      <c r="C28" s="103"/>
      <c r="D28" s="103"/>
      <c r="E28" s="104"/>
    </row>
    <row r="29" spans="1:15" ht="21.9" customHeight="1">
      <c r="A29" s="103"/>
      <c r="B29" s="103"/>
      <c r="C29" s="103"/>
      <c r="D29" s="103"/>
      <c r="E29" s="104"/>
    </row>
    <row r="30" spans="1:15" ht="21.9" customHeight="1">
      <c r="A30" s="103"/>
      <c r="B30" s="103"/>
      <c r="C30" s="103"/>
      <c r="D30" s="103"/>
      <c r="E30" s="104"/>
    </row>
    <row r="31" spans="1:15" ht="24.9" customHeight="1">
      <c r="A31" s="102"/>
      <c r="B31" s="102"/>
      <c r="C31" s="102"/>
      <c r="D31" s="102"/>
      <c r="E31" s="102"/>
    </row>
    <row r="32" spans="1:15" ht="24.9" customHeight="1">
      <c r="A32" s="102"/>
      <c r="B32" s="102"/>
      <c r="C32" s="102"/>
      <c r="D32" s="102"/>
      <c r="E32" s="102"/>
    </row>
    <row r="33" spans="1:5" ht="24.9" customHeight="1">
      <c r="A33" s="102"/>
      <c r="B33" s="102"/>
      <c r="C33" s="102"/>
      <c r="D33" s="102"/>
      <c r="E33" s="102"/>
    </row>
    <row r="34" spans="1:5" ht="24.9" customHeight="1">
      <c r="A34" s="102"/>
      <c r="B34" s="102"/>
      <c r="C34" s="102"/>
      <c r="D34" s="102"/>
      <c r="E34" s="102"/>
    </row>
    <row r="35" spans="1:5" ht="24.9" customHeight="1">
      <c r="A35" s="102"/>
      <c r="B35" s="102"/>
      <c r="C35" s="102"/>
      <c r="D35" s="102"/>
      <c r="E35" s="102"/>
    </row>
    <row r="36" spans="1:5" ht="24.9" customHeight="1">
      <c r="A36" s="102"/>
      <c r="B36" s="102"/>
      <c r="C36" s="102"/>
      <c r="D36" s="102"/>
      <c r="E36" s="102"/>
    </row>
    <row r="37" spans="1:5" ht="24.9" customHeight="1">
      <c r="A37" s="102"/>
      <c r="B37" s="102"/>
      <c r="C37" s="102"/>
      <c r="D37" s="102"/>
      <c r="E37" s="102"/>
    </row>
    <row r="38" spans="1:5" ht="24.9" customHeight="1">
      <c r="A38" s="102"/>
      <c r="B38" s="102"/>
      <c r="C38" s="102"/>
      <c r="D38" s="102"/>
      <c r="E38" s="102"/>
    </row>
    <row r="39" spans="1:5" ht="24.9" customHeight="1">
      <c r="A39" s="102"/>
      <c r="B39" s="102"/>
      <c r="C39" s="102"/>
      <c r="D39" s="102"/>
      <c r="E39" s="102"/>
    </row>
    <row r="40" spans="1:5" ht="24.9" customHeight="1">
      <c r="A40" s="102"/>
      <c r="B40" s="102"/>
      <c r="C40" s="102"/>
      <c r="D40" s="102"/>
      <c r="E40" s="102"/>
    </row>
    <row r="41" spans="1:5" ht="24.9" customHeight="1">
      <c r="A41" s="102"/>
      <c r="B41" s="102"/>
      <c r="C41" s="102"/>
      <c r="D41" s="102"/>
      <c r="E41" s="102"/>
    </row>
    <row r="42" spans="1:5" ht="24.9" customHeight="1">
      <c r="A42" s="102"/>
      <c r="B42" s="102"/>
      <c r="C42" s="102"/>
      <c r="D42" s="102"/>
      <c r="E42" s="102"/>
    </row>
    <row r="43" spans="1:5" ht="24.9" customHeight="1">
      <c r="A43" s="102"/>
      <c r="B43" s="102"/>
      <c r="C43" s="102"/>
      <c r="D43" s="102"/>
      <c r="E43" s="102"/>
    </row>
    <row r="44" spans="1:5" ht="24.9" customHeight="1">
      <c r="A44" s="102"/>
      <c r="B44" s="102"/>
      <c r="C44" s="102"/>
      <c r="D44" s="102"/>
      <c r="E44" s="102"/>
    </row>
    <row r="45" spans="1:5" ht="24.9" customHeight="1">
      <c r="A45" s="102"/>
      <c r="B45" s="102"/>
      <c r="C45" s="102"/>
      <c r="D45" s="102"/>
      <c r="E45" s="102"/>
    </row>
    <row r="46" spans="1:5" ht="24.9" customHeight="1">
      <c r="A46" s="102"/>
      <c r="B46" s="102"/>
      <c r="C46" s="102"/>
      <c r="D46" s="102"/>
      <c r="E46" s="102"/>
    </row>
    <row r="47" spans="1:5" ht="24.9" customHeight="1">
      <c r="A47" s="102"/>
      <c r="B47" s="102"/>
      <c r="C47" s="102"/>
      <c r="D47" s="102"/>
      <c r="E47" s="102"/>
    </row>
    <row r="48" spans="1:5" ht="24.9" customHeight="1">
      <c r="A48" s="102"/>
      <c r="B48" s="102"/>
      <c r="C48" s="102"/>
      <c r="D48" s="102"/>
      <c r="E48" s="102"/>
    </row>
    <row r="49" spans="1:5" ht="24.9" customHeight="1">
      <c r="A49" s="102"/>
      <c r="B49" s="102"/>
      <c r="C49" s="102"/>
      <c r="D49" s="102"/>
      <c r="E49" s="102"/>
    </row>
    <row r="50" spans="1:5" ht="24.9" customHeight="1">
      <c r="A50" s="102"/>
      <c r="B50" s="102"/>
      <c r="C50" s="102"/>
      <c r="D50" s="102"/>
      <c r="E50" s="102"/>
    </row>
    <row r="51" spans="1:5" ht="24.9" customHeight="1">
      <c r="A51" s="102"/>
      <c r="B51" s="102"/>
      <c r="C51" s="102"/>
      <c r="D51" s="102"/>
      <c r="E51" s="102"/>
    </row>
    <row r="52" spans="1:5" ht="24.9" customHeight="1">
      <c r="A52" s="102"/>
      <c r="B52" s="102"/>
      <c r="C52" s="102"/>
      <c r="D52" s="102"/>
      <c r="E52" s="102"/>
    </row>
    <row r="53" spans="1:5" ht="24.9" customHeight="1">
      <c r="A53" s="102"/>
      <c r="B53" s="102"/>
      <c r="C53" s="102"/>
      <c r="D53" s="102"/>
      <c r="E53" s="102"/>
    </row>
    <row r="54" spans="1:5">
      <c r="A54" s="102"/>
      <c r="B54" s="102"/>
      <c r="C54" s="102"/>
      <c r="D54" s="102"/>
      <c r="E54" s="102"/>
    </row>
    <row r="55" spans="1:5">
      <c r="A55" s="102"/>
      <c r="B55" s="102"/>
      <c r="C55" s="102"/>
      <c r="D55" s="102"/>
      <c r="E55" s="102"/>
    </row>
    <row r="56" spans="1:5">
      <c r="A56" s="102"/>
      <c r="B56" s="102"/>
      <c r="C56" s="102"/>
      <c r="D56" s="102"/>
      <c r="E56" s="102"/>
    </row>
    <row r="57" spans="1:5">
      <c r="A57" s="102"/>
      <c r="B57" s="102"/>
      <c r="C57" s="102"/>
      <c r="D57" s="102"/>
      <c r="E57" s="102"/>
    </row>
    <row r="58" spans="1:5">
      <c r="A58" s="102"/>
      <c r="B58" s="102"/>
      <c r="C58" s="102"/>
      <c r="D58" s="102"/>
      <c r="E58" s="102"/>
    </row>
    <row r="59" spans="1:5">
      <c r="A59" s="102"/>
      <c r="B59" s="102"/>
      <c r="C59" s="102"/>
      <c r="D59" s="102"/>
      <c r="E59" s="102"/>
    </row>
    <row r="60" spans="1:5">
      <c r="A60" s="102"/>
      <c r="B60" s="102"/>
      <c r="C60" s="102"/>
      <c r="D60" s="102"/>
      <c r="E60" s="102"/>
    </row>
    <row r="61" spans="1:5">
      <c r="A61" s="102"/>
      <c r="B61" s="102"/>
      <c r="C61" s="102"/>
      <c r="D61" s="102"/>
      <c r="E61" s="102"/>
    </row>
    <row r="62" spans="1:5">
      <c r="A62" s="102"/>
      <c r="B62" s="102"/>
      <c r="C62" s="102"/>
      <c r="D62" s="102"/>
      <c r="E62" s="102"/>
    </row>
    <row r="63" spans="1:5">
      <c r="A63" s="102"/>
      <c r="B63" s="102"/>
      <c r="C63" s="102"/>
      <c r="D63" s="102"/>
      <c r="E63" s="102"/>
    </row>
    <row r="64" spans="1:5">
      <c r="A64" s="102"/>
      <c r="B64" s="102"/>
      <c r="C64" s="102"/>
      <c r="D64" s="102"/>
      <c r="E64" s="102"/>
    </row>
    <row r="65" spans="1:5">
      <c r="A65" s="102"/>
      <c r="B65" s="102"/>
      <c r="C65" s="102"/>
      <c r="D65" s="102"/>
      <c r="E65" s="102"/>
    </row>
    <row r="66" spans="1:5">
      <c r="A66" s="102"/>
      <c r="B66" s="102"/>
      <c r="C66" s="102"/>
      <c r="D66" s="102"/>
      <c r="E66" s="102"/>
    </row>
    <row r="67" spans="1:5">
      <c r="A67" s="102"/>
      <c r="B67" s="102"/>
      <c r="C67" s="102"/>
      <c r="D67" s="102"/>
      <c r="E67" s="102"/>
    </row>
    <row r="68" spans="1:5">
      <c r="A68" s="102"/>
      <c r="B68" s="102"/>
      <c r="C68" s="102"/>
      <c r="D68" s="102"/>
      <c r="E68" s="102"/>
    </row>
    <row r="69" spans="1:5">
      <c r="A69" s="102"/>
      <c r="B69" s="102"/>
      <c r="C69" s="102"/>
      <c r="D69" s="102"/>
      <c r="E69" s="102"/>
    </row>
    <row r="70" spans="1:5">
      <c r="A70" s="102"/>
      <c r="B70" s="102"/>
      <c r="C70" s="102"/>
      <c r="D70" s="102"/>
      <c r="E70" s="102"/>
    </row>
    <row r="71" spans="1:5">
      <c r="A71" s="102"/>
      <c r="B71" s="102"/>
      <c r="C71" s="102"/>
      <c r="D71" s="102"/>
      <c r="E71" s="102"/>
    </row>
  </sheetData>
  <sheetProtection algorithmName="SHA-512" hashValue="xhMSPno7dvifWe41rr4uFpf4/nn2lMTtR0gAubEeY63Gg2ebDvLr0svJxejhOHPXj2x/Ty7rXXNTHYw5p/vPEA==" saltValue="+vPwCTY/W0dy0daL/TQ8Ew==" spinCount="100000" sheet="1" objects="1" scenarios="1" formatColumns="0" formatRows="0" selectLockedCells="1"/>
  <dataConsolidate/>
  <customSheetViews>
    <customSheetView guid="{D75895E2-2F6F-4CBA-BD93-5453786CB40C}" showPageBreaks="1" printArea="1" hiddenColumns="1" view="pageBreakPreview" topLeftCell="A4">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85C35A94-6604-4819-B993-593EFE526A1E}" showPageBreaks="1" printArea="1" hiddenColumns="1" view="pageBreakPreview">
      <selection activeCell="D19" sqref="D19:E19"/>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26</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Silpa</cp:lastModifiedBy>
  <cp:lastPrinted>2019-08-14T05:40:59Z</cp:lastPrinted>
  <dcterms:created xsi:type="dcterms:W3CDTF">2014-08-12T11:34:40Z</dcterms:created>
  <dcterms:modified xsi:type="dcterms:W3CDTF">2023-04-21T11:31:04Z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