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powergrid1989.sharepoint.com/sites/CNNM/Shared Documents/CnM/2-WORKS/2026-27/Badri/WC-4816_Store shed Nsagar SS/Drafts/"/>
    </mc:Choice>
  </mc:AlternateContent>
  <xr:revisionPtr revIDLastSave="697" documentId="13_ncr:1_{14D2D914-6C08-41B5-8874-FE9CD63221C9}" xr6:coauthVersionLast="47" xr6:coauthVersionMax="47" xr10:uidLastSave="{66AF8384-B1FA-4F9D-A5E6-301EE903423E}"/>
  <workbookProtection workbookPassword="DCFA" lockStructure="1"/>
  <bookViews>
    <workbookView xWindow="-120" yWindow="-120" windowWidth="29040" windowHeight="15720" tabRatio="908" xr2:uid="{00000000-000D-0000-FFFF-FFFF00000000}"/>
  </bookViews>
  <sheets>
    <sheet name="Name of Bidder" sheetId="1" r:id="rId1"/>
    <sheet name="Attach 10" sheetId="2" state="hidden" r:id="rId2"/>
    <sheet name="Attach 10 IP" sheetId="3" state="hidden" r:id="rId3"/>
    <sheet name="N-W (Cr.)" sheetId="4" state="hidden" r:id="rId4"/>
    <sheet name="Schedule-I" sheetId="5" r:id="rId5"/>
    <sheet name="Schedule-II" sheetId="6" r:id="rId6"/>
    <sheet name="Schedule-III-Summary" sheetId="7" r:id="rId7"/>
    <sheet name="Bid Form" sheetId="8" r:id="rId8"/>
  </sheets>
  <externalReferences>
    <externalReference r:id="rId9"/>
    <externalReference r:id="rId10"/>
    <externalReference r:id="rId11"/>
    <externalReference r:id="rId12"/>
  </externalReferences>
  <definedNames>
    <definedName name="\A" localSheetId="0">#REF!</definedName>
    <definedName name="\A">#REF!</definedName>
    <definedName name="\aa" localSheetId="0">#REF!</definedName>
    <definedName name="\aa" localSheetId="5">#REF!</definedName>
    <definedName name="\aa">#REF!</definedName>
    <definedName name="\B" localSheetId="0">#REF!</definedName>
    <definedName name="\B">#REF!</definedName>
    <definedName name="\C" localSheetId="0">#REF!</definedName>
    <definedName name="\C">#REF!</definedName>
    <definedName name="\M" localSheetId="0">#REF!</definedName>
    <definedName name="\M">#REF!</definedName>
    <definedName name="\N" localSheetId="0">#REF!</definedName>
    <definedName name="\N">#REF!</definedName>
    <definedName name="\P" localSheetId="0">#REF!</definedName>
    <definedName name="\P">#REF!</definedName>
    <definedName name="\R" localSheetId="0">#REF!</definedName>
    <definedName name="\R">#REF!</definedName>
    <definedName name="\U" localSheetId="0">#REF!</definedName>
    <definedName name="\U">#REF!</definedName>
    <definedName name="\V" localSheetId="0">#REF!</definedName>
    <definedName name="\V">#REF!</definedName>
    <definedName name="\x" localSheetId="0">#REF!</definedName>
    <definedName name="\x" localSheetId="5">#REF!</definedName>
    <definedName name="\x">#REF!</definedName>
    <definedName name="ab" localSheetId="0">#REF!</definedName>
    <definedName name="ab">#REF!</definedName>
    <definedName name="bb">'[1]Attach-3 (QR)'!#REF!</definedName>
    <definedName name="bbbb">'[1]Attach-3 (QR)'!#REF!</definedName>
    <definedName name="biddername">#REF!</definedName>
    <definedName name="BL2A">#REF!</definedName>
    <definedName name="BL2A2">#REF!</definedName>
    <definedName name="BL2AA">#REF!</definedName>
    <definedName name="BL2AAA">#REF!</definedName>
    <definedName name="BL2B">#REF!</definedName>
    <definedName name="BL2BB">#REF!</definedName>
    <definedName name="BL2BBB">#REF!</definedName>
    <definedName name="BL2C">#REF!</definedName>
    <definedName name="BL2CC">#REF!</definedName>
    <definedName name="BL2CCC">#REF!</definedName>
    <definedName name="BL3A">#REF!</definedName>
    <definedName name="BL3AA">#REF!</definedName>
    <definedName name="BL3AAA">#REF!</definedName>
    <definedName name="BL3B">#REF!</definedName>
    <definedName name="BL3BB">#REF!</definedName>
    <definedName name="BL3BBB">#REF!</definedName>
    <definedName name="BL3C">#REF!</definedName>
    <definedName name="BL3CC">#REF!</definedName>
    <definedName name="BL3CCC">#REF!</definedName>
    <definedName name="BL4A">#REF!</definedName>
    <definedName name="BL4AA">#REF!</definedName>
    <definedName name="BL4AAA">#REF!</definedName>
    <definedName name="BL4Afsdfd">'[1]Attach-3 (QR)'!#REF!</definedName>
    <definedName name="BL4B">#REF!</definedName>
    <definedName name="BL4BB">#REF!</definedName>
    <definedName name="BL4BBB">#REF!</definedName>
    <definedName name="BL4C">#REF!</definedName>
    <definedName name="BL4CC">#REF!</definedName>
    <definedName name="BL4CCC">#REF!</definedName>
    <definedName name="BL5A">#REF!</definedName>
    <definedName name="BL5AA">#REF!</definedName>
    <definedName name="BL5AAA">#REF!</definedName>
    <definedName name="BL5B">#REF!</definedName>
    <definedName name="BL5BB">#REF!</definedName>
    <definedName name="BL5BBB">#REF!</definedName>
    <definedName name="BL5C">#REF!</definedName>
    <definedName name="BL5CC">#REF!</definedName>
    <definedName name="BL5CCC">#REF!</definedName>
    <definedName name="CAPA1">#REF!</definedName>
    <definedName name="CAPA11">#REF!</definedName>
    <definedName name="CAPA111">#REF!</definedName>
    <definedName name="CAPA2">#REF!</definedName>
    <definedName name="CAPA22">#REF!</definedName>
    <definedName name="CAPA222">#REF!</definedName>
    <definedName name="CAPA3">#REF!</definedName>
    <definedName name="CAPA33">#REF!</definedName>
    <definedName name="CAPA333">#REF!</definedName>
    <definedName name="CAPA4">#REF!</definedName>
    <definedName name="CAPA44">#REF!</definedName>
    <definedName name="CAPA444">#REF!</definedName>
    <definedName name="CAPA7">#REF!</definedName>
    <definedName name="CAPA77">#REF!</definedName>
    <definedName name="CAPA777">#REF!</definedName>
    <definedName name="COO" localSheetId="0">'[2]Sch-1a'!#REF!</definedName>
    <definedName name="COO" localSheetId="5">'[3]Sch-1a'!#REF!</definedName>
    <definedName name="COO">'[4]Sch-1a'!#REF!</definedName>
    <definedName name="date">#REF!</definedName>
    <definedName name="iii" localSheetId="5">#REF!</definedName>
    <definedName name="iii">#REF!</definedName>
    <definedName name="logo1">"Picture 7"</definedName>
    <definedName name="MANU1">#REF!</definedName>
    <definedName name="MANU11">#REF!</definedName>
    <definedName name="MANU111">#REF!</definedName>
    <definedName name="MANU2">#REF!</definedName>
    <definedName name="MANU22">#REF!</definedName>
    <definedName name="MANU222">#REF!</definedName>
    <definedName name="MANU3">#REF!</definedName>
    <definedName name="MANU33">#REF!</definedName>
    <definedName name="MANU333">#REF!</definedName>
    <definedName name="MANU4">#REF!</definedName>
    <definedName name="MANU44">#REF!</definedName>
    <definedName name="MANU444">#REF!</definedName>
    <definedName name="MANU5">#REF!</definedName>
    <definedName name="MANU55">#REF!</definedName>
    <definedName name="MANU555">#REF!</definedName>
    <definedName name="PATH1">#REF!</definedName>
    <definedName name="PATH11">#REF!</definedName>
    <definedName name="PATH111">#REF!</definedName>
    <definedName name="PATH2">#REF!</definedName>
    <definedName name="PATH22">#REF!</definedName>
    <definedName name="PATH222">#REF!</definedName>
    <definedName name="PATH3">#REF!</definedName>
    <definedName name="PATH33">#REF!</definedName>
    <definedName name="PATH333">#REF!</definedName>
    <definedName name="PATH4">#REF!</definedName>
    <definedName name="PATH44">#REF!</definedName>
    <definedName name="PATH444">#REF!</definedName>
    <definedName name="PATH5">#REF!</definedName>
    <definedName name="PATH55">#REF!</definedName>
    <definedName name="PATH555">#REF!</definedName>
    <definedName name="PATHAR1">#REF!</definedName>
    <definedName name="PATHAR2">#REF!</definedName>
    <definedName name="PATHAR3">#REF!</definedName>
    <definedName name="PATHJV1">#REF!</definedName>
    <definedName name="PATHJV11">#REF!</definedName>
    <definedName name="PATHJV111">#REF!</definedName>
    <definedName name="PATHJV2">#REF!</definedName>
    <definedName name="PATHJV22">#REF!</definedName>
    <definedName name="PATHJV222">#REF!</definedName>
    <definedName name="PATHJV3">#REF!</definedName>
    <definedName name="PATHJV33">#REF!</definedName>
    <definedName name="PATHJV333">#REF!</definedName>
    <definedName name="PATHJVPR1">#REF!</definedName>
    <definedName name="PATHJVPR11">#REF!</definedName>
    <definedName name="PATHJVPR111">#REF!</definedName>
    <definedName name="PATHJVPR2">#REF!</definedName>
    <definedName name="PATHJVPR22">#REF!</definedName>
    <definedName name="PATHJVPR222">#REF!</definedName>
    <definedName name="PATHLA1">#REF!</definedName>
    <definedName name="PATHLA2">#REF!</definedName>
    <definedName name="PATHLA3">#REF!</definedName>
    <definedName name="PATHLP1">#REF!</definedName>
    <definedName name="PATHLP2">#REF!</definedName>
    <definedName name="PATHLP3">#REF!</definedName>
    <definedName name="PATHPR1">#REF!</definedName>
    <definedName name="PATHPR2">#REF!</definedName>
    <definedName name="_xlnm.Print_Area" localSheetId="1">'Attach 10'!$A$1:$E$27</definedName>
    <definedName name="_xlnm.Print_Area" localSheetId="2">'Attach 10 IP'!$A$8:$I$223</definedName>
    <definedName name="_xlnm.Print_Area" localSheetId="7">'Bid Form'!$A$1:$F$53</definedName>
    <definedName name="_xlnm.Print_Area" localSheetId="0">'Name of Bidder'!$B$1:$D$20</definedName>
    <definedName name="_xlnm.Print_Area" localSheetId="4">'Schedule-I'!$A$1:$P$79</definedName>
    <definedName name="_xlnm.Print_Area" localSheetId="5">'Schedule-II'!$A$1:$M$22</definedName>
    <definedName name="_xlnm.Print_Area" localSheetId="6">'Schedule-III-Summary'!$A$1:$D$27</definedName>
    <definedName name="_xlnm.Print_Titles" localSheetId="4">'Schedule-I'!$10:$10</definedName>
    <definedName name="_xlnm.Print_Titles" localSheetId="5">'Schedule-II'!$8:$8</definedName>
    <definedName name="printedname">#REF!</definedName>
    <definedName name="_xlnm.Recorder" localSheetId="0">#REF!</definedName>
    <definedName name="_xlnm.Recorder">#REF!</definedName>
    <definedName name="TEST" localSheetId="0">#REF!</definedName>
    <definedName name="TEST">#REF!</definedName>
    <definedName name="ttt" localSheetId="5">#REF!</definedName>
    <definedName name="ttt">#REF!</definedName>
    <definedName name="typeofbidder">#REF!</definedName>
    <definedName name="uuu" localSheetId="5">#REF!</definedName>
    <definedName name="uuu">#REF!</definedName>
    <definedName name="yyy" localSheetId="5">#REF!</definedName>
    <definedName name="yyy">#REF!</definedName>
    <definedName name="Z_1C70608C_646A_4043_A222_6253B5006A93_.wvu.PrintArea" localSheetId="1" hidden="1">'Attach 10'!$A$1:$E$29</definedName>
    <definedName name="Z_1C70608C_646A_4043_A222_6253B5006A93_.wvu.PrintArea" localSheetId="2" hidden="1">'Attach 10 IP'!$A$8:$I$236</definedName>
    <definedName name="Z_1C70608C_646A_4043_A222_6253B5006A93_.wvu.Rows" localSheetId="2" hidden="1">'Attach 10 IP'!$42:$44</definedName>
    <definedName name="Z_237D8718_39ED_4FFE_B3B2_D1192F8D2E87_.wvu.PrintArea" localSheetId="1" hidden="1">'Attach 10'!$A$1:$E$29</definedName>
    <definedName name="Z_237D8718_39ED_4FFE_B3B2_D1192F8D2E87_.wvu.PrintArea" localSheetId="2" hidden="1">'Attach 10 IP'!$A$8:$I$236</definedName>
    <definedName name="Z_237D8718_39ED_4FFE_B3B2_D1192F8D2E87_.wvu.Rows" localSheetId="2" hidden="1">'Attach 10 IP'!$42:$44</definedName>
    <definedName name="Z_27F75044_6024_4403_9A39_D72B9CCD332B_.wvu.Cols" localSheetId="2" hidden="1">'Attach 10 IP'!$K:$P</definedName>
    <definedName name="Z_27F75044_6024_4403_9A39_D72B9CCD332B_.wvu.Cols" localSheetId="0" hidden="1">'Name of Bidder'!$A:$A,'Name of Bidder'!$E:$I</definedName>
    <definedName name="Z_27F75044_6024_4403_9A39_D72B9CCD332B_.wvu.Cols" localSheetId="3" hidden="1">'N-W (Cr.)'!$C:$C,'N-W (Cr.)'!$F:$U</definedName>
    <definedName name="Z_27F75044_6024_4403_9A39_D72B9CCD332B_.wvu.Cols" localSheetId="5" hidden="1">'Schedule-II'!$N:$O</definedName>
    <definedName name="Z_27F75044_6024_4403_9A39_D72B9CCD332B_.wvu.PrintArea" localSheetId="1" hidden="1">'Attach 10'!$A$1:$E$27</definedName>
    <definedName name="Z_27F75044_6024_4403_9A39_D72B9CCD332B_.wvu.PrintArea" localSheetId="2" hidden="1">'Attach 10 IP'!$A$8:$I$223</definedName>
    <definedName name="Z_27F75044_6024_4403_9A39_D72B9CCD332B_.wvu.PrintArea" localSheetId="7" hidden="1">'Bid Form'!$A$1:$F$53</definedName>
    <definedName name="Z_27F75044_6024_4403_9A39_D72B9CCD332B_.wvu.PrintArea" localSheetId="0" hidden="1">'Name of Bidder'!$B$1:$D$20</definedName>
    <definedName name="Z_27F75044_6024_4403_9A39_D72B9CCD332B_.wvu.PrintArea" localSheetId="4" hidden="1">'Schedule-I'!$A$1:$P$79</definedName>
    <definedName name="Z_27F75044_6024_4403_9A39_D72B9CCD332B_.wvu.PrintArea" localSheetId="5" hidden="1">'Schedule-II'!$A$1:$O$27</definedName>
    <definedName name="Z_27F75044_6024_4403_9A39_D72B9CCD332B_.wvu.PrintArea" localSheetId="6" hidden="1">'Schedule-III-Summary'!$A$1:$D$27</definedName>
    <definedName name="Z_27F75044_6024_4403_9A39_D72B9CCD332B_.wvu.PrintTitles" localSheetId="4" hidden="1">'Schedule-I'!$10:$10</definedName>
    <definedName name="Z_27F75044_6024_4403_9A39_D72B9CCD332B_.wvu.PrintTitles" localSheetId="5" hidden="1">'Schedule-II'!$8:$8</definedName>
    <definedName name="Z_27F75044_6024_4403_9A39_D72B9CCD332B_.wvu.Rows" localSheetId="2" hidden="1">'Attach 10 IP'!$42:$44</definedName>
    <definedName name="Z_27F75044_6024_4403_9A39_D72B9CCD332B_.wvu.Rows" localSheetId="0" hidden="1">'Name of Bidder'!$6:$8</definedName>
    <definedName name="Z_27F75044_6024_4403_9A39_D72B9CCD332B_.wvu.Rows" localSheetId="3" hidden="1">'N-W (Cr.)'!$1:$119</definedName>
    <definedName name="Z_3545AE1A_D3DD_4FC8_880A_180A3F66AD42_.wvu.Cols" localSheetId="2" hidden="1">'Attach 10 IP'!$K:$P</definedName>
    <definedName name="Z_3545AE1A_D3DD_4FC8_880A_180A3F66AD42_.wvu.Cols" localSheetId="0" hidden="1">'Name of Bidder'!$A:$A,'Name of Bidder'!#REF!</definedName>
    <definedName name="Z_3545AE1A_D3DD_4FC8_880A_180A3F66AD42_.wvu.Cols" localSheetId="3" hidden="1">'N-W (Cr.)'!$C:$C,'N-W (Cr.)'!$F:$U</definedName>
    <definedName name="Z_3545AE1A_D3DD_4FC8_880A_180A3F66AD42_.wvu.PrintArea" localSheetId="1" hidden="1">'Attach 10'!$A$1:$E$27</definedName>
    <definedName name="Z_3545AE1A_D3DD_4FC8_880A_180A3F66AD42_.wvu.PrintArea" localSheetId="2" hidden="1">'Attach 10 IP'!$A$8:$I$223</definedName>
    <definedName name="Z_3545AE1A_D3DD_4FC8_880A_180A3F66AD42_.wvu.PrintArea" localSheetId="0" hidden="1">'Name of Bidder'!$B$1:$D$20</definedName>
    <definedName name="Z_3545AE1A_D3DD_4FC8_880A_180A3F66AD42_.wvu.Rows" localSheetId="2" hidden="1">'Attach 10 IP'!$42:$44</definedName>
    <definedName name="Z_3545AE1A_D3DD_4FC8_880A_180A3F66AD42_.wvu.Rows" localSheetId="0" hidden="1">'Name of Bidder'!#REF!</definedName>
    <definedName name="Z_3545AE1A_D3DD_4FC8_880A_180A3F66AD42_.wvu.Rows" localSheetId="3" hidden="1">'N-W (Cr.)'!$1:$119</definedName>
    <definedName name="Z_61A8E90E_9DEC_4083_98B2_482D9678BA93_.wvu.Cols" localSheetId="2" hidden="1">'Attach 10 IP'!$K:$P</definedName>
    <definedName name="Z_61A8E90E_9DEC_4083_98B2_482D9678BA93_.wvu.Cols" localSheetId="0" hidden="1">'Name of Bidder'!$A:$A,'Name of Bidder'!#REF!</definedName>
    <definedName name="Z_61A8E90E_9DEC_4083_98B2_482D9678BA93_.wvu.Cols" localSheetId="3" hidden="1">'N-W (Cr.)'!$C:$C,'N-W (Cr.)'!$F:$U</definedName>
    <definedName name="Z_61A8E90E_9DEC_4083_98B2_482D9678BA93_.wvu.PrintArea" localSheetId="1" hidden="1">'Attach 10'!$A$1:$E$27</definedName>
    <definedName name="Z_61A8E90E_9DEC_4083_98B2_482D9678BA93_.wvu.PrintArea" localSheetId="2" hidden="1">'Attach 10 IP'!$A$8:$I$223</definedName>
    <definedName name="Z_61A8E90E_9DEC_4083_98B2_482D9678BA93_.wvu.PrintArea" localSheetId="0" hidden="1">'Name of Bidder'!$B$1:$D$20</definedName>
    <definedName name="Z_61A8E90E_9DEC_4083_98B2_482D9678BA93_.wvu.Rows" localSheetId="2" hidden="1">'Attach 10 IP'!$42:$44</definedName>
    <definedName name="Z_61A8E90E_9DEC_4083_98B2_482D9678BA93_.wvu.Rows" localSheetId="0" hidden="1">'Name of Bidder'!#REF!</definedName>
    <definedName name="Z_61A8E90E_9DEC_4083_98B2_482D9678BA93_.wvu.Rows" localSheetId="3" hidden="1">'N-W (Cr.)'!$1:$119</definedName>
    <definedName name="Z_629BDD3E_4046_451D_8D01_11325237A091_.wvu.Cols" localSheetId="2" hidden="1">'Attach 10 IP'!$K:$P</definedName>
    <definedName name="Z_629BDD3E_4046_451D_8D01_11325237A091_.wvu.Cols" localSheetId="0" hidden="1">'Name of Bidder'!$A:$A,'Name of Bidder'!#REF!</definedName>
    <definedName name="Z_629BDD3E_4046_451D_8D01_11325237A091_.wvu.Cols" localSheetId="3" hidden="1">'N-W (Cr.)'!$C:$C,'N-W (Cr.)'!$F:$U</definedName>
    <definedName name="Z_629BDD3E_4046_451D_8D01_11325237A091_.wvu.PrintArea" localSheetId="1" hidden="1">'Attach 10'!$A$1:$E$27</definedName>
    <definedName name="Z_629BDD3E_4046_451D_8D01_11325237A091_.wvu.PrintArea" localSheetId="2" hidden="1">'Attach 10 IP'!$A$8:$I$223</definedName>
    <definedName name="Z_629BDD3E_4046_451D_8D01_11325237A091_.wvu.PrintArea" localSheetId="0" hidden="1">'Name of Bidder'!$B$1:$D$20</definedName>
    <definedName name="Z_629BDD3E_4046_451D_8D01_11325237A091_.wvu.Rows" localSheetId="2" hidden="1">'Attach 10 IP'!$42:$44</definedName>
    <definedName name="Z_629BDD3E_4046_451D_8D01_11325237A091_.wvu.Rows" localSheetId="0" hidden="1">'Name of Bidder'!#REF!</definedName>
    <definedName name="Z_629BDD3E_4046_451D_8D01_11325237A091_.wvu.Rows" localSheetId="3" hidden="1">'N-W (Cr.)'!$1:$119</definedName>
    <definedName name="Z_6B2C1320_5106_401D_86E8_03FFC7419150_.wvu.Cols" localSheetId="2" hidden="1">'Attach 10 IP'!$K:$P</definedName>
    <definedName name="Z_6B2C1320_5106_401D_86E8_03FFC7419150_.wvu.Cols" localSheetId="0" hidden="1">'Name of Bidder'!$A:$A,'Name of Bidder'!#REF!</definedName>
    <definedName name="Z_6B2C1320_5106_401D_86E8_03FFC7419150_.wvu.Cols" localSheetId="3" hidden="1">'N-W (Cr.)'!$C:$C,'N-W (Cr.)'!$F:$U</definedName>
    <definedName name="Z_6B2C1320_5106_401D_86E8_03FFC7419150_.wvu.PrintArea" localSheetId="1" hidden="1">'Attach 10'!$A$1:$E$27</definedName>
    <definedName name="Z_6B2C1320_5106_401D_86E8_03FFC7419150_.wvu.PrintArea" localSheetId="2" hidden="1">'Attach 10 IP'!$A$8:$I$223</definedName>
    <definedName name="Z_6B2C1320_5106_401D_86E8_03FFC7419150_.wvu.PrintArea" localSheetId="0" hidden="1">'Name of Bidder'!$B$1:$D$20</definedName>
    <definedName name="Z_6B2C1320_5106_401D_86E8_03FFC7419150_.wvu.Rows" localSheetId="2" hidden="1">'Attach 10 IP'!$42:$44</definedName>
    <definedName name="Z_6B2C1320_5106_401D_86E8_03FFC7419150_.wvu.Rows" localSheetId="0" hidden="1">'Name of Bidder'!#REF!</definedName>
    <definedName name="Z_6B2C1320_5106_401D_86E8_03FFC7419150_.wvu.Rows" localSheetId="3" hidden="1">'N-W (Cr.)'!$1:$119</definedName>
    <definedName name="Z_6F637C86_117D_4792_B5D4_37E20B1C50B5_.wvu.Cols" localSheetId="2" hidden="1">'Attach 10 IP'!$K:$P</definedName>
    <definedName name="Z_6F637C86_117D_4792_B5D4_37E20B1C50B5_.wvu.Cols" localSheetId="0" hidden="1">'Name of Bidder'!$A:$A,'Name of Bidder'!$F:$S</definedName>
    <definedName name="Z_6F637C86_117D_4792_B5D4_37E20B1C50B5_.wvu.Cols" localSheetId="3" hidden="1">'N-W (Cr.)'!$C:$C,'N-W (Cr.)'!$F:$U</definedName>
    <definedName name="Z_6F637C86_117D_4792_B5D4_37E20B1C50B5_.wvu.PrintArea" localSheetId="1" hidden="1">'Attach 10'!$A$1:$E$27</definedName>
    <definedName name="Z_6F637C86_117D_4792_B5D4_37E20B1C50B5_.wvu.PrintArea" localSheetId="2" hidden="1">'Attach 10 IP'!$A$8:$I$223</definedName>
    <definedName name="Z_6F637C86_117D_4792_B5D4_37E20B1C50B5_.wvu.PrintArea" localSheetId="0" hidden="1">'Name of Bidder'!$B$1:$D$20</definedName>
    <definedName name="Z_6F637C86_117D_4792_B5D4_37E20B1C50B5_.wvu.Rows" localSheetId="2" hidden="1">'Attach 10 IP'!$42:$44</definedName>
    <definedName name="Z_6F637C86_117D_4792_B5D4_37E20B1C50B5_.wvu.Rows" localSheetId="0" hidden="1">'Name of Bidder'!$6:$8,'Name of Bidder'!$13:$13,'Name of Bidder'!#REF!</definedName>
    <definedName name="Z_6F637C86_117D_4792_B5D4_37E20B1C50B5_.wvu.Rows" localSheetId="3" hidden="1">'N-W (Cr.)'!$1:$119</definedName>
    <definedName name="Z_71DFD631_F0FC_4D77_B088_495FC5677788_.wvu.PrintArea" localSheetId="5" hidden="1">'Schedule-II'!$A$1:$L$26</definedName>
    <definedName name="Z_863DE73B_EDD5_4C94_B877_7C156CB081F7_.wvu.Cols" localSheetId="2" hidden="1">'Attach 10 IP'!$K:$P</definedName>
    <definedName name="Z_863DE73B_EDD5_4C94_B877_7C156CB081F7_.wvu.Cols" localSheetId="0" hidden="1">'Name of Bidder'!$A:$A,'Name of Bidder'!#REF!</definedName>
    <definedName name="Z_863DE73B_EDD5_4C94_B877_7C156CB081F7_.wvu.Cols" localSheetId="3" hidden="1">'N-W (Cr.)'!$C:$C,'N-W (Cr.)'!$F:$U</definedName>
    <definedName name="Z_863DE73B_EDD5_4C94_B877_7C156CB081F7_.wvu.PrintArea" localSheetId="1" hidden="1">'Attach 10'!$A$1:$E$27</definedName>
    <definedName name="Z_863DE73B_EDD5_4C94_B877_7C156CB081F7_.wvu.PrintArea" localSheetId="2" hidden="1">'Attach 10 IP'!$A$8:$I$223</definedName>
    <definedName name="Z_863DE73B_EDD5_4C94_B877_7C156CB081F7_.wvu.PrintArea" localSheetId="0" hidden="1">'Name of Bidder'!$B$1:$D$20</definedName>
    <definedName name="Z_863DE73B_EDD5_4C94_B877_7C156CB081F7_.wvu.Rows" localSheetId="2" hidden="1">'Attach 10 IP'!$42:$44</definedName>
    <definedName name="Z_863DE73B_EDD5_4C94_B877_7C156CB081F7_.wvu.Rows" localSheetId="0" hidden="1">'Name of Bidder'!#REF!</definedName>
    <definedName name="Z_863DE73B_EDD5_4C94_B877_7C156CB081F7_.wvu.Rows" localSheetId="3" hidden="1">'N-W (Cr.)'!$1:$119</definedName>
    <definedName name="Z_8E7B022F_1113_4BA2_B2BA_8EDBE02A2557_.wvu.PrintArea" localSheetId="1" hidden="1">'Attach 10'!$A$1:$E$29</definedName>
    <definedName name="Z_902C40DA_376E_410F_87E5_8188D8393A84_.wvu.Cols" localSheetId="0" hidden="1">'Name of Bidder'!$A:$A</definedName>
    <definedName name="Z_902C40DA_376E_410F_87E5_8188D8393A84_.wvu.PrintArea" localSheetId="0" hidden="1">'Name of Bidder'!$B$1:$D$20</definedName>
    <definedName name="Z_902C40DA_376E_410F_87E5_8188D8393A84_.wvu.Rows" localSheetId="0" hidden="1">'Name of Bidder'!#REF!</definedName>
    <definedName name="Z_9CE94B9F_4902_4B08_AE4E_74E93D8E789E_.wvu.Cols" localSheetId="2" hidden="1">'Attach 10 IP'!$K:$P</definedName>
    <definedName name="Z_9CE94B9F_4902_4B08_AE4E_74E93D8E789E_.wvu.Cols" localSheetId="0" hidden="1">'Name of Bidder'!$A:$A,'Name of Bidder'!$F:$S</definedName>
    <definedName name="Z_9CE94B9F_4902_4B08_AE4E_74E93D8E789E_.wvu.Cols" localSheetId="3" hidden="1">'N-W (Cr.)'!$C:$C,'N-W (Cr.)'!$F:$U</definedName>
    <definedName name="Z_9CE94B9F_4902_4B08_AE4E_74E93D8E789E_.wvu.PrintArea" localSheetId="1" hidden="1">'Attach 10'!$A$1:$E$27</definedName>
    <definedName name="Z_9CE94B9F_4902_4B08_AE4E_74E93D8E789E_.wvu.PrintArea" localSheetId="2" hidden="1">'Attach 10 IP'!$A$8:$I$223</definedName>
    <definedName name="Z_9CE94B9F_4902_4B08_AE4E_74E93D8E789E_.wvu.PrintArea" localSheetId="0" hidden="1">'Name of Bidder'!$B$1:$D$20</definedName>
    <definedName name="Z_9CE94B9F_4902_4B08_AE4E_74E93D8E789E_.wvu.Rows" localSheetId="2" hidden="1">'Attach 10 IP'!$42:$44</definedName>
    <definedName name="Z_9CE94B9F_4902_4B08_AE4E_74E93D8E789E_.wvu.Rows" localSheetId="0" hidden="1">'Name of Bidder'!#REF!</definedName>
    <definedName name="Z_9CE94B9F_4902_4B08_AE4E_74E93D8E789E_.wvu.Rows" localSheetId="3" hidden="1">'N-W (Cr.)'!$1:$119</definedName>
    <definedName name="Z_A3F641DF_CF1D_48E3_AFDC_E52726A449CB_.wvu.PrintArea" localSheetId="1" hidden="1">'Attach 10'!$A$1:$E$30</definedName>
    <definedName name="Z_A60C0BDD_7FB1_4EBA_A0E1_529280DA1A28_.wvu.Cols" localSheetId="2" hidden="1">'Attach 10 IP'!$K:$P</definedName>
    <definedName name="Z_A60C0BDD_7FB1_4EBA_A0E1_529280DA1A28_.wvu.Cols" localSheetId="0" hidden="1">'Name of Bidder'!$A:$A,'Name of Bidder'!$F:$S</definedName>
    <definedName name="Z_A60C0BDD_7FB1_4EBA_A0E1_529280DA1A28_.wvu.Cols" localSheetId="3" hidden="1">'N-W (Cr.)'!$C:$C,'N-W (Cr.)'!$F:$U</definedName>
    <definedName name="Z_A60C0BDD_7FB1_4EBA_A0E1_529280DA1A28_.wvu.PrintArea" localSheetId="1" hidden="1">'Attach 10'!$A$1:$E$27</definedName>
    <definedName name="Z_A60C0BDD_7FB1_4EBA_A0E1_529280DA1A28_.wvu.PrintArea" localSheetId="2" hidden="1">'Attach 10 IP'!$A$8:$I$223</definedName>
    <definedName name="Z_A60C0BDD_7FB1_4EBA_A0E1_529280DA1A28_.wvu.PrintArea" localSheetId="0" hidden="1">'Name of Bidder'!$B$1:$D$20</definedName>
    <definedName name="Z_A60C0BDD_7FB1_4EBA_A0E1_529280DA1A28_.wvu.Rows" localSheetId="2" hidden="1">'Attach 10 IP'!$42:$44</definedName>
    <definedName name="Z_A60C0BDD_7FB1_4EBA_A0E1_529280DA1A28_.wvu.Rows" localSheetId="0" hidden="1">'Name of Bidder'!$6:$8,'Name of Bidder'!$13:$13,'Name of Bidder'!#REF!</definedName>
    <definedName name="Z_A60C0BDD_7FB1_4EBA_A0E1_529280DA1A28_.wvu.Rows" localSheetId="3" hidden="1">'N-W (Cr.)'!$1:$119</definedName>
    <definedName name="Z_C0D2F720_9CF1_451B_A21B_46E9EE29F95A_.wvu.Cols" localSheetId="2" hidden="1">'Attach 10 IP'!$K:$P</definedName>
    <definedName name="Z_C0D2F720_9CF1_451B_A21B_46E9EE29F95A_.wvu.Cols" localSheetId="0" hidden="1">'Name of Bidder'!$A:$A,'Name of Bidder'!#REF!</definedName>
    <definedName name="Z_C0D2F720_9CF1_451B_A21B_46E9EE29F95A_.wvu.Cols" localSheetId="3" hidden="1">'N-W (Cr.)'!$C:$C,'N-W (Cr.)'!$F:$U</definedName>
    <definedName name="Z_C0D2F720_9CF1_451B_A21B_46E9EE29F95A_.wvu.PrintArea" localSheetId="1" hidden="1">'Attach 10'!$A$1:$E$27</definedName>
    <definedName name="Z_C0D2F720_9CF1_451B_A21B_46E9EE29F95A_.wvu.PrintArea" localSheetId="2" hidden="1">'Attach 10 IP'!$A$8:$I$223</definedName>
    <definedName name="Z_C0D2F720_9CF1_451B_A21B_46E9EE29F95A_.wvu.PrintArea" localSheetId="0" hidden="1">'Name of Bidder'!$B$1:$D$20</definedName>
    <definedName name="Z_C0D2F720_9CF1_451B_A21B_46E9EE29F95A_.wvu.Rows" localSheetId="2" hidden="1">'Attach 10 IP'!$42:$44</definedName>
    <definedName name="Z_C0D2F720_9CF1_451B_A21B_46E9EE29F95A_.wvu.Rows" localSheetId="0" hidden="1">'Name of Bidder'!#REF!</definedName>
    <definedName name="Z_C0D2F720_9CF1_451B_A21B_46E9EE29F95A_.wvu.Rows" localSheetId="3" hidden="1">'N-W (Cr.)'!$1:$119</definedName>
    <definedName name="Z_CD4CA1A8_824A_452F_BDBA_32A47C1B3013_.wvu.PrintArea" localSheetId="1" hidden="1">'Attach 10'!$A$1:$E$29</definedName>
    <definedName name="Z_CD4CA1A8_824A_452F_BDBA_32A47C1B3013_.wvu.PrintArea" localSheetId="2" hidden="1">'Attach 10 IP'!$A$8:$I$236</definedName>
    <definedName name="Z_CD4CA1A8_824A_452F_BDBA_32A47C1B3013_.wvu.Rows" localSheetId="2" hidden="1">'Attach 10 IP'!$42:$44</definedName>
    <definedName name="Z_DF819C10_7533_4A2E_B278_90B3B38A4AE6_.wvu.Cols" localSheetId="2" hidden="1">'Attach 10 IP'!$K:$P</definedName>
    <definedName name="Z_DF819C10_7533_4A2E_B278_90B3B38A4AE6_.wvu.Cols" localSheetId="0" hidden="1">'Name of Bidder'!$A:$A,'Name of Bidder'!$F:$S</definedName>
    <definedName name="Z_DF819C10_7533_4A2E_B278_90B3B38A4AE6_.wvu.Cols" localSheetId="3" hidden="1">'N-W (Cr.)'!$C:$C,'N-W (Cr.)'!$F:$U</definedName>
    <definedName name="Z_DF819C10_7533_4A2E_B278_90B3B38A4AE6_.wvu.PrintArea" localSheetId="1" hidden="1">'Attach 10'!$A$1:$E$27</definedName>
    <definedName name="Z_DF819C10_7533_4A2E_B278_90B3B38A4AE6_.wvu.PrintArea" localSheetId="2" hidden="1">'Attach 10 IP'!$A$8:$I$223</definedName>
    <definedName name="Z_DF819C10_7533_4A2E_B278_90B3B38A4AE6_.wvu.PrintArea" localSheetId="0" hidden="1">'Name of Bidder'!$B$1:$D$20</definedName>
    <definedName name="Z_DF819C10_7533_4A2E_B278_90B3B38A4AE6_.wvu.Rows" localSheetId="2" hidden="1">'Attach 10 IP'!$42:$44</definedName>
    <definedName name="Z_DF819C10_7533_4A2E_B278_90B3B38A4AE6_.wvu.Rows" localSheetId="0" hidden="1">'Name of Bidder'!#REF!</definedName>
    <definedName name="Z_DF819C10_7533_4A2E_B278_90B3B38A4AE6_.wvu.Rows" localSheetId="3" hidden="1">'N-W (Cr.)'!$1:$119</definedName>
    <definedName name="Z_E6F7301F_B7DF_4D80_9428_3CD22143194F_.wvu.Cols" localSheetId="0" hidden="1">'Name of Bidder'!$A:$A</definedName>
    <definedName name="Z_E6F7301F_B7DF_4D80_9428_3CD22143194F_.wvu.PrintArea" localSheetId="0" hidden="1">'Name of Bidder'!$B$1:$D$20</definedName>
    <definedName name="Z_E6F7301F_B7DF_4D80_9428_3CD22143194F_.wvu.Rows" localSheetId="0" hidden="1">'Name of Bidder'!#REF!</definedName>
    <definedName name="Z_ECEBABD0_566A_41C4_AA9A_38EA30EFEDA8_.wvu.PrintArea" localSheetId="1" hidden="1">'Attach 10'!$A$1:$E$29</definedName>
    <definedName name="Z_FAE469C4_CC0E_407B_871F_7B3C94956CEC_.wvu.PrintArea" localSheetId="5" hidden="1">'Schedule-II'!$A$1:$L$26</definedName>
  </definedNames>
  <calcPr calcId="191028"/>
  <customWorkbookViews>
    <customWorkbookView name="P Ashok Rao {पी. अशोक राव} - Personal View" guid="{27F75044-6024-4403-9A39-D72B9CCD332B}" mergeInterval="0" personalView="1" maximized="1" windowWidth="1916" windowHeight="834" tabRatio="908" activeSheetId="1"/>
    <customWorkbookView name="Srimannarayana Gajula {श्री जी. श्रीमननारायण} - Personal View" guid="{A60C0BDD-7FB1-4EBA-A0E1-529280DA1A28}" mergeInterval="0" personalView="1" maximized="1" xWindow="-8" yWindow="-8" windowWidth="1382" windowHeight="744" tabRatio="908" activeSheetId="12"/>
    <customWorkbookView name="60020139 - Personal View" guid="{9CE94B9F-4902-4B08-AE4E-74E93D8E789E}" mergeInterval="0" personalView="1" maximized="1" xWindow="1" yWindow="1" windowWidth="1024" windowHeight="505" tabRatio="908" activeSheetId="3"/>
    <customWorkbookView name="AGM_ONM1 - Personal View" guid="{61A8E90E-9DEC-4083-98B2-482D9678BA93}" mergeInterval="0" personalView="1" maximized="1" xWindow="1" yWindow="1" windowWidth="1167" windowHeight="587" tabRatio="908" activeSheetId="3"/>
    <customWorkbookView name="20587 - Personal View" guid="{629BDD3E-4046-451D-8D01-11325237A091}" mergeInterval="0" personalView="1" maximized="1" windowWidth="1362" windowHeight="517" tabRatio="908" activeSheetId="1"/>
    <customWorkbookView name="02345 - Personal View" guid="{C0D2F720-9CF1-451B-A21B-46E9EE29F95A}" mergeInterval="0" personalView="1" maximized="1" xWindow="1" yWindow="1" windowWidth="1366" windowHeight="538" tabRatio="908" activeSheetId="1"/>
    <customWorkbookView name="Baijnath Singh - Personal View" guid="{3545AE1A-D3DD-4FC8-880A-180A3F66AD42}" mergeInterval="0" personalView="1" maximized="1" windowWidth="1362" windowHeight="495" tabRatio="908" activeSheetId="20"/>
    <customWorkbookView name="01192 - Personal View" guid="{1C70608C-646A-4043-A222-6253B5006A93}" mergeInterval="0" personalView="1" maximized="1" xWindow="1" yWindow="1" windowWidth="1366" windowHeight="538" tabRatio="807" activeSheetId="2" showComments="commIndAndComment"/>
    <customWorkbookView name="20074 - Personal View" guid="{8E7B022F-1113-4BA2-B2BA-8EDBE02A2557}" mergeInterval="0" personalView="1" maximized="1" windowWidth="1020" windowHeight="539" activeSheetId="2"/>
    <customWorkbookView name="asd - Personal View" guid="{A3F641DF-CF1D-48E3-AFDC-E52726A449CB}" mergeInterval="0" personalView="1" maximized="1" windowWidth="1276" windowHeight="597" activeSheetId="2"/>
    <customWorkbookView name="01009 - Personal View" guid="{ECEBABD0-566A-41C4-AA9A-38EA30EFEDA8}" mergeInterval="0" personalView="1" maximized="1" xWindow="42" yWindow="34" windowWidth="737" windowHeight="521" activeSheetId="11"/>
    <customWorkbookView name="01209 - Personal View" guid="{237D8718-39ED-4FFE-B3B2-D1192F8D2E87}" mergeInterval="0" personalView="1" maximized="1" xWindow="1" yWindow="1" windowWidth="1366" windowHeight="538" tabRatio="779" activeSheetId="2"/>
    <customWorkbookView name="00398 - Personal View" guid="{CD4CA1A8-824A-452F-BDBA-32A47C1B3013}" mergeInterval="0" personalView="1" maximized="1" xWindow="1" yWindow="1" windowWidth="1366" windowHeight="538" tabRatio="779" activeSheetId="2"/>
    <customWorkbookView name="01290 - Personal View" guid="{6B2C1320-5106-401D-86E8-03FFC7419150}" mergeInterval="0" personalView="1" maximized="1" windowWidth="1362" windowHeight="509" tabRatio="908" activeSheetId="1"/>
    <customWorkbookView name="31094 - Personal View" guid="{863DE73B-EDD5-4C94-B877-7C156CB081F7}" mergeInterval="0" personalView="1" maximized="1" xWindow="1" yWindow="1" windowWidth="1362" windowHeight="538" tabRatio="908" activeSheetId="1"/>
    <customWorkbookView name="P S N Sarma {पी.एस.एन. सरमा} - Personal View" guid="{DF819C10-7533-4A2E-B278-90B3B38A4AE6}" mergeInterval="0" personalView="1" maximized="1" xWindow="-8" yWindow="-8" windowWidth="1382" windowHeight="744" tabRatio="908" activeSheetId="11"/>
    <customWorkbookView name="Janardhana Rao Bankuru {जनार्दन राव बांकुरू} - Personal View" guid="{6F637C86-117D-4792-B5D4-37E20B1C50B5}" mergeInterval="0" personalView="1" maximized="1" xWindow="-8" yWindow="-8" windowWidth="1382" windowHeight="754" tabRatio="908"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 i="6" l="1"/>
  <c r="N72" i="5"/>
  <c r="O72" i="5" s="1"/>
  <c r="P72" i="5" s="1"/>
  <c r="M72" i="5"/>
  <c r="N71" i="5"/>
  <c r="O71" i="5" s="1"/>
  <c r="P71" i="5" s="1"/>
  <c r="M71" i="5"/>
  <c r="N69" i="5"/>
  <c r="O69" i="5" s="1"/>
  <c r="P69" i="5" s="1"/>
  <c r="M69" i="5"/>
  <c r="N67" i="5"/>
  <c r="O67" i="5" s="1"/>
  <c r="P67" i="5" s="1"/>
  <c r="M67" i="5"/>
  <c r="N66" i="5"/>
  <c r="O66" i="5" s="1"/>
  <c r="P66" i="5" s="1"/>
  <c r="M66" i="5"/>
  <c r="N64" i="5"/>
  <c r="O64" i="5" s="1"/>
  <c r="P64" i="5" s="1"/>
  <c r="M64" i="5"/>
  <c r="N62" i="5"/>
  <c r="O62" i="5" s="1"/>
  <c r="P62" i="5" s="1"/>
  <c r="M62" i="5"/>
  <c r="N60" i="5"/>
  <c r="O60" i="5" s="1"/>
  <c r="P60" i="5" s="1"/>
  <c r="M60" i="5"/>
  <c r="N59" i="5"/>
  <c r="O59" i="5" s="1"/>
  <c r="P59" i="5" s="1"/>
  <c r="P73" i="5" s="1"/>
  <c r="M59" i="5"/>
  <c r="N53" i="5"/>
  <c r="O53" i="5" s="1"/>
  <c r="P53" i="5" s="1"/>
  <c r="N52" i="5"/>
  <c r="O52" i="5" s="1"/>
  <c r="P52" i="5" s="1"/>
  <c r="N51" i="5"/>
  <c r="O51" i="5" s="1"/>
  <c r="P51" i="5" s="1"/>
  <c r="N50" i="5"/>
  <c r="O50" i="5" s="1"/>
  <c r="P50" i="5" s="1"/>
  <c r="N49" i="5"/>
  <c r="O49" i="5" s="1"/>
  <c r="P49" i="5" s="1"/>
  <c r="N48" i="5"/>
  <c r="O48" i="5" s="1"/>
  <c r="P48" i="5" s="1"/>
  <c r="M53" i="5"/>
  <c r="M52" i="5"/>
  <c r="M51" i="5"/>
  <c r="M50" i="5"/>
  <c r="M49" i="5"/>
  <c r="M48" i="5"/>
  <c r="O73" i="5" l="1"/>
  <c r="P9" i="6" l="1"/>
  <c r="N47" i="5"/>
  <c r="O47" i="5" s="1"/>
  <c r="P47" i="5" s="1"/>
  <c r="N46" i="5"/>
  <c r="O46" i="5" s="1"/>
  <c r="P46" i="5" s="1"/>
  <c r="N45" i="5"/>
  <c r="O45" i="5" s="1"/>
  <c r="P45" i="5" s="1"/>
  <c r="N44" i="5"/>
  <c r="O44" i="5" s="1"/>
  <c r="P44" i="5" s="1"/>
  <c r="N43" i="5"/>
  <c r="O43" i="5" s="1"/>
  <c r="P43" i="5" s="1"/>
  <c r="N42" i="5"/>
  <c r="O42" i="5" s="1"/>
  <c r="P42" i="5" s="1"/>
  <c r="N41" i="5"/>
  <c r="O41" i="5" s="1"/>
  <c r="P41" i="5" s="1"/>
  <c r="N40" i="5"/>
  <c r="O40" i="5" s="1"/>
  <c r="P40" i="5" s="1"/>
  <c r="N39" i="5"/>
  <c r="O39" i="5" s="1"/>
  <c r="P39" i="5" s="1"/>
  <c r="N38" i="5"/>
  <c r="O38" i="5" s="1"/>
  <c r="P38" i="5" s="1"/>
  <c r="N37" i="5"/>
  <c r="O37" i="5" s="1"/>
  <c r="P37" i="5" s="1"/>
  <c r="N36" i="5"/>
  <c r="O36" i="5" s="1"/>
  <c r="P36" i="5" s="1"/>
  <c r="N35" i="5"/>
  <c r="O35" i="5" s="1"/>
  <c r="P35" i="5" s="1"/>
  <c r="N34" i="5"/>
  <c r="O34" i="5" s="1"/>
  <c r="P34" i="5" s="1"/>
  <c r="N33" i="5"/>
  <c r="O33" i="5" s="1"/>
  <c r="P33" i="5" s="1"/>
  <c r="N32" i="5"/>
  <c r="O32" i="5" s="1"/>
  <c r="N31" i="5"/>
  <c r="O31" i="5" s="1"/>
  <c r="P31" i="5" s="1"/>
  <c r="M47" i="5"/>
  <c r="M46" i="5"/>
  <c r="M45" i="5"/>
  <c r="M43" i="5"/>
  <c r="M42" i="5"/>
  <c r="M41" i="5"/>
  <c r="M40" i="5"/>
  <c r="M39" i="5"/>
  <c r="M37" i="5"/>
  <c r="M36" i="5"/>
  <c r="M35" i="5"/>
  <c r="M34" i="5"/>
  <c r="M33" i="5"/>
  <c r="M32" i="5"/>
  <c r="M31" i="5"/>
  <c r="M24" i="5"/>
  <c r="P32" i="5" l="1"/>
  <c r="B1" i="5"/>
  <c r="B2" i="5" l="1"/>
  <c r="M11" i="6" l="1"/>
  <c r="M13" i="6"/>
  <c r="M12" i="6"/>
  <c r="C15" i="8"/>
  <c r="A2" i="7"/>
  <c r="A1" i="7"/>
  <c r="M30" i="5"/>
  <c r="N30" i="5"/>
  <c r="O30" i="5" s="1"/>
  <c r="P30" i="5" s="1"/>
  <c r="M29" i="5"/>
  <c r="N29" i="5"/>
  <c r="O29" i="5" s="1"/>
  <c r="P29" i="5" s="1"/>
  <c r="M28" i="5"/>
  <c r="N28" i="5"/>
  <c r="O28" i="5" s="1"/>
  <c r="P28" i="5" s="1"/>
  <c r="M27" i="5"/>
  <c r="N27" i="5"/>
  <c r="O27" i="5" s="1"/>
  <c r="P27" i="5" s="1"/>
  <c r="N21" i="5" l="1"/>
  <c r="O21" i="5" s="1"/>
  <c r="P21" i="5" s="1"/>
  <c r="M21" i="5"/>
  <c r="N20" i="5"/>
  <c r="O20" i="5" s="1"/>
  <c r="P20" i="5" s="1"/>
  <c r="M20" i="5"/>
  <c r="M18" i="5"/>
  <c r="N18" i="5"/>
  <c r="O18" i="5" s="1"/>
  <c r="P18" i="5" s="1"/>
  <c r="M13" i="5"/>
  <c r="K11" i="6" l="1"/>
  <c r="N26" i="5"/>
  <c r="O26" i="5" s="1"/>
  <c r="P26" i="5" s="1"/>
  <c r="M26" i="5"/>
  <c r="N25" i="5"/>
  <c r="O25" i="5" s="1"/>
  <c r="P25" i="5" s="1"/>
  <c r="M25" i="5"/>
  <c r="N24" i="5"/>
  <c r="O24" i="5" s="1"/>
  <c r="P24" i="5" s="1"/>
  <c r="N23" i="5"/>
  <c r="O23" i="5" s="1"/>
  <c r="P23" i="5" s="1"/>
  <c r="M23" i="5"/>
  <c r="N22" i="5" l="1"/>
  <c r="O22" i="5" s="1"/>
  <c r="P22" i="5" s="1"/>
  <c r="M22" i="5"/>
  <c r="N19" i="5"/>
  <c r="O19" i="5" s="1"/>
  <c r="P19" i="5" s="1"/>
  <c r="M19" i="5"/>
  <c r="N17" i="5"/>
  <c r="O17" i="5" s="1"/>
  <c r="P17" i="5" s="1"/>
  <c r="M17" i="5"/>
  <c r="N16" i="5"/>
  <c r="O16" i="5" s="1"/>
  <c r="P16" i="5" s="1"/>
  <c r="M16" i="5"/>
  <c r="N15" i="5"/>
  <c r="O15" i="5" s="1"/>
  <c r="P15" i="5" s="1"/>
  <c r="M15" i="5"/>
  <c r="N14" i="5"/>
  <c r="O14" i="5" s="1"/>
  <c r="P14" i="5" s="1"/>
  <c r="M14" i="5"/>
  <c r="N13" i="5"/>
  <c r="K13" i="6"/>
  <c r="L13" i="6" l="1"/>
  <c r="K12" i="6"/>
  <c r="L12" i="6" l="1"/>
  <c r="K14" i="6"/>
  <c r="L11" i="6"/>
  <c r="L14" i="6" l="1"/>
  <c r="Q15" i="6" s="1"/>
  <c r="Q14" i="6"/>
  <c r="O13" i="5"/>
  <c r="O55" i="5" s="1"/>
  <c r="P13" i="5" l="1"/>
  <c r="P55" i="5" s="1"/>
  <c r="A1" i="6" l="1"/>
  <c r="D6" i="6"/>
  <c r="D5" i="6"/>
  <c r="D4" i="6"/>
  <c r="D3" i="6"/>
  <c r="N14" i="6"/>
  <c r="N17" i="6" s="1"/>
  <c r="A79" i="5"/>
  <c r="E16" i="1"/>
  <c r="E20" i="1"/>
  <c r="E19" i="1"/>
  <c r="E17" i="1"/>
  <c r="E15" i="1"/>
  <c r="E14" i="1"/>
  <c r="E11" i="1"/>
  <c r="E10" i="1"/>
  <c r="E9" i="1"/>
  <c r="D4" i="5"/>
  <c r="F37" i="8" s="1"/>
  <c r="D27" i="7"/>
  <c r="D26" i="7"/>
  <c r="B27" i="7"/>
  <c r="B26" i="7"/>
  <c r="D8" i="5"/>
  <c r="B8" i="7" s="1"/>
  <c r="D7" i="5"/>
  <c r="B7" i="7" s="1"/>
  <c r="D6" i="5"/>
  <c r="B6" i="7" s="1"/>
  <c r="D5" i="5"/>
  <c r="B6" i="8"/>
  <c r="F40" i="8"/>
  <c r="F39" i="8"/>
  <c r="B40" i="8"/>
  <c r="B39" i="8"/>
  <c r="A52" i="8"/>
  <c r="B34" i="8"/>
  <c r="A1" i="8"/>
  <c r="B9" i="1"/>
  <c r="A8" i="4"/>
  <c r="B8" i="4" s="1"/>
  <c r="F8" i="4"/>
  <c r="G8" i="4" s="1"/>
  <c r="K8" i="4"/>
  <c r="L8" i="4" s="1"/>
  <c r="P8" i="4"/>
  <c r="Q8" i="4" s="1"/>
  <c r="A9" i="4"/>
  <c r="B9" i="4" s="1"/>
  <c r="D9" i="4" s="1"/>
  <c r="F9" i="4"/>
  <c r="G9" i="4" s="1"/>
  <c r="I9" i="4" s="1"/>
  <c r="K9" i="4"/>
  <c r="L9" i="4" s="1"/>
  <c r="N9" i="4" s="1"/>
  <c r="P9" i="4"/>
  <c r="Q9" i="4" s="1"/>
  <c r="S9" i="4" s="1"/>
  <c r="A10" i="4"/>
  <c r="B10" i="4"/>
  <c r="D10" i="4" s="1"/>
  <c r="F10" i="4"/>
  <c r="G10" i="4" s="1"/>
  <c r="I10" i="4" s="1"/>
  <c r="K10" i="4"/>
  <c r="L10" i="4" s="1"/>
  <c r="N10" i="4" s="1"/>
  <c r="P10" i="4"/>
  <c r="Q10" i="4" s="1"/>
  <c r="S10" i="4" s="1"/>
  <c r="Y10" i="4"/>
  <c r="T10" i="4"/>
  <c r="A11" i="4"/>
  <c r="B11" i="4" s="1"/>
  <c r="D11" i="4" s="1"/>
  <c r="F11" i="4"/>
  <c r="G11" i="4" s="1"/>
  <c r="I11" i="4" s="1"/>
  <c r="K11" i="4"/>
  <c r="L11" i="4" s="1"/>
  <c r="N11" i="4" s="1"/>
  <c r="P11" i="4"/>
  <c r="Q11" i="4" s="1"/>
  <c r="S11" i="4" s="1"/>
  <c r="Y11" i="4"/>
  <c r="T11" i="4" s="1"/>
  <c r="A12" i="4"/>
  <c r="B12" i="4"/>
  <c r="D12" i="4" s="1"/>
  <c r="F12" i="4"/>
  <c r="G12" i="4" s="1"/>
  <c r="I12" i="4" s="1"/>
  <c r="K12" i="4"/>
  <c r="L12" i="4" s="1"/>
  <c r="P12" i="4"/>
  <c r="Q12" i="4" s="1"/>
  <c r="S12" i="4" s="1"/>
  <c r="Y12" i="4"/>
  <c r="T12" i="4" s="1"/>
  <c r="A13" i="4"/>
  <c r="B13" i="4" s="1"/>
  <c r="F13" i="4"/>
  <c r="G13" i="4" s="1"/>
  <c r="I13" i="4" s="1"/>
  <c r="K13" i="4"/>
  <c r="L13" i="4"/>
  <c r="N13" i="4" s="1"/>
  <c r="P13" i="4"/>
  <c r="Q13" i="4" s="1"/>
  <c r="Y13" i="4"/>
  <c r="T13" i="4" s="1"/>
  <c r="Y14" i="4"/>
  <c r="T14" i="4" s="1"/>
  <c r="Y15" i="4"/>
  <c r="T15" i="4" s="1"/>
  <c r="Y16" i="4"/>
  <c r="T16" i="4" s="1"/>
  <c r="Y17" i="4"/>
  <c r="T17" i="4"/>
  <c r="Y18" i="4"/>
  <c r="T18" i="4" s="1"/>
  <c r="Y19" i="4"/>
  <c r="T19" i="4" s="1"/>
  <c r="Y20" i="4"/>
  <c r="T20" i="4" s="1"/>
  <c r="Y21" i="4"/>
  <c r="T21" i="4" s="1"/>
  <c r="Y22" i="4"/>
  <c r="T22" i="4" s="1"/>
  <c r="Y23" i="4"/>
  <c r="T23" i="4" s="1"/>
  <c r="Y24" i="4"/>
  <c r="T24" i="4" s="1"/>
  <c r="Y30" i="4"/>
  <c r="T30" i="4"/>
  <c r="Y31" i="4"/>
  <c r="T31" i="4" s="1"/>
  <c r="Y32" i="4"/>
  <c r="T32" i="4"/>
  <c r="Y33" i="4"/>
  <c r="T33" i="4" s="1"/>
  <c r="Y34" i="4"/>
  <c r="T34" i="4" s="1"/>
  <c r="Y35" i="4"/>
  <c r="T35" i="4" s="1"/>
  <c r="Y36" i="4"/>
  <c r="T36" i="4" s="1"/>
  <c r="Y37" i="4"/>
  <c r="T37" i="4" s="1"/>
  <c r="Y38" i="4"/>
  <c r="T38" i="4" s="1"/>
  <c r="Y39" i="4"/>
  <c r="T39" i="4" s="1"/>
  <c r="Y40" i="4"/>
  <c r="T40" i="4"/>
  <c r="Y41" i="4"/>
  <c r="T41" i="4" s="1"/>
  <c r="Y42" i="4"/>
  <c r="T42" i="4" s="1"/>
  <c r="Y43" i="4"/>
  <c r="T43" i="4" s="1"/>
  <c r="Y44" i="4"/>
  <c r="T44" i="4" s="1"/>
  <c r="Y45" i="4"/>
  <c r="T45" i="4" s="1"/>
  <c r="A122" i="4"/>
  <c r="A124" i="4"/>
  <c r="A134" i="4" s="1"/>
  <c r="B134" i="4" s="1"/>
  <c r="D134" i="4" s="1"/>
  <c r="K30" i="3"/>
  <c r="K31" i="3"/>
  <c r="K32" i="3"/>
  <c r="K33" i="3"/>
  <c r="K36" i="3"/>
  <c r="O36" i="3"/>
  <c r="K37" i="3"/>
  <c r="O37" i="3"/>
  <c r="K38" i="3"/>
  <c r="O38" i="3"/>
  <c r="K39" i="3"/>
  <c r="O39" i="3"/>
  <c r="A41" i="3"/>
  <c r="A42" i="3"/>
  <c r="A43" i="3"/>
  <c r="A44" i="3"/>
  <c r="A48" i="3"/>
  <c r="A54" i="3"/>
  <c r="F194" i="3"/>
  <c r="F195" i="3"/>
  <c r="A1" i="2"/>
  <c r="A3" i="2"/>
  <c r="E9" i="2"/>
  <c r="E10" i="2"/>
  <c r="E11" i="2"/>
  <c r="E12" i="2"/>
  <c r="B24" i="2"/>
  <c r="E24" i="2"/>
  <c r="B25" i="2"/>
  <c r="E25" i="2"/>
  <c r="A8" i="2"/>
  <c r="E8" i="2"/>
  <c r="B9" i="2"/>
  <c r="B10" i="2"/>
  <c r="B11" i="2"/>
  <c r="B12" i="2"/>
  <c r="K41" i="3"/>
  <c r="B7" i="1"/>
  <c r="A132" i="4" l="1"/>
  <c r="B132" i="4" s="1"/>
  <c r="D132" i="4" s="1"/>
  <c r="A133" i="4"/>
  <c r="B133" i="4" s="1"/>
  <c r="D133" i="4" s="1"/>
  <c r="A130" i="4"/>
  <c r="B130" i="4" s="1"/>
  <c r="D130" i="4" s="1"/>
  <c r="A129" i="4"/>
  <c r="B129" i="4" s="1"/>
  <c r="A127" i="4"/>
  <c r="A131" i="4"/>
  <c r="B131" i="4" s="1"/>
  <c r="D131" i="4" s="1"/>
  <c r="F20" i="1"/>
  <c r="D21" i="1" s="1"/>
  <c r="U6" i="4"/>
  <c r="S13" i="4"/>
  <c r="P6" i="4" s="1"/>
  <c r="D13" i="4"/>
  <c r="A6" i="4" s="1"/>
  <c r="N12" i="4"/>
  <c r="K6" i="4" s="1"/>
  <c r="F6" i="4"/>
  <c r="B5" i="7"/>
  <c r="Y25" i="4" l="1"/>
  <c r="T25" i="4" s="1"/>
  <c r="U7" i="4" s="1"/>
  <c r="D16" i="7" l="1"/>
  <c r="A15" i="6"/>
  <c r="D13" i="7"/>
  <c r="O54" i="5" l="1"/>
  <c r="P54" i="5"/>
  <c r="O56" i="5" l="1"/>
  <c r="O74" i="5" s="1"/>
  <c r="O76" i="5" s="1"/>
  <c r="O77" i="5" s="1"/>
  <c r="P56" i="5"/>
  <c r="P74" i="5" s="1"/>
  <c r="P76" i="5" s="1"/>
  <c r="P77" i="5" s="1"/>
  <c r="D15" i="7" s="1"/>
  <c r="P78" i="5" l="1"/>
  <c r="D11" i="7"/>
  <c r="D18" i="7" s="1"/>
  <c r="D21" i="7" l="1"/>
  <c r="D23" i="7" l="1"/>
  <c r="AB17" i="8" l="1"/>
  <c r="B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01290</author>
  </authors>
  <commentList>
    <comment ref="D19" authorId="0" shapeId="0" xr:uid="{00000000-0006-0000-0000-000001000000}">
      <text>
        <r>
          <rPr>
            <sz val="9"/>
            <color indexed="81"/>
            <rFont val="Tahoma"/>
            <family val="2"/>
          </rPr>
          <t>Insert date in dd-MM-yyyy format</t>
        </r>
      </text>
    </comment>
  </commentList>
</comments>
</file>

<file path=xl/sharedStrings.xml><?xml version="1.0" encoding="utf-8"?>
<sst xmlns="http://schemas.openxmlformats.org/spreadsheetml/2006/main" count="997" uniqueCount="455">
  <si>
    <t>Enter the details of the bidder below:</t>
  </si>
  <si>
    <t xml:space="preserve">Specify type of Bidder                 </t>
  </si>
  <si>
    <t xml:space="preserve">Sole Bidder </t>
  </si>
  <si>
    <t>2 or more</t>
  </si>
  <si>
    <t>Address of Registered Office</t>
  </si>
  <si>
    <t>email id</t>
  </si>
  <si>
    <t>Mobile no.</t>
  </si>
  <si>
    <t xml:space="preserve">Printed Name </t>
  </si>
  <si>
    <t>Designation</t>
  </si>
  <si>
    <t xml:space="preserve">Date     </t>
  </si>
  <si>
    <t xml:space="preserve">Place     </t>
  </si>
  <si>
    <t>ATTACHMENT-10</t>
  </si>
  <si>
    <t>Integrity Pact</t>
  </si>
  <si>
    <t xml:space="preserve"> </t>
  </si>
  <si>
    <t>Name        :</t>
  </si>
  <si>
    <t>Address    :</t>
  </si>
  <si>
    <t>Dear Sir,</t>
  </si>
  <si>
    <t>Integrity Pact is annexed herewith this Volume.</t>
  </si>
  <si>
    <t>Date      :</t>
  </si>
  <si>
    <t>Printed Name :</t>
  </si>
  <si>
    <t>Place      :</t>
  </si>
  <si>
    <t>Designation :</t>
  </si>
  <si>
    <t>Instruction for printing &amp; submitting Integrity Pact</t>
  </si>
  <si>
    <t>1.</t>
  </si>
  <si>
    <t>The requisite format of Integrity Pact is getting generated automatically and displayed here below.</t>
  </si>
  <si>
    <t>2.</t>
  </si>
  <si>
    <t>Take print out of first page on a non-judicial stamp paper of Rs. 100/-  and other seven pages on plain A4 size paper. Such two sets shall be prepared by the bidder.</t>
  </si>
  <si>
    <t>3.</t>
  </si>
  <si>
    <t>All the pages of both the copies of the Integrity Pact shall be signed by the authorised representative of the bidder and duly stamped.</t>
  </si>
  <si>
    <t>4.</t>
  </si>
  <si>
    <t>Both the original copies shall be submitted by the bidder in the form of Hard Copy as part of the first envelope before due date &amp; time of submission of the bid.</t>
  </si>
  <si>
    <t>5.</t>
  </si>
  <si>
    <t>For further details bidders may please refer ITB Clause 9.3 (n).</t>
  </si>
  <si>
    <t>INTEGRITY PACT</t>
  </si>
  <si>
    <t>Between</t>
  </si>
  <si>
    <t xml:space="preserve">Power Grid Corporation of India Limited </t>
  </si>
  <si>
    <t>having its Registered Office at B-9, Qutab Institutional Area, Katwaria Sarai,                           New Delhi – 110016 hereinafter referred to as</t>
  </si>
  <si>
    <r>
      <t>"POWERGRID"</t>
    </r>
    <r>
      <rPr>
        <b/>
        <sz val="12"/>
        <rFont val="Book Antiqua"/>
        <family val="1"/>
      </rPr>
      <t>,</t>
    </r>
  </si>
  <si>
    <t>and</t>
  </si>
  <si>
    <t xml:space="preserve"> having its Registered Office at</t>
  </si>
  <si>
    <t xml:space="preserve">, </t>
  </si>
  <si>
    <t xml:space="preserve">hereinafter referred to as </t>
  </si>
  <si>
    <t>"The Bidder/Contractor"</t>
  </si>
  <si>
    <t>Preamble</t>
  </si>
  <si>
    <t xml:space="preserve">(Signature) </t>
  </si>
  <si>
    <t>(For &amp; On behalf of POWERGRID)</t>
  </si>
  <si>
    <t>(For &amp; On behalf of Bidder/ Contractor)</t>
  </si>
  <si>
    <t>Page 1 of 8</t>
  </si>
  <si>
    <r>
      <t>In order to achieve these goals, POWERGRID and the above named Bidder/Contractor enter into this agreement called '</t>
    </r>
    <r>
      <rPr>
        <b/>
        <sz val="12"/>
        <rFont val="Book Antiqua"/>
        <family val="1"/>
      </rPr>
      <t xml:space="preserve">Integrity Pact' </t>
    </r>
    <r>
      <rPr>
        <sz val="12"/>
        <rFont val="Book Antiqua"/>
        <family val="1"/>
      </rPr>
      <t>which will form a part of the bid.</t>
    </r>
  </si>
  <si>
    <t>It is hereby agreed by and between the parties as under:</t>
  </si>
  <si>
    <t>Section I - Commitments of POWERGRID</t>
  </si>
  <si>
    <t>(1)</t>
  </si>
  <si>
    <t>POWERGRID commits itself to take all measures necessary to prevent corruption and to observe the following principles :</t>
  </si>
  <si>
    <t>a)</t>
  </si>
  <si>
    <t>No employee of POWERGRID, personally or through family members, will in connection with the tender, or the execution of the contract, demand, take a promise for or accept, for him/herself or third person, any material or other benefit which he/she is not legally entitled to.</t>
  </si>
  <si>
    <t>b)</t>
  </si>
  <si>
    <t>POWERGRID will, during the tender process treat all Bidder(s) with equity and fairness. POWERGRID will in particular, before and during the tender process, provide to all Bidder(s) the same information and will not provide to any Bidder(s) confidential/ additional information through which the Bidder(s) could obtain an advantage in relation to the tender process or the contract execution.</t>
  </si>
  <si>
    <t>c)</t>
  </si>
  <si>
    <t>POWERGRID will exclude from evaluation of Bids its such employee(s) who has any personnel interest in the Companies/Agencies participating in the Bidding/Tendering process.</t>
  </si>
  <si>
    <t>(2)</t>
  </si>
  <si>
    <t>If Chairman and Managing Director obtains information on the conduct of any employee of POWERGRID which is a criminal offence under the relevant Anti-Corruption Laws of India, or if there be a substantive suspicion in this regard, he will inform its Chief Vigilance Officer and in addition can initiate disciplinary actions under its Rules.</t>
  </si>
  <si>
    <t>Section II - Commitments of the Bidder/Contractor</t>
  </si>
  <si>
    <r>
      <t>The Bidder</t>
    </r>
    <r>
      <rPr>
        <i/>
        <sz val="12"/>
        <rFont val="Book Antiqua"/>
        <family val="1"/>
      </rPr>
      <t>/</t>
    </r>
    <r>
      <rPr>
        <sz val="12"/>
        <rFont val="Book Antiqua"/>
        <family val="1"/>
      </rPr>
      <t xml:space="preserve">Contractor commits himself to take all measures necessary to prevent corruption. He commits himself to observe the following principles </t>
    </r>
  </si>
  <si>
    <t>Page 2 of 8</t>
  </si>
  <si>
    <t>during his participation in the tender process and during the contract execution :</t>
  </si>
  <si>
    <t xml:space="preserve">a) </t>
  </si>
  <si>
    <r>
      <t>The Bidder</t>
    </r>
    <r>
      <rPr>
        <i/>
        <sz val="12"/>
        <rFont val="Book Antiqua"/>
        <family val="1"/>
      </rPr>
      <t>/</t>
    </r>
    <r>
      <rPr>
        <sz val="12"/>
        <rFont val="Book Antiqua"/>
        <family val="1"/>
      </rPr>
      <t>Contractor will not, directly or through any other person or firm, offer, promise or give to POWERGRID, or to any of POWERGRID's employees involved in the tender process or the execution of the contract or to any third person any material or other benefit which he</t>
    </r>
    <r>
      <rPr>
        <i/>
        <sz val="12"/>
        <rFont val="Book Antiqua"/>
        <family val="1"/>
      </rPr>
      <t>/</t>
    </r>
    <r>
      <rPr>
        <sz val="12"/>
        <rFont val="Book Antiqua"/>
        <family val="1"/>
      </rPr>
      <t>she is not legally entitled to, in order to obtain in exchange an advantage during the tender process or the execution of the contract.</t>
    </r>
  </si>
  <si>
    <r>
      <t>The Bidder</t>
    </r>
    <r>
      <rPr>
        <i/>
        <sz val="12"/>
        <rFont val="Book Antiqua"/>
        <family val="1"/>
      </rPr>
      <t>/</t>
    </r>
    <r>
      <rPr>
        <sz val="12"/>
        <rFont val="Book Antiqua"/>
        <family val="1"/>
      </rPr>
      <t>Contractor will not enter into any illegal agreement or understanding, whether formal or informal with other Bidders/Contractors. This applies in particular to prices, specifications, certifications, subsidiary contracts, submission or non-submission of bids or actions to restrict competitiveness or to introduce cartelization in the bidding process.</t>
    </r>
  </si>
  <si>
    <r>
      <t>The Bidder</t>
    </r>
    <r>
      <rPr>
        <i/>
        <sz val="12"/>
        <rFont val="Book Antiqua"/>
        <family val="1"/>
      </rPr>
      <t>/</t>
    </r>
    <r>
      <rPr>
        <sz val="12"/>
        <rFont val="Book Antiqua"/>
        <family val="1"/>
      </rPr>
      <t>Contractor will not commit any criminal offence under the relevant Anti-corruption Laws of India; further, the Bidder/Contractor will not use for illegitimate</t>
    </r>
    <r>
      <rPr>
        <b/>
        <sz val="12"/>
        <rFont val="Book Antiqua"/>
        <family val="1"/>
      </rPr>
      <t xml:space="preserve"> </t>
    </r>
    <r>
      <rPr>
        <sz val="12"/>
        <rFont val="Book Antiqua"/>
        <family val="1"/>
      </rPr>
      <t>purposes or for purposes of restrictive competition or personal gain, or pass on to others, any information provided by POWERGRID as part of the business relationship, regarding plans, technical proposals and business details, including information contained or transmitted electronically.</t>
    </r>
  </si>
  <si>
    <t>d)</t>
  </si>
  <si>
    <t>The Bidder/Contractor of foreign origin shall disclose the name and address of the Agents/representatives in India, if any, involved directly or indirectly in the Bidding. Similarly, the Bidder/Contractor of Indian Nationality shall furnish the name and address of the foreign principals, if any, involved directly or indirectly in the Bidding.</t>
  </si>
  <si>
    <t xml:space="preserve">e) </t>
  </si>
  <si>
    <t>The Bidder/Contractor will, when presenting his bid, disclose any and all payments he has made, or committed to or intends to make to agents, brokers or any other intermediaries in connection with the award of the contract and/or with the execution of the contract.</t>
  </si>
  <si>
    <t>f)</t>
  </si>
  <si>
    <t>The Bidder/Contractor will not misrepresent facts or furnish false/forged documents/informations in order to influence the bidding process or the execution of the contract to the detriment of POWERGRID.</t>
  </si>
  <si>
    <t>The Bidder/Contractor will not instigate third persons to commit offences outlined above or be an accessory to such offences.</t>
  </si>
  <si>
    <t>Page 3 of 8</t>
  </si>
  <si>
    <t>Section III- Disqualification from tender process and exclusion from future contracts</t>
  </si>
  <si>
    <t>If the Bidder, before contract award, has committed a serious transgression through a violation of Section II or in any other form such as to put his reliability or credibility as Bidder into question, POWERGRID may disqualify the Bidder from the tender process or terminate the contract, if already signed, for such reason.</t>
  </si>
  <si>
    <t xml:space="preserve">If the Bidder/Contractor has committed a serious transgression through a violation of Section II such as to put his reliability or credibility into question, POWERGRID may after following due procedures also exclude the Bidder/Contractor from future contract award processes. The imposition and duration of the exclusion will be determined by the severity of the transgression. The severity will be determined by the circumstances of the case, in particular the number of transgressions, the position of the transgressors within the company hierarchy of the Bidder/Contractor and the amount of the damage. The exclusion will be imposed for a minimum of 12 months and maximum of 3 years. </t>
  </si>
  <si>
    <t>(3)</t>
  </si>
  <si>
    <t>If the Bidder/Contractor can prove that he has restored/recouped the damage caused by him and has installed a suitable corruption prevention system, POWERGRID may revoke the exclusion prematurely.</t>
  </si>
  <si>
    <r>
      <t xml:space="preserve">Section IV </t>
    </r>
    <r>
      <rPr>
        <sz val="12"/>
        <rFont val="Book Antiqua"/>
        <family val="1"/>
      </rPr>
      <t xml:space="preserve">- </t>
    </r>
    <r>
      <rPr>
        <b/>
        <sz val="12"/>
        <rFont val="Book Antiqua"/>
        <family val="1"/>
      </rPr>
      <t>Liability for violation of Integrity Pact</t>
    </r>
  </si>
  <si>
    <t>If POWERGRID has disqualified the Bidder from the tender process prior to the award under Section III, POWERGRID may forfeit the Bid Guarantee under the Bid.</t>
  </si>
  <si>
    <t>If POWERGRID has terminated the contract under Section III, POWERGRID may forfeit the Contract Performance Guarantee of this contract besides resorting to other remedies under the contract.</t>
  </si>
  <si>
    <r>
      <t>Section V</t>
    </r>
    <r>
      <rPr>
        <sz val="12"/>
        <rFont val="Book Antiqua"/>
        <family val="1"/>
      </rPr>
      <t xml:space="preserve">- </t>
    </r>
    <r>
      <rPr>
        <b/>
        <sz val="12"/>
        <rFont val="Book Antiqua"/>
        <family val="1"/>
      </rPr>
      <t>Previous Transgression</t>
    </r>
  </si>
  <si>
    <r>
      <t>The Bidder shall</t>
    </r>
    <r>
      <rPr>
        <b/>
        <sz val="12"/>
        <rFont val="Book Antiqua"/>
        <family val="1"/>
      </rPr>
      <t xml:space="preserve"> </t>
    </r>
    <r>
      <rPr>
        <sz val="12"/>
        <rFont val="Book Antiqua"/>
        <family val="1"/>
      </rPr>
      <t>declare in his Bid</t>
    </r>
    <r>
      <rPr>
        <b/>
        <sz val="12"/>
        <rFont val="Book Antiqua"/>
        <family val="1"/>
      </rPr>
      <t xml:space="preserve"> </t>
    </r>
    <r>
      <rPr>
        <sz val="12"/>
        <rFont val="Book Antiqua"/>
        <family val="1"/>
      </rPr>
      <t>that no previous transgressions occurred in the last 3 years with any other Public Sector Undertaking or Government Department that could justify his exclusion from the tender process.</t>
    </r>
  </si>
  <si>
    <t>Page 4 of 8</t>
  </si>
  <si>
    <t>If the Bidder makes incorrect statement on this subject, he can be disqualified from the tender process or the contract, if already awarded, can be terminated for such reason.</t>
  </si>
  <si>
    <r>
      <t>Section VI</t>
    </r>
    <r>
      <rPr>
        <sz val="12"/>
        <rFont val="Book Antiqua"/>
        <family val="1"/>
      </rPr>
      <t xml:space="preserve"> - </t>
    </r>
    <r>
      <rPr>
        <b/>
        <sz val="12"/>
        <rFont val="Book Antiqua"/>
        <family val="1"/>
      </rPr>
      <t xml:space="preserve">Equal treatment to all Bidders </t>
    </r>
    <r>
      <rPr>
        <b/>
        <i/>
        <sz val="12"/>
        <rFont val="Book Antiqua"/>
        <family val="1"/>
      </rPr>
      <t xml:space="preserve">/ </t>
    </r>
    <r>
      <rPr>
        <b/>
        <sz val="12"/>
        <rFont val="Book Antiqua"/>
        <family val="1"/>
      </rPr>
      <t>Contractors</t>
    </r>
  </si>
  <si>
    <t>POWERGRID will enter into agreements with identical conditions as this one with all Bidders.</t>
  </si>
  <si>
    <t>POWERGRID will disqualify from the tender process any bidder who does not sign this Pact or violate its provisions.</t>
  </si>
  <si>
    <r>
      <t xml:space="preserve">Section VII - Punitive Action against violating Bidders </t>
    </r>
    <r>
      <rPr>
        <b/>
        <i/>
        <sz val="12"/>
        <rFont val="Book Antiqua"/>
        <family val="1"/>
      </rPr>
      <t xml:space="preserve">/ </t>
    </r>
    <r>
      <rPr>
        <b/>
        <sz val="12"/>
        <rFont val="Book Antiqua"/>
        <family val="1"/>
      </rPr>
      <t xml:space="preserve">Contractors </t>
    </r>
  </si>
  <si>
    <r>
      <t>If POWERGRID obtains knowledge of conduct of a Bidder or a Contractor or his subcontractor</t>
    </r>
    <r>
      <rPr>
        <b/>
        <sz val="12"/>
        <rFont val="Book Antiqua"/>
        <family val="1"/>
      </rPr>
      <t xml:space="preserve"> </t>
    </r>
    <r>
      <rPr>
        <sz val="12"/>
        <rFont val="Book Antiqua"/>
        <family val="1"/>
      </rPr>
      <t>or of an employee or a representative or an associate of a Bidder or Contractor or his Subcontractor</t>
    </r>
    <r>
      <rPr>
        <b/>
        <sz val="12"/>
        <rFont val="Book Antiqua"/>
        <family val="1"/>
      </rPr>
      <t xml:space="preserve"> </t>
    </r>
    <r>
      <rPr>
        <sz val="12"/>
        <rFont val="Book Antiqua"/>
        <family val="1"/>
      </rPr>
      <t>which constitutes corruption, or if POWERGRID has substantive suspicion in this regard, POWERGRID will inform the Chief Vigilance Officer (CVO).</t>
    </r>
  </si>
  <si>
    <t>(*)Section VIII - Independent External Monitor/Monitors</t>
  </si>
  <si>
    <t xml:space="preserve">POWERGRID has appointed a panel of Independent External Monitors (IEMs) for this Pact with the approval of Central Vigilance Commission (CVC), Government of India, out of which one of the IEMs has been indicated in the NIT/IFB. </t>
  </si>
  <si>
    <t>The IEM is to review independently and objectively, whether and to what extent the parties comply with the obligations under this agreement. He has right of access to all project documentation.  The IEM may examine any complaint received by him and submit a report to Chairman-cum-Managing Director, POWERGRID, at the earliest.  He may also submit a report directly to the CVO and the CVC, in case of suspicion of serious irregularities attracting the provisions of the PC Act.  However, for ensuring the desired transparency and objectivity in dealing with the complaints arising out of any tendering process, the matter shall be referred to the full panel of IEMs, who would examine the records, conduct the investigations and submit report to Chairman-cum-Managing Director, POWERGRID, giving joint findings.</t>
  </si>
  <si>
    <t>Page 5 of 8</t>
  </si>
  <si>
    <t>The IEM is not subject to instructions by the representatives of the parties and performs his functions neutrally and independently. He reports to the Chairman-cum-Managing Director, POWERGRID.</t>
  </si>
  <si>
    <t>(4)</t>
  </si>
  <si>
    <t>The Bidder(s)/Contractor(s) accepts that the IEM has the right to access without restriction to all documentation of POWERGRID related to this contract including that provided by the Contractor/Bidder. The Bidder/Contractor will also grant the IEM, upon his request and demonstration of a valid interest, unrestricted and unconditional access to his documentation. The same is applicable to Subcontractors. The IEM is under contractual obligation to treat the information and documents of the Bidder(s)/Contractor(s)/Subcontractor(s) with confidentiality.</t>
  </si>
  <si>
    <t>(5)</t>
  </si>
  <si>
    <t>POWERGRID will provide to the IEM information as sought by him which could have an impact on the contractual relations between POWERGRID and the Bidder/Contractor related to this contract.</t>
  </si>
  <si>
    <t>(6)</t>
  </si>
  <si>
    <t>As soon as the IEM notices, or believes to notice, a violation of this agreement, he will so inform the Chairman-cum-Managing Director, POWERGRID and request the Chairman-cum-Managing Director, POWERGRID to discontinue or take corrective action, or to take other relevant action. The IEM can in this regard submit non-binding recommendations. Beyond this, the IEM has no right to demand from the parties that they act in a specific manner, refrain from action or tolerate action. However, the IEM shall give an opportunity to POWERGRID and the Bidder/Contractor, as deemed fit, to present its case before making its recommendations to POWERGRID.</t>
  </si>
  <si>
    <t>(7)</t>
  </si>
  <si>
    <t>The IEM will submit a written report to the Chairman-cum-Managing Director, POWERGRID within 8 to 10 weeks from the date of reference or intimation to him by POWERGRID and, should the occasion arise, submit proposals for correcting problematic situations.</t>
  </si>
  <si>
    <t>(8)</t>
  </si>
  <si>
    <t>If the IEM has reported to the Chairman-cum-Managing Director, POWERGRID, a substantiated suspicion of an offence under relevant Anti-Corruption Laws of India, and the Chairman-cum-Managing Director, POWERGRID has not, within the reasonable time taken visible action to proceed against such offence or reported it to the CVO, the Monitor may also transmit this information directly to the CVC, Government of India.</t>
  </si>
  <si>
    <t>Page 6 of 8</t>
  </si>
  <si>
    <t>(9)</t>
  </si>
  <si>
    <r>
      <t>The word ‘</t>
    </r>
    <r>
      <rPr>
        <b/>
        <sz val="12"/>
        <rFont val="Book Antiqua"/>
        <family val="1"/>
      </rPr>
      <t>IEM</t>
    </r>
    <r>
      <rPr>
        <sz val="12"/>
        <rFont val="Book Antiqua"/>
        <family val="1"/>
      </rPr>
      <t>’ would include both singular and plural.</t>
    </r>
  </si>
  <si>
    <t>(*)</t>
  </si>
  <si>
    <t>This Section shall be applicable for only those packages wherein the IEMs have been identified in Section – I : Invitation for Bids and/or Clause ITB 9.3 in Section – III: Bid Data Sheets of Conditions of Contract, Volume-I of the Bidding Documents.</t>
  </si>
  <si>
    <t>Section IX - Pact Duration</t>
  </si>
  <si>
    <t>This Pact begins when both parties have legally signed it. It expires for the Contractor after the closure of the contract and for all other Bidder's six month after the contract has been awarded.</t>
  </si>
  <si>
    <t>Section X - Other Provisions</t>
  </si>
  <si>
    <r>
      <t>This agreement is subject to Indian Law. Place of performance and jurisdiction is the establishment</t>
    </r>
    <r>
      <rPr>
        <i/>
        <sz val="12"/>
        <rFont val="Book Antiqua"/>
        <family val="1"/>
      </rPr>
      <t xml:space="preserve"> </t>
    </r>
    <r>
      <rPr>
        <sz val="12"/>
        <rFont val="Book Antiqua"/>
        <family val="1"/>
      </rPr>
      <t xml:space="preserve">of POWERGRID. The Arbitration clause provided in the main tender document / contract shall not be applicable for any issue / dispute arising under Integrity Pact. </t>
    </r>
  </si>
  <si>
    <t xml:space="preserve">Changes and supplements as well as termination notices need to be made in writing. </t>
  </si>
  <si>
    <t>If the Contractor is a partnership firm or a consortium or Joint Venture, this agreement must be signed by all partners, consortium members and Joint Venture partners.</t>
  </si>
  <si>
    <t>Nothing in this agreement shall affect the rights of the parties available under the General Conditions of Contract (GCC) and Special Conditions of Contract (SCC).</t>
  </si>
  <si>
    <r>
      <t xml:space="preserve">Views expressed or suggestions/submissions made by the parties and the recommendations of the </t>
    </r>
    <r>
      <rPr>
        <b/>
        <i/>
        <sz val="12"/>
        <rFont val="Book Antiqua"/>
        <family val="1"/>
      </rPr>
      <t>CVO/</t>
    </r>
    <r>
      <rPr>
        <sz val="12"/>
        <rFont val="Book Antiqua"/>
        <family val="1"/>
      </rPr>
      <t>IEM</t>
    </r>
    <r>
      <rPr>
        <vertAlign val="superscript"/>
        <sz val="12"/>
        <rFont val="Book Antiqua"/>
        <family val="1"/>
      </rPr>
      <t>#</t>
    </r>
    <r>
      <rPr>
        <sz val="12"/>
        <rFont val="Book Antiqua"/>
        <family val="1"/>
      </rPr>
      <t xml:space="preserve"> in respect of the violation of this agreement, shall not be relied on or introduced as evidence in the arbitral or judicial proceedings (arising out of the arbitral proceedings) by the parties in connection with the disputes/differences arising out of the subject contract.</t>
    </r>
  </si>
  <si>
    <t>#</t>
  </si>
  <si>
    <t>CVO shall be applicable for packages wherein IEM are not identified in Section IFB/BDS of Condition of Contract, Volume-I. IEM shall be applicable for packages wherein IEM are identified in Section IFB/BDS of Condition of Contract, Volume-I.</t>
  </si>
  <si>
    <t>Page 7 of 8</t>
  </si>
  <si>
    <t>Should one or several provisions of this agreement turn out to be invalid, the remainder of this agreement remains valid. In this case, the parties will strive to come to an agreement to their original intentions.</t>
  </si>
  <si>
    <t>Signature</t>
  </si>
  <si>
    <t>(Office Seal)</t>
  </si>
  <si>
    <t>Name :</t>
  </si>
  <si>
    <t>Witness 1 :</t>
  </si>
  <si>
    <t>Witness 2 :</t>
  </si>
  <si>
    <t>Page 8 of 8</t>
  </si>
  <si>
    <t xml:space="preserve">USD </t>
  </si>
  <si>
    <t xml:space="preserve">EURO </t>
  </si>
  <si>
    <t xml:space="preserve">RMB </t>
  </si>
  <si>
    <t xml:space="preserve">INR </t>
  </si>
  <si>
    <t xml:space="preserve"> plus </t>
  </si>
  <si>
    <t>One</t>
  </si>
  <si>
    <t>Two</t>
  </si>
  <si>
    <t>Three</t>
  </si>
  <si>
    <t>Four</t>
  </si>
  <si>
    <t>Five</t>
  </si>
  <si>
    <t>Six</t>
  </si>
  <si>
    <t>Seven</t>
  </si>
  <si>
    <t>Eight</t>
  </si>
  <si>
    <t>Nine</t>
  </si>
  <si>
    <t>Ten</t>
  </si>
  <si>
    <t>Eleven</t>
  </si>
  <si>
    <t>Twelve</t>
  </si>
  <si>
    <t>Thirteen</t>
  </si>
  <si>
    <t>Fourteen</t>
  </si>
  <si>
    <t>Fifteen</t>
  </si>
  <si>
    <t>Sixteen</t>
  </si>
  <si>
    <t xml:space="preserve"> + </t>
  </si>
  <si>
    <t>Seventeen</t>
  </si>
  <si>
    <t xml:space="preserve">/- + </t>
  </si>
  <si>
    <t>Eighteen</t>
  </si>
  <si>
    <t>/-</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</si>
  <si>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</si>
  <si>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</si>
  <si>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</si>
  <si>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</si>
  <si>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</si>
  <si>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</si>
  <si>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</si>
  <si>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</si>
  <si>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</si>
  <si>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</si>
  <si>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</si>
  <si>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</si>
  <si>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</si>
  <si>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</si>
  <si>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</si>
  <si>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</si>
  <si>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Fivr</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</si>
  <si>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</si>
  <si>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</si>
  <si>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</si>
  <si>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</si>
  <si>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</si>
  <si>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</si>
  <si>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</si>
  <si>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</si>
  <si>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</si>
  <si>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</si>
  <si>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</si>
  <si>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</si>
  <si>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</si>
  <si>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</si>
  <si>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</si>
  <si>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</si>
  <si>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</si>
  <si>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</si>
  <si>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</si>
  <si>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</si>
  <si>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</si>
  <si>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</si>
  <si>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</si>
  <si>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</si>
  <si>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</si>
  <si>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</si>
  <si>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</si>
  <si>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</si>
  <si>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</si>
  <si>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</si>
  <si>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</si>
  <si>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</si>
  <si>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</si>
  <si>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</si>
  <si>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</si>
  <si>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</si>
  <si>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</si>
  <si>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</si>
  <si>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</si>
  <si>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</si>
  <si>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</si>
  <si>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</si>
  <si>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</si>
  <si>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</si>
  <si>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</si>
  <si>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</si>
  <si>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</si>
  <si>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</si>
  <si>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</si>
  <si>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</si>
  <si>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</si>
  <si>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</si>
  <si>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</si>
  <si>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</si>
  <si>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</si>
  <si>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</si>
  <si>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</si>
  <si>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</si>
  <si>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</si>
  <si>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</si>
  <si>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</si>
  <si>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</si>
  <si>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</si>
  <si>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</si>
  <si>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</si>
  <si>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BG VALUE:</t>
  </si>
  <si>
    <t>Schedule-I : DSR Scheduled Items</t>
  </si>
  <si>
    <t>Bidder’s Name and Address (Sole Bidder) :</t>
  </si>
  <si>
    <t>To:</t>
  </si>
  <si>
    <t>Contract Services</t>
  </si>
  <si>
    <t>Power Grid Corporation of India Ltd.,</t>
  </si>
  <si>
    <t>Southern Region Transmission system -I</t>
  </si>
  <si>
    <t>Kavadiguda Main Raod, Secunderabad - 500080</t>
  </si>
  <si>
    <t>Sl. No.</t>
  </si>
  <si>
    <t>DSR 2023 Ref No:</t>
  </si>
  <si>
    <t>Service Code</t>
  </si>
  <si>
    <t>SAC (Service Accounting Codes)</t>
  </si>
  <si>
    <t>Whether SAC in column ‘4’ is confirmed. If not  indicate applicable the SAC #</t>
  </si>
  <si>
    <t>Rate of GST applicable ( in %)</t>
  </si>
  <si>
    <t>Whether  rate of GST in column ‘6’ is confirmed. If not  indicate applicable rate of GST #</t>
  </si>
  <si>
    <t>Description
(DSR'23 Items- Civil Works)</t>
  </si>
  <si>
    <t>Unit</t>
  </si>
  <si>
    <t>Quantity</t>
  </si>
  <si>
    <t>Unit Erection Charges including GST as per DSR 2023</t>
  </si>
  <si>
    <t>GST %  Excluded in DSR 2023</t>
  </si>
  <si>
    <t>Unit Erection Charges excluding GST</t>
  </si>
  <si>
    <t>Amount excluding GST</t>
  </si>
  <si>
    <t>Total Tax GST</t>
  </si>
  <si>
    <t>13=11/1.12</t>
  </si>
  <si>
    <t>14=13*10</t>
  </si>
  <si>
    <t>15=18% of 14</t>
  </si>
  <si>
    <t>sqm</t>
  </si>
  <si>
    <t>Quote percentage (%) above/below +/- on total amount of DSR 2023 Rates excluding GST mentioned above  (to be quoted by Bidder)</t>
  </si>
  <si>
    <t>Amount above/below +/- on the amount for DSR Items as per bidder's quoted percentage</t>
  </si>
  <si>
    <t>Total of Schedule I excluding GST</t>
  </si>
  <si>
    <t>Total GST  forSchedule-I</t>
  </si>
  <si>
    <t>Schedule-II : Non-Scheduled Items</t>
  </si>
  <si>
    <t xml:space="preserve">Bidder’s Name </t>
  </si>
  <si>
    <t>Service Number</t>
  </si>
  <si>
    <t>SAC Code</t>
  </si>
  <si>
    <t>Whether SAC in column ‘2’ is confirmed. If not  indicate applicable the SAC #</t>
  </si>
  <si>
    <t>Whether  rate of GST in column ‘4’ is confirmed. If not  indicate applicable rate of GST #</t>
  </si>
  <si>
    <t>Description
(Non Schedule Items)</t>
  </si>
  <si>
    <t>Unit Rate without GST</t>
  </si>
  <si>
    <t>Total Amount</t>
  </si>
  <si>
    <t xml:space="preserve"> GST</t>
  </si>
  <si>
    <t>Remarks</t>
  </si>
  <si>
    <t>10= 8 x 9</t>
  </si>
  <si>
    <t>11 = Appl GST% of 10</t>
  </si>
  <si>
    <t>NON-SCHEDULE ITEMS</t>
  </si>
  <si>
    <t>Total of Non-Schedule Items(Part-A+Part-B)</t>
  </si>
  <si>
    <t>(GRAND SUMMARY)</t>
  </si>
  <si>
    <t>Description</t>
  </si>
  <si>
    <t>Total Price (INR)</t>
  </si>
  <si>
    <t>TOTAL SCHEDULE NO. I</t>
  </si>
  <si>
    <t>TOTAL SCHEDULE NO. II</t>
  </si>
  <si>
    <r>
      <rPr>
        <sz val="10"/>
        <color rgb="FF000000"/>
        <rFont val="Book Antiqua"/>
        <family val="1"/>
      </rPr>
      <t xml:space="preserve">Supply &amp; Installation Charges- </t>
    </r>
    <r>
      <rPr>
        <b/>
        <sz val="10"/>
        <color rgb="FF000000"/>
        <rFont val="Book Antiqua"/>
        <family val="1"/>
      </rPr>
      <t>Non-Schedule Civil Items</t>
    </r>
    <r>
      <rPr>
        <sz val="10"/>
        <color rgb="FF000000"/>
        <rFont val="Book Antiqua"/>
        <family val="1"/>
      </rPr>
      <t xml:space="preserve"> for AMC-II Package for de-weeding, grass cutting and jungle clearance &amp; civil Maintenance works at Hyderabad Station</t>
    </r>
  </si>
  <si>
    <t>GST</t>
  </si>
  <si>
    <t>GST on Schedule-I</t>
  </si>
  <si>
    <t>GST on Schedule-II</t>
  </si>
  <si>
    <t>Total of Service/Installation Charge 
(ITEMS TAB: Item 01  INSTALLATION FOR DCB (INR) : SRM ATB
for BID PRICE SUMMARY Statement )</t>
  </si>
  <si>
    <t>Total GST against Service/Installation Charge
(ITEMS TAB: Item 02 GST - SERVICES FOR SRM ATB
 for BID PRICE SUMMARY Statement )</t>
  </si>
  <si>
    <t>GRAND TOTAL</t>
  </si>
  <si>
    <t xml:space="preserve">Date : </t>
  </si>
  <si>
    <t>Printed Name   :</t>
  </si>
  <si>
    <t>Place :</t>
  </si>
  <si>
    <t>Designation   :</t>
  </si>
  <si>
    <r>
      <t>Bid Form 2</t>
    </r>
    <r>
      <rPr>
        <b/>
        <vertAlign val="superscript"/>
        <sz val="11"/>
        <rFont val="Book Antiqua"/>
        <family val="1"/>
      </rPr>
      <t>nd</t>
    </r>
    <r>
      <rPr>
        <b/>
        <sz val="11"/>
        <rFont val="Book Antiqua"/>
        <family val="1"/>
      </rPr>
      <t xml:space="preserve"> Envelope</t>
    </r>
  </si>
  <si>
    <t>BID FORM (Second Envelope)</t>
  </si>
  <si>
    <t>Bid Proposal Ref. No.</t>
  </si>
  <si>
    <t>Southern Region Transmission System-I</t>
  </si>
  <si>
    <t>Name of Contract  :</t>
  </si>
  <si>
    <t>Dear Ladies and/or Gentlemen,</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</si>
  <si>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undertake the above-named package in full conformity with the said Bidding Documents for the sum of Rs. </t>
  </si>
  <si>
    <t xml:space="preserve"> /- only or such other sums as may be determined in accordance with the terms and conditions of the Bidding Documents.</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</si>
  <si>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</si>
  <si>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</si>
  <si>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</si>
  <si>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Sch-1</t>
  </si>
  <si>
    <t>Sch-2</t>
  </si>
  <si>
    <t>Non-Scheduled Items</t>
  </si>
  <si>
    <t>Sch-3</t>
  </si>
  <si>
    <t>Grand Summary</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</si>
  <si>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</si>
  <si>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declare that as specified in Clause 4.6, ITB, Vol.-IA of the Bidding Documents, the prices of all the  Services to be supplied under this contract shall be FIRM and doesnot subject to any price adjustment  as per relevant clauses in bidding document.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</si>
  <si>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</si>
  <si>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confirm that except as otherwise specifically provided our Bid Prices in this Second Envelope include all taxes, duties, levies and charges as may be assessed on us/our Associate (applicable for Foreign Bidder), our Sub-Contractor/Sub-Vendor or their employees by all municipal, state or national government authorities in connection with the Facilities, in and outside of India.</t>
  </si>
  <si>
    <r>
      <t xml:space="preserve">100% of applicable Taxes and Duties i.e </t>
    </r>
    <r>
      <rPr>
        <b/>
        <sz val="11"/>
        <rFont val="Book Antiqua"/>
        <family val="1"/>
      </rPr>
      <t>GST</t>
    </r>
    <r>
      <rPr>
        <sz val="11"/>
        <rFont val="Book Antiqua"/>
        <family val="1"/>
      </rPr>
      <t xml:space="preserve"> , which are payable by the Employer under the Contract, shall be reimbursed by the Employer  on production of satisfactory documentary evidence by the Contractor in accordance with the provisions of the Bidding Documents.</t>
    </r>
  </si>
  <si>
    <r>
      <t>We further understand that notwithstanding 3.0 above, in case of award on us, you shall also bear and pay/reimburse to us,</t>
    </r>
    <r>
      <rPr>
        <b/>
        <sz val="11"/>
        <rFont val="Book Antiqua"/>
        <family val="1"/>
      </rPr>
      <t xml:space="preserve"> GST</t>
    </r>
    <r>
      <rPr>
        <sz val="11"/>
        <rFont val="Book Antiqua"/>
        <family val="1"/>
      </rPr>
      <t xml:space="preserve"> applicable on</t>
    </r>
    <r>
      <rPr>
        <b/>
        <sz val="11"/>
        <rFont val="Book Antiqua"/>
        <family val="1"/>
      </rPr>
      <t xml:space="preserve"> </t>
    </r>
    <r>
      <rPr>
        <sz val="11"/>
        <rFont val="Book Antiqua"/>
        <family val="1"/>
      </rPr>
      <t>Installation Services specified in Schedule No. I &amp; II of the Price Schedule in this Second Envelope, by the Indian Laws.</t>
    </r>
  </si>
  <si>
    <r>
      <t>We confirm that w</t>
    </r>
    <r>
      <rPr>
        <b/>
        <sz val="11"/>
        <rFont val="Book Antiqua"/>
        <family val="1"/>
      </rPr>
      <t>e have also registered/we shall also get registered in the GST Network with a GSTIN,</t>
    </r>
    <r>
      <rPr>
        <sz val="11"/>
        <rFont val="Book Antiqua"/>
        <family val="1"/>
      </rPr>
      <t xml:space="preserve"> in all the states where the project is located and the states from which we shall make our supply of goods.</t>
    </r>
  </si>
  <si>
    <t># (For Joint Venture only) We, the partners of Joint Venture submitting this bid, do agree and confirm that in case of Award of Contract on the Joint Venture, we shall be jointly and severally liable and responsible for the execution of the Contract in accordance with Contract terms and conditions.</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</si>
  <si>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</si>
  <si>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</si>
  <si>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</si>
  <si>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Date :</t>
  </si>
  <si>
    <t>Please provide additional information of the Bidder</t>
  </si>
  <si>
    <t>Business Address                       :</t>
  </si>
  <si>
    <t>Country of Incorporation         :</t>
  </si>
  <si>
    <t>State/Province to be indicated :</t>
  </si>
  <si>
    <t>Name of Principal Officer         :</t>
  </si>
  <si>
    <t>Address of  Principal Officer    :</t>
  </si>
  <si>
    <t>* * *</t>
  </si>
  <si>
    <t>cum</t>
  </si>
  <si>
    <t>Schedules Items as per DSR 2023 excluding GST</t>
  </si>
  <si>
    <t>Cum</t>
  </si>
  <si>
    <t>Kg</t>
  </si>
  <si>
    <t>M</t>
  </si>
  <si>
    <t>03% Escalation over DSR (for items S.N.1 to 34)</t>
  </si>
  <si>
    <t>Construction of Semi closed Store Shed in Store at POWERGRID Nagarjunasagar substation</t>
  </si>
  <si>
    <t>Specification No: SR-I/C&amp;M/WC-4816/2026 (SR1/NT/W-CIVIL/DOM/B00/26/13094)</t>
  </si>
  <si>
    <t xml:space="preserve">1.1.2 </t>
  </si>
  <si>
    <t xml:space="preserve">2.8.1 </t>
  </si>
  <si>
    <t xml:space="preserve">2.26.1 </t>
  </si>
  <si>
    <t xml:space="preserve">2.34.1 </t>
  </si>
  <si>
    <t xml:space="preserve">4.1.8 </t>
  </si>
  <si>
    <t xml:space="preserve">4.1.5 </t>
  </si>
  <si>
    <t xml:space="preserve">5.1.2 </t>
  </si>
  <si>
    <t>5.2.2</t>
  </si>
  <si>
    <t>5.9.1</t>
  </si>
  <si>
    <t xml:space="preserve">5.9.5 </t>
  </si>
  <si>
    <t xml:space="preserve">5.9.6 </t>
  </si>
  <si>
    <t xml:space="preserve">5.22.6 </t>
  </si>
  <si>
    <t xml:space="preserve">6.1.2 </t>
  </si>
  <si>
    <t xml:space="preserve">6.4.2 </t>
  </si>
  <si>
    <t xml:space="preserve">7.1.1 </t>
  </si>
  <si>
    <t xml:space="preserve">10.16.1 </t>
  </si>
  <si>
    <t xml:space="preserve">10.25.2 </t>
  </si>
  <si>
    <t>11.13.1</t>
  </si>
  <si>
    <t xml:space="preserve">13.1.2 </t>
  </si>
  <si>
    <t xml:space="preserve">13.5.2 </t>
  </si>
  <si>
    <t xml:space="preserve">13.46.1 </t>
  </si>
  <si>
    <t>13.62.1</t>
  </si>
  <si>
    <t>15.7.4</t>
  </si>
  <si>
    <t>15.9.2</t>
  </si>
  <si>
    <t>15.12.1</t>
  </si>
  <si>
    <t>15.15.1</t>
  </si>
  <si>
    <t>15.28.2</t>
  </si>
  <si>
    <t>16.3.9</t>
  </si>
  <si>
    <t xml:space="preserve">16.15.2 </t>
  </si>
  <si>
    <t>Earth work in excavation by mechanical means (hydraulic excavator) / manual means in foundation trenches or drains (not exceeding 1.5m in width or 10sqm on plan) including dressing of sides and ramming of bottoms lift up to 1.5m including getting out the excavated soil and disposal of surplus excavated soil as directed within a lead of 50m. All kinds of soil.</t>
  </si>
  <si>
    <t>Filling available excavated earth ( excluding rock) in trenches , plinth , sides of foundation etc, in layers not exceeding 20cm in depth, consolidating each deposited layer by ramming and watering , lead upto 50m and lift upto 1.5m.</t>
  </si>
  <si>
    <t>Extra for every additional lift of 1.5m or part there of in excavation / banking excaved or stacking materials. All kinds of soil</t>
  </si>
  <si>
    <t>Supplying and filling in plinth with sand under floors, including watering ramming, consolidating and dressing complete.</t>
  </si>
  <si>
    <t>Supplying Chlorpyriphos / Lindane emulsifiable concentrate of 20% in sealed containers including delivery as specified.</t>
  </si>
  <si>
    <t xml:space="preserve">Providing &amp; laying in position cement concrete of specified grade excluding the cost of centering, shuttering -All works up to plinth level </t>
  </si>
  <si>
    <t>1:4:8 (1 cement : 4 coarse sand : 8 graded stone aggregate 40mm nominal size)</t>
  </si>
  <si>
    <t>1:3:6 (1 cement : 3 coarse sand : 6 graded stone aggregate 20mm nominal size)</t>
  </si>
  <si>
    <t>Providing and laying damp proof course 50mm thick with cement concrete 1:2:4 (1 cement:2 coarse sand:4 graded stone aggregate 20mm nominal size).</t>
  </si>
  <si>
    <t>Extra for providing and mixing water proofing material in cement concrete and plaster  work in doses by weight of cement as per manufacturer's specification.</t>
  </si>
  <si>
    <t>Applying a coat of residual petroleum bitumen grade of VG-10 of approved quality using 1.70kg per sqm. on damp proof course after cleaning the surface with brushes and finally with a piece of cloth lightly soaked in kerosene oil.</t>
  </si>
  <si>
    <t>Making plinth protection 50mm thick of cement concrete 1:3:6 (1 cement : 3 coarse sand : 6 graded stone aggregate 20mm nominal size) over 75mm thick bed of dry brick ballst 40mm nominal size, well rammed and consolidated and grouted with fine sand, including finishing the top smooth.</t>
  </si>
  <si>
    <t>Providing and laying in position specified grade of reinforced cement concrete excluding the cost of centering, shuttering, finishing and reinforcement. All works up to plinth level. (a) 1:1.5:3 (1cement:1.5coarse sand:3 graded stone aggregate 20mm nominal size)</t>
  </si>
  <si>
    <t>Reinforced cement concrete work in walls, (any thickness) including attached pilasters, buttresses, plinth and string courses, fillets, columns, pillars, piers, abutments, posts and struts etc. upto floor five levels excluding the cost of centring, shuttering, finishing and reinforcement. (a) 1:1.5:3 (1 cement :1.5 coarse sand :3 graded stone aggregate 20mm nominal size)</t>
  </si>
  <si>
    <t>Centring and shuttering including strutting, proping etc. and removal of form for:</t>
  </si>
  <si>
    <t>Foundation, footings, bases of columns etc. for mass concrete.</t>
  </si>
  <si>
    <t>Lintel beams, plinth beams, girders, bressumers and cantilivers.</t>
  </si>
  <si>
    <t>Columns, pillars, Piers, Abutments, Posts and Struts</t>
  </si>
  <si>
    <t>Reinforcement steel for R.C.C work including straightening, cutting, bending and placing in position and binding all complete. CTD/TMT bars</t>
  </si>
  <si>
    <t>Brick work with bricks of class designation 75 in foundation and plinth in cement mortar 1:6 (1 cement: 6 coarse sand).</t>
  </si>
  <si>
    <t>Brick work with brcks of class designation 75 in superstructure above plinth level up to floor V in all shapes and sizes with cement mortar 1:6 (1 cement: 6 coarse sand).</t>
  </si>
  <si>
    <t>Random rubble masonry with hard stone in foundation and plinth including levelling up with cement concrete 1:6:12 (1 cement :6 coarse sand: 12 graded stone aggregate of 20mm nominal size) up to plinth with cement mortar 1:6 (1 cement : 6 coarse snad).</t>
  </si>
  <si>
    <t>Structural steel work in single section, fixed with or with out connecting plate, including cutting, hoisting, fixing in position and applying a priming coat of approved steel primer all complete.</t>
  </si>
  <si>
    <t>Steel work in built up tubular (round, square or rectangular hollow tubes etc.) trusses etc. including cutting, hosting, fixing in position and applying a priming coat of approved steel primer, including welded and bolted with special shaped washers etc., complete. Hot finished welded type Tubes.</t>
  </si>
  <si>
    <t>Steel work welded in built up sections / framed work including cutting, hoisting, fixing in position and applying a priming coat of steel primer using structural steel etc. as required - In gratings, frames, guard bars, ladders, railings, brackets, gates and similar works.
Note: M.S. Sheet door for store is also measured under this item.</t>
  </si>
  <si>
    <t>52mm thick cement concrete flooring with concrete hardener topping under layer 40mm thick cement concrete 1:2:4 (1 cement : 2 coarse sand : 4 graded stone aggregate 20mm nominal size) and top layer 12mm thick cement hardener consisting of mix 1:2 (1 cement hardener mix: 2 graded stone aggregate 6mm nominal size) by volume hardener compund is mixed @ 2 litres per 50 kg of cement or as per manufacturers specifications.  This includes cost of cement slurry but excluding the cost of nosing of steps etc. complete.</t>
  </si>
  <si>
    <t xml:space="preserve">Providing and fixing 40mm wide and 4mm thick glass strips in joints of terrazo / cement concrete floors. </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</si>
  <si>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 in charge. The sheet shall be fixed using self drilling /self tapping of size (5.5x 55 mm) with EPDM seal, complete upto any pitch in horizontal/ vertical or curved surfaces, excluding the cost of purlins, rafters and trusses and including cutting to size and shape screws wherever required.</t>
  </si>
  <si>
    <t xml:space="preserve">12mm cement plaster with cement mortar 1:6 (1 cement : 6 coarse sand) </t>
  </si>
  <si>
    <t xml:space="preserve">15mm cement plaster on rough side of single or half brick wall with cement mortar 1:6 (1 cement : 6 coarse sand) </t>
  </si>
  <si>
    <t>Finishing walls with Acrylic Smooth exterior paint of required shade: New work (two or more coats applied @ 1.67ltr/10sqm) over and including priming coat of exterior primer applied @ 2.2kg/10sqm.</t>
  </si>
  <si>
    <t>Painting with synthetic enamel paint of approved brand and manufacture of required color to give an even shade: Two or more coats on new work over an under coat of suitable shade with ordinary paint of approved brand and manufacturer.</t>
  </si>
  <si>
    <t>Demolishing R.C.C. work manually/ by mechanical means including stacking of steel bars and disposal of unserviceable material within 50 metres lead as per direction of Engineer - in- charge.</t>
  </si>
  <si>
    <t>Demolishing brick work manually/ by mechanical means including stacking of serviceable material and disposal of unserviceable material within 50 metres lead as per direction of Engineer-in-charge  In cement mortar</t>
  </si>
  <si>
    <t>Demolishing stone rubble masonry manually/ by mechanical means including stacking of serviceable material and disposal of unserviceable material within 50 metres lead as per direction of Engineer-in-charge</t>
  </si>
  <si>
    <t>Dismantling doors, windows and clerestory windows (steel or wood) shutter including chowkhats, architrave, holdfasts etc. complete and stacking within 50 metres lead  Of area 3 sq. metres and below</t>
  </si>
  <si>
    <t>Extra for dismantling trusses, rafters, purlins etc. of wood work for every additional span of one metre or part thereof beyond 10 metres :Of sectional area 40 square centimetres and above</t>
  </si>
  <si>
    <t>Dismantling roofing including ridges, hips, valleys and gutters etc., and stacking the material within 50 metres lead of:Asbestos Cement sheet</t>
  </si>
  <si>
    <t>Supply and stacking good earth for filling in plinth and below floors including transportation, loading, unloading, cost of soil, royalties with all leads and lifts. The payment shall be made on basis on stack measurements.</t>
  </si>
  <si>
    <t>Supply, providing and fixing welded steel wire fabric of required width having rectangular mesh (approx. 50x25mm size) including cost of mesh, wastages, transportation, taxes, fixing mesh to MS angle frame by tack welding, fitting the finished frame work in position to RCC columns by fastner bolts/welding etc. complete as per drawing and instructions of Engineer-in-charge. (Payment for structural steel like MS Angle/Tees/Flats etc. shall be paid separately under relevant item).</t>
  </si>
  <si>
    <t xml:space="preserve"> CARRIAGE OF MATERIALS By Mechanical Transport including loading, unloading and stacking of Earth up to 1 Km</t>
  </si>
  <si>
    <t>litres</t>
  </si>
  <si>
    <t>Per 50kg Cement</t>
  </si>
  <si>
    <t>Sqm</t>
  </si>
  <si>
    <t>Rmt</t>
  </si>
  <si>
    <t>each</t>
  </si>
  <si>
    <t>cum per metre span</t>
  </si>
  <si>
    <t>2.10.1</t>
  </si>
  <si>
    <t>2.10.5</t>
  </si>
  <si>
    <t>2.5.1</t>
  </si>
  <si>
    <t>2.15.3</t>
  </si>
  <si>
    <t>1.27.6</t>
  </si>
  <si>
    <t>1.21.3</t>
  </si>
  <si>
    <t>1.24.1</t>
  </si>
  <si>
    <t>1.24.3</t>
  </si>
  <si>
    <t>Supplying and fixing 5 A to 32 A rating, 240/415 V, 10 kA, "C" curve, miniature circuit breaker suitable for inductive load of following poles in the existing MCB DB complete with connections, testing and commissioning etc. as required.</t>
  </si>
  <si>
    <t>Single Pole MCBs - 16A, Type-C, 10kA Short circuit Rating</t>
  </si>
  <si>
    <t>Triple pole and neutral</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</si>
  <si>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t>
  </si>
  <si>
    <t>4 way (4 + 12), Double door</t>
  </si>
  <si>
    <t>Supplying and fixing following rating, four pole, (three phase and neutral), 415 volts, residual current circuit breaker (RCCB), having a sensitivity current 30 mA in the existing MCB DB complete with connections, testing and commissioning etc. as required.</t>
  </si>
  <si>
    <t>63 A</t>
  </si>
  <si>
    <t>Supplying and fixing following size/ modules, GI box along with modular base &amp; cover plate for modular switches in recess etc. as required.</t>
  </si>
  <si>
    <t>12 Module (200mmX150mm)</t>
  </si>
  <si>
    <t>Supplying and fixing modular blanking plate on the existing modular plate &amp; switch box excluding modular plate as required.</t>
  </si>
  <si>
    <t>Supplying and fixing of following sizes of medium class PVC conduit along with accessories in surface/recess including cutting the wall and making good the same in case of recessed conduit as required.</t>
  </si>
  <si>
    <t>32 mm</t>
  </si>
  <si>
    <t>Supplying and fixing following modular switch/ socket on the existing modular plate &amp; switch box including connections but excluding modular plate etc. as required.</t>
  </si>
  <si>
    <t>5/6 A switch</t>
  </si>
  <si>
    <t>15/16 A switch</t>
  </si>
  <si>
    <t>No</t>
  </si>
  <si>
    <t>Total of Schedule Items as per DSR 2023 for PART A</t>
  </si>
  <si>
    <t>Total of Schedule Items as per DSR 2023 with 3% Escalation for PART A</t>
  </si>
  <si>
    <t xml:space="preserve">PART-A: CONSTRUCTION OF STORES BUILDING FOR CIVIL WORKS </t>
  </si>
  <si>
    <t xml:space="preserve">PART-A: CONSTRUCTION OF STORES BUILDING FOR Electrical  WORKS </t>
  </si>
  <si>
    <t>Total of Schedule Items as per DSR 2023 for PART B</t>
  </si>
  <si>
    <t>Total of Schedule Items for  PART A+PART B</t>
  </si>
  <si>
    <t xml:space="preserve">Providing &amp; fixing chicken wire mesh  24 gauge and 20 mesh at junctions of RCC and masonry walls including fixing in position, scaffolding etc. complete as directed by Engineer-in-charge. </t>
  </si>
  <si>
    <t xml:space="preserve">Diluting and injecting chemical emulsion (excluding cost of chemical) for PRE- CONSTRUCTIONAL anti-termite treatment and creating a continuous  chemical barrier under and alround the column pits, wall trenches, top surface of plinth, junction of wall and floor, along the external perimeter of building, expansion joints, over the top surface of consolidated earth before laying flooring concrete on which apron is to be laid, surroundings of pipes and conduits etc. complete as per specification and directions of Engineer-in-charge. The rate for supplying chemical shall be paid seperately under relevant item. (plinth area of the building shall be measured for payment). </t>
  </si>
  <si>
    <t>Supply and filling under floor with 90-45mm stone aggregates at 1.21cum (loose) mixed with 13.2mm screening @ 0.27cum (loose) and morum at 0.08cum (loose) for consolidated quantity of one cubic meter, including cost of meterial, stacking, watering, ramming, consolidating and dressing etc. complete as directed by Engineer-in-charge.  the rate quoted shall be inclusive of all material required for completion of the work in all respects. 
(consolidated thickness shall be measured for payment)</t>
  </si>
  <si>
    <r>
      <t xml:space="preserve">Supply &amp; Installation Charges- </t>
    </r>
    <r>
      <rPr>
        <b/>
        <sz val="10"/>
        <color rgb="FF000000"/>
        <rFont val="Book Antiqua"/>
        <family val="1"/>
      </rPr>
      <t>Schedule Civil Item &amp; Electrical items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</si>
</sst>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_-&quot;£&quot;* #,##0.00_-;\-&quot;£&quot;* #,##0.00_-;_-&quot;£&quot;* &quot;-&quot;??_-;_-@_-"/>
    <numFmt numFmtId="166" formatCode="0.0_)"/>
    <numFmt numFmtId="167" formatCode="#,##0.000_);\(#,##0.000\)"/>
    <numFmt numFmtId="168" formatCode=";;"/>
    <numFmt numFmtId="169" formatCode="&quot;\&quot;#,##0.00;[Red]\-&quot;\&quot;#,##0.00"/>
    <numFmt numFmtId="170" formatCode="#,##0.0"/>
    <numFmt numFmtId="171" formatCode="0.000"/>
    <numFmt numFmtId="172" formatCode="0.0"/>
    <numFmt numFmtId="173" formatCode="[$-409]dd\-mmm\-yy;@"/>
    <numFmt numFmtId="174" formatCode="[$-409]d\-mmm\-yyyy;@"/>
    <numFmt numFmtId="175" formatCode="[$-409]d/mmm/yyyy;@"/>
  </numFmts>
  <fonts count="52">
    <font>
      <sz val="10"/>
      <name val="Book Antiqua"/>
    </font>
    <font>
      <sz val="10"/>
      <name val="Book Antiqua"/>
      <family val="1"/>
    </font>
    <font>
      <b/>
      <sz val="14"/>
      <name val="Book Antiqua"/>
      <family val="1"/>
    </font>
    <font>
      <sz val="12"/>
      <name val="Book Antiqua"/>
      <family val="1"/>
    </font>
    <font>
      <b/>
      <sz val="12"/>
      <name val="Arial"/>
      <family val="2"/>
    </font>
    <font>
      <b/>
      <sz val="12"/>
      <name val="Book Antiqua"/>
      <family val="1"/>
    </font>
    <font>
      <sz val="11"/>
      <name val="Book Antiqua"/>
      <family val="1"/>
    </font>
    <font>
      <b/>
      <sz val="11"/>
      <name val="Book Antiqua"/>
      <family val="1"/>
    </font>
    <font>
      <sz val="14"/>
      <name val="AngsanaUPC"/>
      <family val="1"/>
    </font>
    <font>
      <sz val="10"/>
      <name val="Arial"/>
      <family val="2"/>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sz val="10"/>
      <name val="Book Antiqua"/>
      <family val="1"/>
    </font>
    <font>
      <sz val="12"/>
      <name val="Arial"/>
      <family val="2"/>
    </font>
    <font>
      <i/>
      <sz val="12"/>
      <name val="Book Antiqua"/>
      <family val="1"/>
    </font>
    <font>
      <b/>
      <i/>
      <sz val="12"/>
      <name val="Book Antiqua"/>
      <family val="1"/>
    </font>
    <font>
      <vertAlign val="superscript"/>
      <sz val="12"/>
      <name val="Book Antiqua"/>
      <family val="1"/>
    </font>
    <font>
      <sz val="12"/>
      <color indexed="12"/>
      <name val="Book Antiqua"/>
      <family val="1"/>
    </font>
    <font>
      <sz val="8"/>
      <name val="Book Antiqua"/>
      <family val="1"/>
    </font>
    <font>
      <sz val="11"/>
      <name val="Arial"/>
      <family val="2"/>
    </font>
    <font>
      <b/>
      <sz val="11"/>
      <name val="Arial"/>
      <family val="2"/>
    </font>
    <font>
      <sz val="11"/>
      <color indexed="8"/>
      <name val="Calibri"/>
      <family val="2"/>
    </font>
    <font>
      <sz val="10"/>
      <name val="Arial"/>
      <family val="2"/>
    </font>
    <font>
      <b/>
      <sz val="10"/>
      <name val="Arial"/>
      <family val="2"/>
    </font>
    <font>
      <b/>
      <u/>
      <sz val="10"/>
      <name val="Arial"/>
      <family val="2"/>
    </font>
    <font>
      <b/>
      <sz val="11"/>
      <color indexed="12"/>
      <name val="Arial"/>
      <family val="2"/>
    </font>
    <font>
      <b/>
      <sz val="10"/>
      <name val="Book Antiqua"/>
      <family val="1"/>
    </font>
    <font>
      <sz val="11"/>
      <color indexed="9"/>
      <name val="Book Antiqua"/>
      <family val="1"/>
    </font>
    <font>
      <b/>
      <sz val="11"/>
      <color indexed="9"/>
      <name val="Book Antiqua"/>
      <family val="1"/>
    </font>
    <font>
      <i/>
      <sz val="9"/>
      <name val="Book Antiqua"/>
      <family val="1"/>
    </font>
    <font>
      <sz val="9"/>
      <color indexed="81"/>
      <name val="Tahoma"/>
      <family val="2"/>
    </font>
    <font>
      <b/>
      <vertAlign val="superscript"/>
      <sz val="11"/>
      <name val="Book Antiqua"/>
      <family val="1"/>
    </font>
    <font>
      <sz val="10"/>
      <name val="Book Antiqua"/>
      <family val="1"/>
    </font>
    <font>
      <sz val="11"/>
      <color theme="1"/>
      <name val="Calibri"/>
      <family val="2"/>
      <scheme val="minor"/>
    </font>
    <font>
      <b/>
      <sz val="12"/>
      <color rgb="FFFF0000"/>
      <name val="Book Antiqua"/>
      <family val="1"/>
    </font>
    <font>
      <sz val="11"/>
      <name val="Calibri"/>
      <family val="2"/>
      <scheme val="minor"/>
    </font>
    <font>
      <sz val="10"/>
      <color theme="1"/>
      <name val="Consolas"/>
      <family val="3"/>
    </font>
    <font>
      <sz val="22"/>
      <color theme="1"/>
      <name val="Calibri"/>
      <family val="2"/>
      <scheme val="minor"/>
    </font>
    <font>
      <b/>
      <sz val="12"/>
      <color theme="1"/>
      <name val="Book Antiqua"/>
      <family val="1"/>
    </font>
    <font>
      <sz val="10"/>
      <name val="Book Antiqua"/>
      <family val="1"/>
    </font>
    <font>
      <sz val="10"/>
      <color rgb="FF000000"/>
      <name val="Book Antiqua"/>
      <family val="1"/>
    </font>
    <font>
      <b/>
      <sz val="10"/>
      <color rgb="FF000000"/>
      <name val="Book Antiqua"/>
      <family val="1"/>
    </font>
    <font>
      <sz val="12"/>
      <color theme="1"/>
      <name val="Book Antiqua"/>
      <family val="1"/>
    </font>
    <font>
      <sz val="12"/>
      <color rgb="FF000000"/>
      <name val="Book Antiqua"/>
      <family val="1"/>
    </font>
    <font>
      <sz val="12"/>
      <color rgb="FFFF0000"/>
      <name val="Book Antiqua"/>
      <family val="1"/>
    </font>
    <font>
      <sz val="12"/>
      <color indexed="8"/>
      <name val="Book Antiqua"/>
      <family val="1"/>
    </font>
    <font>
      <i/>
      <sz val="12"/>
      <color indexed="8"/>
      <name val="Book Antiqua"/>
      <family val="1"/>
    </font>
  </fonts>
  <fills count="11">
    <fill>
      <patternFill patternType="none"/>
    </fill>
    <fill>
      <patternFill patternType="gray125"/>
    </fill>
    <fill>
      <patternFill patternType="solid">
        <fgColor indexed="42"/>
        <bgColor indexed="64"/>
      </patternFill>
    </fill>
    <fill>
      <patternFill patternType="solid">
        <fgColor indexed="12"/>
        <bgColor indexed="64"/>
      </patternFill>
    </fill>
    <fill>
      <patternFill patternType="solid">
        <fgColor indexed="22"/>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indexed="9"/>
        <bgColor indexed="26"/>
      </patternFill>
    </fill>
    <fill>
      <patternFill patternType="solid">
        <fgColor indexed="9"/>
        <bgColor indexed="64"/>
      </patternFill>
    </fill>
    <fill>
      <patternFill patternType="solid">
        <fgColor rgb="FFFFFFFF"/>
        <bgColor rgb="FFFFFFCC"/>
      </patternFill>
    </fill>
  </fills>
  <borders count="55">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hair">
        <color indexed="64"/>
      </top>
      <bottom/>
      <diagonal/>
    </border>
    <border>
      <left/>
      <right/>
      <top/>
      <bottom style="hair">
        <color indexed="64"/>
      </bottom>
      <diagonal/>
    </border>
    <border>
      <left style="thin">
        <color rgb="FF000000"/>
      </left>
      <right style="thin">
        <color rgb="FF000000"/>
      </right>
      <top style="thin">
        <color rgb="FF000000"/>
      </top>
      <bottom style="thin">
        <color rgb="FF000000"/>
      </bottom>
      <diagonal/>
    </border>
  </borders>
  <cellStyleXfs count="54">
    <xf numFmtId="0" fontId="0" fillId="0" borderId="0"/>
    <xf numFmtId="9" fontId="8" fillId="0" borderId="0"/>
    <xf numFmtId="165" fontId="9" fillId="0" borderId="0" applyFont="0" applyFill="0" applyBorder="0" applyAlignment="0" applyProtection="0"/>
    <xf numFmtId="166" fontId="9" fillId="0" borderId="0" applyFont="0" applyFill="0" applyBorder="0" applyAlignment="0" applyProtection="0"/>
    <xf numFmtId="167" fontId="9" fillId="0" borderId="0" applyFont="0" applyFill="0" applyBorder="0" applyAlignment="0" applyProtection="0"/>
    <xf numFmtId="168" fontId="9" fillId="0" borderId="0" applyFont="0" applyFill="0" applyBorder="0" applyAlignment="0" applyProtection="0"/>
    <xf numFmtId="0" fontId="10" fillId="0" borderId="0"/>
    <xf numFmtId="164" fontId="1" fillId="0" borderId="0" applyFont="0" applyFill="0" applyBorder="0" applyAlignment="0" applyProtection="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4" fontId="27" fillId="0" borderId="0" applyFont="0" applyFill="0" applyBorder="0" applyAlignment="0" applyProtection="0"/>
    <xf numFmtId="164" fontId="9" fillId="0" borderId="0" applyFont="0" applyFill="0" applyBorder="0" applyAlignment="0" applyProtection="0"/>
    <xf numFmtId="164" fontId="37" fillId="0" borderId="0" applyFont="0" applyFill="0" applyBorder="0" applyAlignment="0" applyProtection="0"/>
    <xf numFmtId="170" fontId="11" fillId="0" borderId="1">
      <alignment horizontal="right"/>
    </xf>
    <xf numFmtId="0" fontId="4" fillId="0" borderId="2" applyNumberFormat="0" applyAlignment="0" applyProtection="0">
      <alignment horizontal="left" vertical="center"/>
    </xf>
    <xf numFmtId="0" fontId="4" fillId="0" borderId="3">
      <alignment horizontal="left" vertical="center"/>
    </xf>
    <xf numFmtId="0" fontId="12" fillId="0" borderId="0" applyNumberFormat="0" applyFill="0" applyBorder="0" applyAlignment="0" applyProtection="0">
      <alignment vertical="top"/>
      <protection locked="0"/>
    </xf>
    <xf numFmtId="37" fontId="13" fillId="0" borderId="0"/>
    <xf numFmtId="171" fontId="9" fillId="0" borderId="0"/>
    <xf numFmtId="0" fontId="9" fillId="0" borderId="0"/>
    <xf numFmtId="0" fontId="38" fillId="0" borderId="0"/>
    <xf numFmtId="0" fontId="17" fillId="0" borderId="0"/>
    <xf numFmtId="0" fontId="9" fillId="0" borderId="0"/>
    <xf numFmtId="0" fontId="9" fillId="0" borderId="0"/>
    <xf numFmtId="0" fontId="9" fillId="0" borderId="0"/>
    <xf numFmtId="0" fontId="27" fillId="0" borderId="0"/>
    <xf numFmtId="0" fontId="6" fillId="0" borderId="0"/>
    <xf numFmtId="0" fontId="9" fillId="0" borderId="0"/>
    <xf numFmtId="0" fontId="9" fillId="0" borderId="0"/>
    <xf numFmtId="0" fontId="26" fillId="0" borderId="0"/>
    <xf numFmtId="0" fontId="6" fillId="0" borderId="0"/>
    <xf numFmtId="0" fontId="9" fillId="0" borderId="0"/>
    <xf numFmtId="0" fontId="38" fillId="0" borderId="0"/>
    <xf numFmtId="0" fontId="38" fillId="0" borderId="0"/>
    <xf numFmtId="0" fontId="17" fillId="0" borderId="0"/>
    <xf numFmtId="0" fontId="6" fillId="0" borderId="0"/>
    <xf numFmtId="0" fontId="17" fillId="0" borderId="0"/>
    <xf numFmtId="0" fontId="27" fillId="0" borderId="0"/>
    <xf numFmtId="0" fontId="9" fillId="0" borderId="0"/>
    <xf numFmtId="0" fontId="6" fillId="0" borderId="0"/>
    <xf numFmtId="0" fontId="6" fillId="0" borderId="0"/>
    <xf numFmtId="0" fontId="27" fillId="0" borderId="0"/>
    <xf numFmtId="0" fontId="27" fillId="0" borderId="0"/>
    <xf numFmtId="9" fontId="9" fillId="0" borderId="0" applyFont="0" applyFill="0" applyBorder="0" applyAlignment="0" applyProtection="0"/>
    <xf numFmtId="0" fontId="14" fillId="0" borderId="0" applyFont="0"/>
    <xf numFmtId="0" fontId="15" fillId="0" borderId="0" applyNumberFormat="0" applyFill="0" applyBorder="0" applyAlignment="0" applyProtection="0">
      <alignment vertical="top"/>
      <protection locked="0"/>
    </xf>
    <xf numFmtId="0" fontId="16" fillId="0" borderId="0"/>
    <xf numFmtId="9" fontId="44" fillId="0" borderId="0" applyFont="0" applyFill="0" applyBorder="0" applyAlignment="0" applyProtection="0"/>
  </cellStyleXfs>
  <cellXfs count="383">
    <xf numFmtId="0" fontId="0" fillId="0" borderId="0" xfId="0"/>
    <xf numFmtId="0" fontId="17" fillId="0" borderId="0" xfId="27" applyAlignment="1" applyProtection="1">
      <alignment vertical="top"/>
      <protection hidden="1"/>
    </xf>
    <xf numFmtId="0" fontId="17" fillId="0" borderId="0" xfId="27" applyProtection="1">
      <protection hidden="1"/>
    </xf>
    <xf numFmtId="0" fontId="3" fillId="0" borderId="0" xfId="27" applyFont="1" applyAlignment="1" applyProtection="1">
      <alignment horizontal="justify" vertical="top"/>
      <protection hidden="1"/>
    </xf>
    <xf numFmtId="0" fontId="3" fillId="0" borderId="0" xfId="27" applyFont="1" applyAlignment="1" applyProtection="1">
      <alignment horizontal="justify" vertical="top" wrapText="1"/>
      <protection hidden="1"/>
    </xf>
    <xf numFmtId="0" fontId="3" fillId="0" borderId="0" xfId="27" applyFont="1" applyAlignment="1" applyProtection="1">
      <alignment vertical="top"/>
      <protection hidden="1"/>
    </xf>
    <xf numFmtId="0" fontId="3" fillId="0" borderId="0" xfId="27" applyFont="1" applyAlignment="1" applyProtection="1">
      <alignment horizontal="right" vertical="top"/>
      <protection hidden="1"/>
    </xf>
    <xf numFmtId="0" fontId="19" fillId="0" borderId="0" xfId="27" applyFont="1" applyProtection="1">
      <protection hidden="1"/>
    </xf>
    <xf numFmtId="0" fontId="3" fillId="0" borderId="0" xfId="27" applyFont="1" applyProtection="1">
      <protection hidden="1"/>
    </xf>
    <xf numFmtId="0" fontId="3" fillId="0" borderId="0" xfId="27" applyFont="1" applyAlignment="1" applyProtection="1">
      <alignment horizontal="justify"/>
      <protection hidden="1"/>
    </xf>
    <xf numFmtId="0" fontId="5" fillId="0" borderId="0" xfId="27" applyFont="1" applyAlignment="1" applyProtection="1">
      <alignment horizontal="justify"/>
      <protection hidden="1"/>
    </xf>
    <xf numFmtId="0" fontId="3" fillId="0" borderId="0" xfId="27" quotePrefix="1" applyFont="1" applyAlignment="1" applyProtection="1">
      <alignment vertical="top"/>
      <protection hidden="1"/>
    </xf>
    <xf numFmtId="0" fontId="3" fillId="0" borderId="0" xfId="27" applyFont="1" applyAlignment="1" applyProtection="1">
      <alignment horizontal="center" vertical="center"/>
      <protection hidden="1"/>
    </xf>
    <xf numFmtId="0" fontId="3" fillId="0" borderId="0" xfId="27" applyFont="1" applyAlignment="1" applyProtection="1">
      <alignment horizontal="left"/>
      <protection hidden="1"/>
    </xf>
    <xf numFmtId="0" fontId="3" fillId="0" borderId="0" xfId="27" applyFont="1" applyAlignment="1" applyProtection="1">
      <alignment vertical="top" wrapText="1"/>
      <protection hidden="1"/>
    </xf>
    <xf numFmtId="0" fontId="5" fillId="0" borderId="0" xfId="27" applyFont="1" applyAlignment="1" applyProtection="1">
      <alignment horizontal="justify" vertical="top" wrapText="1"/>
      <protection hidden="1"/>
    </xf>
    <xf numFmtId="0" fontId="5" fillId="0" borderId="0" xfId="27" applyFont="1" applyAlignment="1" applyProtection="1">
      <alignment vertical="top" wrapText="1"/>
      <protection hidden="1"/>
    </xf>
    <xf numFmtId="15" fontId="3" fillId="0" borderId="0" xfId="27" applyNumberFormat="1" applyFont="1" applyAlignment="1" applyProtection="1">
      <alignment vertical="top"/>
      <protection hidden="1"/>
    </xf>
    <xf numFmtId="0" fontId="3" fillId="0" borderId="4" xfId="27" quotePrefix="1" applyFont="1" applyBorder="1" applyAlignment="1" applyProtection="1">
      <alignment horizontal="center" vertical="top"/>
      <protection hidden="1"/>
    </xf>
    <xf numFmtId="0" fontId="3" fillId="0" borderId="5" xfId="27" quotePrefix="1" applyFont="1" applyBorder="1" applyAlignment="1" applyProtection="1">
      <alignment horizontal="center" vertical="top"/>
      <protection hidden="1"/>
    </xf>
    <xf numFmtId="0" fontId="24" fillId="0" borderId="0" xfId="0" applyFont="1" applyProtection="1">
      <protection hidden="1"/>
    </xf>
    <xf numFmtId="0" fontId="24" fillId="0" borderId="0" xfId="0" applyFont="1" applyAlignment="1" applyProtection="1">
      <alignment vertical="center"/>
      <protection hidden="1"/>
    </xf>
    <xf numFmtId="0" fontId="24" fillId="0" borderId="0" xfId="41" applyFont="1" applyAlignment="1" applyProtection="1">
      <alignment vertical="center"/>
      <protection hidden="1"/>
    </xf>
    <xf numFmtId="0" fontId="24" fillId="0" borderId="0" xfId="45" applyFont="1" applyAlignment="1" applyProtection="1">
      <alignment vertical="center"/>
      <protection hidden="1"/>
    </xf>
    <xf numFmtId="0" fontId="25" fillId="0" borderId="0" xfId="0" applyFont="1" applyAlignment="1" applyProtection="1">
      <alignment vertical="center"/>
      <protection hidden="1"/>
    </xf>
    <xf numFmtId="0" fontId="27" fillId="0" borderId="0" xfId="31" applyProtection="1">
      <protection hidden="1"/>
    </xf>
    <xf numFmtId="0" fontId="27" fillId="0" borderId="6" xfId="31" applyBorder="1" applyProtection="1">
      <protection hidden="1"/>
    </xf>
    <xf numFmtId="0" fontId="27" fillId="0" borderId="7" xfId="31" applyBorder="1" applyProtection="1">
      <protection hidden="1"/>
    </xf>
    <xf numFmtId="0" fontId="27" fillId="0" borderId="8" xfId="31" applyBorder="1" applyProtection="1">
      <protection hidden="1"/>
    </xf>
    <xf numFmtId="0" fontId="27" fillId="0" borderId="9" xfId="31" applyBorder="1" applyProtection="1">
      <protection hidden="1"/>
    </xf>
    <xf numFmtId="0" fontId="27" fillId="0" borderId="10" xfId="31" applyBorder="1" applyProtection="1">
      <protection hidden="1"/>
    </xf>
    <xf numFmtId="0" fontId="28" fillId="0" borderId="0" xfId="31" applyFont="1" applyAlignment="1" applyProtection="1">
      <alignment horizontal="center"/>
      <protection hidden="1"/>
    </xf>
    <xf numFmtId="0" fontId="27" fillId="0" borderId="0" xfId="43" applyAlignment="1" applyProtection="1">
      <alignment vertical="center"/>
      <protection hidden="1"/>
    </xf>
    <xf numFmtId="0" fontId="27" fillId="0" borderId="10" xfId="43" applyBorder="1" applyAlignment="1" applyProtection="1">
      <alignment vertical="center"/>
      <protection hidden="1"/>
    </xf>
    <xf numFmtId="0" fontId="9" fillId="0" borderId="9" xfId="43" applyFont="1" applyBorder="1" applyAlignment="1" applyProtection="1">
      <alignment vertical="center"/>
      <protection hidden="1"/>
    </xf>
    <xf numFmtId="0" fontId="27" fillId="0" borderId="0" xfId="43" applyProtection="1">
      <protection hidden="1"/>
    </xf>
    <xf numFmtId="0" fontId="27" fillId="0" borderId="10" xfId="43" applyBorder="1" applyProtection="1">
      <protection hidden="1"/>
    </xf>
    <xf numFmtId="0" fontId="9" fillId="0" borderId="0" xfId="43" applyFont="1" applyAlignment="1" applyProtection="1">
      <alignment vertical="center"/>
      <protection hidden="1"/>
    </xf>
    <xf numFmtId="0" fontId="9" fillId="0" borderId="9" xfId="43" applyFont="1" applyBorder="1" applyAlignment="1" applyProtection="1">
      <alignment horizontal="center" vertical="center"/>
      <protection hidden="1"/>
    </xf>
    <xf numFmtId="0" fontId="9" fillId="0" borderId="10" xfId="43" applyFont="1" applyBorder="1" applyAlignment="1" applyProtection="1">
      <alignment horizontal="left" vertical="center"/>
      <protection hidden="1"/>
    </xf>
    <xf numFmtId="0" fontId="27" fillId="0" borderId="11" xfId="31" applyBorder="1" applyProtection="1">
      <protection hidden="1"/>
    </xf>
    <xf numFmtId="0" fontId="27" fillId="0" borderId="12" xfId="31" applyBorder="1" applyProtection="1">
      <protection hidden="1"/>
    </xf>
    <xf numFmtId="0" fontId="27" fillId="0" borderId="13" xfId="31" applyBorder="1" applyProtection="1">
      <protection hidden="1"/>
    </xf>
    <xf numFmtId="0" fontId="27" fillId="0" borderId="0" xfId="43" applyAlignment="1" applyProtection="1">
      <alignment horizontal="left"/>
      <protection hidden="1"/>
    </xf>
    <xf numFmtId="0" fontId="27" fillId="0" borderId="9" xfId="43" applyBorder="1" applyAlignment="1" applyProtection="1">
      <alignment horizontal="center"/>
      <protection hidden="1"/>
    </xf>
    <xf numFmtId="0" fontId="27" fillId="0" borderId="9" xfId="43" applyBorder="1" applyProtection="1">
      <protection hidden="1"/>
    </xf>
    <xf numFmtId="0" fontId="27" fillId="0" borderId="9" xfId="48" applyBorder="1" applyAlignment="1" applyProtection="1">
      <alignment horizontal="center"/>
      <protection hidden="1"/>
    </xf>
    <xf numFmtId="0" fontId="27" fillId="0" borderId="0" xfId="48" applyProtection="1">
      <protection hidden="1"/>
    </xf>
    <xf numFmtId="0" fontId="27" fillId="0" borderId="14" xfId="31" applyBorder="1" applyProtection="1">
      <protection hidden="1"/>
    </xf>
    <xf numFmtId="0" fontId="27" fillId="0" borderId="15" xfId="48" applyBorder="1" applyAlignment="1" applyProtection="1">
      <alignment horizontal="center"/>
      <protection hidden="1"/>
    </xf>
    <xf numFmtId="0" fontId="27" fillId="0" borderId="16" xfId="48" applyBorder="1" applyProtection="1">
      <protection hidden="1"/>
    </xf>
    <xf numFmtId="0" fontId="27" fillId="0" borderId="16" xfId="43" applyBorder="1" applyProtection="1">
      <protection hidden="1"/>
    </xf>
    <xf numFmtId="0" fontId="27" fillId="0" borderId="17" xfId="43" applyBorder="1" applyProtection="1">
      <protection hidden="1"/>
    </xf>
    <xf numFmtId="0" fontId="29" fillId="0" borderId="0" xfId="31" applyFont="1" applyProtection="1">
      <protection hidden="1"/>
    </xf>
    <xf numFmtId="0" fontId="30" fillId="0" borderId="0" xfId="0" applyFont="1" applyAlignment="1" applyProtection="1">
      <alignment vertical="center"/>
      <protection hidden="1"/>
    </xf>
    <xf numFmtId="0" fontId="17" fillId="0" borderId="18" xfId="27" applyBorder="1" applyProtection="1">
      <protection hidden="1"/>
    </xf>
    <xf numFmtId="0" fontId="20" fillId="0" borderId="0" xfId="27" applyFont="1" applyAlignment="1" applyProtection="1">
      <alignment vertical="top"/>
      <protection hidden="1"/>
    </xf>
    <xf numFmtId="0" fontId="20" fillId="0" borderId="0" xfId="27" applyFont="1" applyAlignment="1" applyProtection="1">
      <alignment horizontal="right" vertical="top"/>
      <protection hidden="1"/>
    </xf>
    <xf numFmtId="0" fontId="31" fillId="0" borderId="18" xfId="27" applyFont="1" applyBorder="1" applyProtection="1">
      <protection hidden="1"/>
    </xf>
    <xf numFmtId="0" fontId="5" fillId="0" borderId="18" xfId="27" applyFont="1" applyBorder="1" applyAlignment="1" applyProtection="1">
      <alignment horizontal="center"/>
      <protection hidden="1"/>
    </xf>
    <xf numFmtId="0" fontId="5" fillId="0" borderId="19" xfId="0" applyFont="1" applyBorder="1" applyAlignment="1" applyProtection="1">
      <alignment horizontal="right"/>
      <protection hidden="1"/>
    </xf>
    <xf numFmtId="0" fontId="5" fillId="0" borderId="19" xfId="0" applyFont="1" applyBorder="1" applyAlignment="1" applyProtection="1">
      <alignment vertical="center"/>
      <protection hidden="1"/>
    </xf>
    <xf numFmtId="0" fontId="6" fillId="0" borderId="0" xfId="0" applyFont="1" applyProtection="1">
      <protection hidden="1"/>
    </xf>
    <xf numFmtId="0" fontId="7" fillId="0" borderId="0" xfId="0" applyFont="1" applyAlignment="1" applyProtection="1">
      <alignment vertical="center"/>
      <protection hidden="1"/>
    </xf>
    <xf numFmtId="0" fontId="6" fillId="0" borderId="0" xfId="0" applyFont="1" applyAlignment="1" applyProtection="1">
      <alignment horizontal="left" vertical="center"/>
      <protection hidden="1"/>
    </xf>
    <xf numFmtId="0" fontId="7" fillId="0" borderId="0" xfId="41" applyFont="1" applyAlignment="1" applyProtection="1">
      <alignment horizontal="left" vertical="center" indent="1"/>
      <protection hidden="1"/>
    </xf>
    <xf numFmtId="0" fontId="6" fillId="0" borderId="0" xfId="41" applyAlignment="1" applyProtection="1">
      <alignment horizontal="left" vertical="center" indent="1"/>
      <protection hidden="1"/>
    </xf>
    <xf numFmtId="0" fontId="6" fillId="0" borderId="0" xfId="0" applyFont="1" applyAlignment="1" applyProtection="1">
      <alignment vertical="center"/>
      <protection hidden="1"/>
    </xf>
    <xf numFmtId="0" fontId="7" fillId="0" borderId="0" xfId="0" applyFont="1" applyAlignment="1" applyProtection="1">
      <alignment horizontal="left" vertical="center"/>
      <protection hidden="1"/>
    </xf>
    <xf numFmtId="0" fontId="7" fillId="0" borderId="0" xfId="0" applyFont="1" applyAlignment="1" applyProtection="1">
      <alignment horizontal="right" vertical="center" indent="1"/>
      <protection hidden="1"/>
    </xf>
    <xf numFmtId="0" fontId="3" fillId="0" borderId="19" xfId="27" applyFont="1" applyBorder="1" applyProtection="1">
      <protection hidden="1"/>
    </xf>
    <xf numFmtId="0" fontId="3" fillId="0" borderId="19" xfId="27" applyFont="1" applyBorder="1" applyAlignment="1" applyProtection="1">
      <alignment vertical="top"/>
      <protection hidden="1"/>
    </xf>
    <xf numFmtId="0" fontId="7" fillId="0" borderId="0" xfId="0" applyFont="1" applyAlignment="1" applyProtection="1">
      <alignment horizontal="center" vertical="center"/>
      <protection hidden="1"/>
    </xf>
    <xf numFmtId="0" fontId="6" fillId="0" borderId="0" xfId="27" applyFont="1" applyAlignment="1" applyProtection="1">
      <alignment horizontal="justify" vertical="top" wrapText="1"/>
      <protection hidden="1"/>
    </xf>
    <xf numFmtId="0" fontId="3" fillId="0" borderId="19" xfId="0" applyFont="1" applyBorder="1" applyAlignment="1" applyProtection="1">
      <alignment vertical="center"/>
      <protection hidden="1"/>
    </xf>
    <xf numFmtId="0" fontId="3" fillId="0" borderId="0" xfId="0" applyFont="1" applyAlignment="1" applyProtection="1">
      <alignment vertical="center"/>
      <protection hidden="1"/>
    </xf>
    <xf numFmtId="0" fontId="6" fillId="0" borderId="0" xfId="0" applyFont="1" applyAlignment="1" applyProtection="1">
      <alignment horizontal="justify" vertical="center"/>
      <protection hidden="1"/>
    </xf>
    <xf numFmtId="0" fontId="7" fillId="0" borderId="0" xfId="45" applyFont="1" applyAlignment="1" applyProtection="1">
      <alignment vertical="center"/>
      <protection hidden="1"/>
    </xf>
    <xf numFmtId="0" fontId="6" fillId="0" borderId="0" xfId="45" applyAlignment="1" applyProtection="1">
      <alignment horizontal="left" vertical="center" indent="1"/>
      <protection hidden="1"/>
    </xf>
    <xf numFmtId="0" fontId="7" fillId="0" borderId="0" xfId="45" applyFont="1" applyAlignment="1" applyProtection="1">
      <alignment vertical="top"/>
      <protection hidden="1"/>
    </xf>
    <xf numFmtId="0" fontId="7" fillId="0" borderId="0" xfId="0" applyFont="1" applyAlignment="1" applyProtection="1">
      <alignment horizontal="justify" vertical="center"/>
      <protection hidden="1"/>
    </xf>
    <xf numFmtId="173" fontId="7" fillId="0" borderId="0" xfId="0" applyNumberFormat="1" applyFont="1" applyAlignment="1" applyProtection="1">
      <alignment horizontal="left" vertical="center" indent="1"/>
      <protection hidden="1"/>
    </xf>
    <xf numFmtId="0" fontId="6" fillId="0" borderId="0" xfId="0" applyFont="1" applyAlignment="1" applyProtection="1">
      <alignment horizontal="left" vertical="center" indent="1"/>
      <protection hidden="1"/>
    </xf>
    <xf numFmtId="0" fontId="7" fillId="0" borderId="0" xfId="0" applyFont="1" applyAlignment="1" applyProtection="1">
      <alignment horizontal="left" vertical="center" indent="1"/>
      <protection hidden="1"/>
    </xf>
    <xf numFmtId="0" fontId="24" fillId="0" borderId="0" xfId="47" applyFont="1"/>
    <xf numFmtId="0" fontId="6" fillId="0" borderId="0" xfId="42" applyFont="1" applyAlignment="1">
      <alignment horizontal="justify" vertical="center"/>
    </xf>
    <xf numFmtId="0" fontId="6" fillId="0" borderId="0" xfId="42" applyFont="1" applyAlignment="1">
      <alignment vertical="center"/>
    </xf>
    <xf numFmtId="0" fontId="6" fillId="0" borderId="20" xfId="42" applyFont="1" applyBorder="1" applyAlignment="1">
      <alignment vertical="center" wrapText="1"/>
    </xf>
    <xf numFmtId="0" fontId="6" fillId="0" borderId="21" xfId="42" applyFont="1" applyBorder="1" applyAlignment="1">
      <alignment vertical="center" wrapText="1"/>
    </xf>
    <xf numFmtId="0" fontId="6" fillId="0" borderId="22" xfId="42" applyFont="1" applyBorder="1" applyAlignment="1">
      <alignment vertical="center" wrapText="1"/>
    </xf>
    <xf numFmtId="0" fontId="6" fillId="0" borderId="3" xfId="42" applyFont="1" applyBorder="1" applyAlignment="1">
      <alignment vertical="center" wrapText="1"/>
    </xf>
    <xf numFmtId="0" fontId="17" fillId="0" borderId="22" xfId="42" applyBorder="1" applyAlignment="1">
      <alignment horizontal="left" vertical="center" wrapText="1"/>
    </xf>
    <xf numFmtId="0" fontId="6" fillId="0" borderId="3" xfId="42" applyFont="1" applyBorder="1" applyAlignment="1">
      <alignment horizontal="center" vertical="center" wrapText="1"/>
    </xf>
    <xf numFmtId="0" fontId="6" fillId="0" borderId="9" xfId="42" applyFont="1" applyBorder="1" applyAlignment="1">
      <alignment vertical="center" wrapText="1"/>
    </xf>
    <xf numFmtId="0" fontId="6" fillId="0" borderId="0" xfId="42" applyFont="1" applyAlignment="1">
      <alignment vertical="center" wrapText="1"/>
    </xf>
    <xf numFmtId="0" fontId="6" fillId="0" borderId="23" xfId="42" applyFont="1" applyBorder="1" applyAlignment="1">
      <alignment vertical="center"/>
    </xf>
    <xf numFmtId="0" fontId="6" fillId="0" borderId="24" xfId="42" applyFont="1" applyBorder="1" applyAlignment="1">
      <alignment vertical="center"/>
    </xf>
    <xf numFmtId="0" fontId="6" fillId="0" borderId="25" xfId="42" applyFont="1" applyBorder="1" applyAlignment="1">
      <alignment vertical="center"/>
    </xf>
    <xf numFmtId="0" fontId="6" fillId="0" borderId="26" xfId="42" applyFont="1" applyBorder="1" applyAlignment="1">
      <alignment vertical="center"/>
    </xf>
    <xf numFmtId="0" fontId="6" fillId="0" borderId="27" xfId="42" applyFont="1" applyBorder="1" applyAlignment="1">
      <alignment vertical="center"/>
    </xf>
    <xf numFmtId="0" fontId="6" fillId="0" borderId="28" xfId="42" applyFont="1" applyBorder="1" applyAlignment="1">
      <alignment vertical="center"/>
    </xf>
    <xf numFmtId="0" fontId="6" fillId="0" borderId="29" xfId="42" applyFont="1" applyBorder="1" applyAlignment="1">
      <alignment vertical="center"/>
    </xf>
    <xf numFmtId="0" fontId="6" fillId="0" borderId="30" xfId="42" applyFont="1" applyBorder="1" applyAlignment="1">
      <alignment vertical="center"/>
    </xf>
    <xf numFmtId="0" fontId="6" fillId="0" borderId="9" xfId="42" applyFont="1" applyBorder="1" applyAlignment="1">
      <alignment vertical="center"/>
    </xf>
    <xf numFmtId="0" fontId="6" fillId="0" borderId="10" xfId="42" applyFont="1" applyBorder="1" applyAlignment="1">
      <alignment vertical="center" wrapText="1"/>
    </xf>
    <xf numFmtId="0" fontId="6" fillId="0" borderId="22" xfId="42" applyFont="1" applyBorder="1" applyAlignment="1">
      <alignment horizontal="left" vertical="center"/>
    </xf>
    <xf numFmtId="0" fontId="6" fillId="0" borderId="11" xfId="42" applyFont="1" applyBorder="1" applyAlignment="1">
      <alignment horizontal="left" vertical="center"/>
    </xf>
    <xf numFmtId="0" fontId="6" fillId="0" borderId="9" xfId="42" applyFont="1" applyBorder="1" applyAlignment="1">
      <alignment horizontal="left" vertical="center"/>
    </xf>
    <xf numFmtId="0" fontId="6" fillId="0" borderId="0" xfId="42" applyFont="1" applyAlignment="1">
      <alignment horizontal="left" vertical="center"/>
    </xf>
    <xf numFmtId="0" fontId="6" fillId="0" borderId="10" xfId="42" applyFont="1" applyBorder="1" applyAlignment="1">
      <alignment horizontal="left" vertical="center"/>
    </xf>
    <xf numFmtId="0" fontId="6" fillId="0" borderId="31" xfId="42" applyFont="1" applyBorder="1" applyAlignment="1">
      <alignment horizontal="left" vertical="center"/>
    </xf>
    <xf numFmtId="0" fontId="6" fillId="0" borderId="32" xfId="42" applyFont="1" applyBorder="1" applyAlignment="1">
      <alignment horizontal="left" vertical="center"/>
    </xf>
    <xf numFmtId="0" fontId="6" fillId="0" borderId="0" xfId="47" applyFont="1"/>
    <xf numFmtId="0" fontId="7" fillId="2" borderId="33" xfId="42" applyFont="1" applyFill="1" applyBorder="1" applyAlignment="1" applyProtection="1">
      <alignment horizontal="left" vertical="center" wrapText="1"/>
      <protection locked="0"/>
    </xf>
    <xf numFmtId="0" fontId="6" fillId="2" borderId="33" xfId="42" applyFont="1" applyFill="1" applyBorder="1" applyAlignment="1" applyProtection="1">
      <alignment horizontal="left" vertical="center" wrapText="1"/>
      <protection locked="0"/>
    </xf>
    <xf numFmtId="0" fontId="6" fillId="2" borderId="34" xfId="42" applyFont="1" applyFill="1" applyBorder="1" applyAlignment="1" applyProtection="1">
      <alignment horizontal="left" vertical="center" wrapText="1"/>
      <protection locked="0"/>
    </xf>
    <xf numFmtId="0" fontId="6" fillId="2" borderId="33" xfId="42" applyFont="1" applyFill="1" applyBorder="1" applyAlignment="1" applyProtection="1">
      <alignment vertical="center" wrapText="1"/>
      <protection locked="0"/>
    </xf>
    <xf numFmtId="0" fontId="6" fillId="2" borderId="34" xfId="42" applyFont="1" applyFill="1" applyBorder="1" applyAlignment="1" applyProtection="1">
      <alignment vertical="center" wrapText="1"/>
      <protection locked="0"/>
    </xf>
    <xf numFmtId="0" fontId="6" fillId="2" borderId="35" xfId="42" applyFont="1" applyFill="1" applyBorder="1" applyAlignment="1" applyProtection="1">
      <alignment vertical="center" wrapText="1"/>
      <protection locked="0"/>
    </xf>
    <xf numFmtId="0" fontId="34" fillId="0" borderId="36" xfId="42" applyFont="1" applyBorder="1" applyAlignment="1" applyProtection="1">
      <alignment horizontal="left" vertical="center" wrapText="1"/>
      <protection locked="0"/>
    </xf>
    <xf numFmtId="0" fontId="32" fillId="0" borderId="36" xfId="47" applyFont="1" applyBorder="1" applyAlignment="1" applyProtection="1">
      <alignment horizontal="center" vertical="center"/>
      <protection locked="0"/>
    </xf>
    <xf numFmtId="0" fontId="6" fillId="0" borderId="10" xfId="42" applyFont="1" applyBorder="1" applyAlignment="1" applyProtection="1">
      <alignment horizontal="center" vertical="center"/>
      <protection locked="0"/>
    </xf>
    <xf numFmtId="175" fontId="6" fillId="2" borderId="33" xfId="42" applyNumberFormat="1" applyFont="1" applyFill="1" applyBorder="1" applyAlignment="1" applyProtection="1">
      <alignment horizontal="left" vertical="center" wrapText="1"/>
      <protection locked="0"/>
    </xf>
    <xf numFmtId="0" fontId="39" fillId="0" borderId="0" xfId="44" applyFont="1" applyAlignment="1">
      <alignment horizontal="center" vertical="center" wrapText="1"/>
    </xf>
    <xf numFmtId="0" fontId="39" fillId="0" borderId="0" xfId="44" applyFont="1" applyAlignment="1">
      <alignment vertical="center" wrapText="1"/>
    </xf>
    <xf numFmtId="0" fontId="0" fillId="0" borderId="18" xfId="0" applyBorder="1" applyAlignment="1">
      <alignment vertical="center"/>
    </xf>
    <xf numFmtId="0" fontId="0" fillId="0" borderId="18" xfId="0" applyBorder="1" applyAlignment="1">
      <alignment vertical="top"/>
    </xf>
    <xf numFmtId="0" fontId="28" fillId="0" borderId="18" xfId="0" applyFont="1" applyBorder="1" applyAlignment="1">
      <alignment horizontal="center" vertical="center" wrapText="1"/>
    </xf>
    <xf numFmtId="0" fontId="0" fillId="0" borderId="18" xfId="0" applyBorder="1" applyAlignment="1">
      <alignment horizontal="justify" vertical="center"/>
    </xf>
    <xf numFmtId="0" fontId="0" fillId="0" borderId="38" xfId="0" applyBorder="1" applyAlignment="1">
      <alignment vertical="center" wrapText="1"/>
    </xf>
    <xf numFmtId="0" fontId="0" fillId="0" borderId="39" xfId="0" applyBorder="1" applyAlignment="1">
      <alignment vertical="center" wrapText="1"/>
    </xf>
    <xf numFmtId="0" fontId="0" fillId="0" borderId="40" xfId="0" applyBorder="1" applyAlignment="1">
      <alignment horizontal="justify" vertical="center"/>
    </xf>
    <xf numFmtId="0" fontId="0" fillId="0" borderId="40" xfId="0" applyBorder="1" applyAlignment="1">
      <alignment vertical="center"/>
    </xf>
    <xf numFmtId="0" fontId="0" fillId="0" borderId="0" xfId="0" applyAlignment="1">
      <alignment vertical="center"/>
    </xf>
    <xf numFmtId="0" fontId="0" fillId="0" borderId="41" xfId="0" applyBorder="1" applyAlignment="1">
      <alignment vertical="center"/>
    </xf>
    <xf numFmtId="0" fontId="0" fillId="0" borderId="19" xfId="0" applyBorder="1" applyAlignment="1">
      <alignment vertical="center"/>
    </xf>
    <xf numFmtId="164" fontId="0" fillId="0" borderId="18" xfId="7" applyFont="1" applyBorder="1" applyAlignment="1">
      <alignment horizontal="center" vertical="center"/>
    </xf>
    <xf numFmtId="164" fontId="28" fillId="0" borderId="18" xfId="7" applyFont="1" applyBorder="1" applyAlignment="1">
      <alignment horizontal="center" vertical="center" wrapText="1"/>
    </xf>
    <xf numFmtId="164" fontId="0" fillId="0" borderId="18" xfId="7" applyFont="1" applyBorder="1" applyAlignment="1">
      <alignment horizontal="center" vertical="top"/>
    </xf>
    <xf numFmtId="164" fontId="28" fillId="6" borderId="18" xfId="7" applyFont="1" applyFill="1" applyBorder="1" applyAlignment="1">
      <alignment horizontal="center" vertical="center"/>
    </xf>
    <xf numFmtId="164" fontId="28" fillId="7" borderId="18" xfId="7" applyFont="1" applyFill="1" applyBorder="1" applyAlignment="1">
      <alignment horizontal="center" vertical="center"/>
    </xf>
    <xf numFmtId="164" fontId="28" fillId="6" borderId="18" xfId="7" applyFont="1" applyFill="1" applyBorder="1" applyAlignment="1">
      <alignment horizontal="center" vertical="center" wrapText="1"/>
    </xf>
    <xf numFmtId="164" fontId="0" fillId="0" borderId="42" xfId="7" applyFont="1" applyBorder="1" applyAlignment="1">
      <alignment horizontal="center" vertical="center" wrapText="1"/>
    </xf>
    <xf numFmtId="164" fontId="0" fillId="0" borderId="43" xfId="7" applyFont="1" applyBorder="1" applyAlignment="1">
      <alignment horizontal="center"/>
    </xf>
    <xf numFmtId="164" fontId="0" fillId="0" borderId="30" xfId="7" applyFont="1" applyBorder="1" applyAlignment="1">
      <alignment horizontal="center"/>
    </xf>
    <xf numFmtId="164" fontId="0" fillId="0" borderId="0" xfId="7" applyFont="1"/>
    <xf numFmtId="0" fontId="7" fillId="0" borderId="19" xfId="40" applyFont="1" applyBorder="1" applyAlignment="1">
      <alignment vertical="center"/>
    </xf>
    <xf numFmtId="0" fontId="6" fillId="0" borderId="19" xfId="40" applyFont="1" applyBorder="1" applyAlignment="1">
      <alignment vertical="center"/>
    </xf>
    <xf numFmtId="0" fontId="7" fillId="0" borderId="19" xfId="40" applyFont="1" applyBorder="1" applyAlignment="1">
      <alignment horizontal="right" vertical="center"/>
    </xf>
    <xf numFmtId="0" fontId="9" fillId="0" borderId="0" xfId="25"/>
    <xf numFmtId="0" fontId="6" fillId="0" borderId="0" xfId="40" applyFont="1" applyAlignment="1">
      <alignment vertical="center"/>
    </xf>
    <xf numFmtId="0" fontId="7" fillId="0" borderId="0" xfId="40" applyFont="1" applyAlignment="1">
      <alignment horizontal="center" vertical="center"/>
    </xf>
    <xf numFmtId="0" fontId="6" fillId="0" borderId="0" xfId="40" applyFont="1" applyAlignment="1">
      <alignment horizontal="left" vertical="center"/>
    </xf>
    <xf numFmtId="173" fontId="6" fillId="0" borderId="0" xfId="40" applyNumberFormat="1" applyFont="1" applyAlignment="1">
      <alignment horizontal="left" vertical="center"/>
    </xf>
    <xf numFmtId="0" fontId="6" fillId="0" borderId="0" xfId="41" applyAlignment="1">
      <alignment horizontal="left" vertical="center"/>
    </xf>
    <xf numFmtId="0" fontId="7" fillId="0" borderId="0" xfId="41" applyFont="1" applyAlignment="1">
      <alignment horizontal="left" vertical="center"/>
    </xf>
    <xf numFmtId="0" fontId="6" fillId="0" borderId="0" xfId="40" applyFont="1" applyAlignment="1">
      <alignment horizontal="justify" vertical="center"/>
    </xf>
    <xf numFmtId="0" fontId="6" fillId="0" borderId="0" xfId="46" applyAlignment="1">
      <alignment horizontal="left" vertical="center"/>
    </xf>
    <xf numFmtId="0" fontId="6" fillId="0" borderId="0" xfId="40" applyFont="1" applyAlignment="1">
      <alignment vertical="top"/>
    </xf>
    <xf numFmtId="172" fontId="6" fillId="0" borderId="0" xfId="40" applyNumberFormat="1" applyFont="1" applyAlignment="1">
      <alignment horizontal="center" vertical="top"/>
    </xf>
    <xf numFmtId="0" fontId="6" fillId="0" borderId="0" xfId="40" applyFont="1" applyAlignment="1">
      <alignment horizontal="justify" vertical="top"/>
    </xf>
    <xf numFmtId="0" fontId="6" fillId="0" borderId="0" xfId="40" applyFont="1" applyAlignment="1">
      <alignment horizontal="justify"/>
    </xf>
    <xf numFmtId="0" fontId="6" fillId="0" borderId="0" xfId="40" quotePrefix="1" applyFont="1" applyAlignment="1">
      <alignment horizontal="justify"/>
    </xf>
    <xf numFmtId="4" fontId="5" fillId="0" borderId="0" xfId="40" quotePrefix="1" applyNumberFormat="1" applyFont="1" applyAlignment="1">
      <alignment vertical="center"/>
    </xf>
    <xf numFmtId="172" fontId="6" fillId="0" borderId="0" xfId="40" applyNumberFormat="1" applyFont="1" applyAlignment="1">
      <alignment horizontal="center" vertical="center"/>
    </xf>
    <xf numFmtId="0" fontId="6" fillId="0" borderId="0" xfId="40" applyFont="1" applyAlignment="1">
      <alignment horizontal="center" vertical="top"/>
    </xf>
    <xf numFmtId="0" fontId="6" fillId="0" borderId="0" xfId="36" applyAlignment="1">
      <alignment vertical="center"/>
    </xf>
    <xf numFmtId="0" fontId="6" fillId="0" borderId="0" xfId="36" applyAlignment="1">
      <alignment horizontal="center" vertical="center" wrapText="1"/>
    </xf>
    <xf numFmtId="0" fontId="6" fillId="0" borderId="0" xfId="36"/>
    <xf numFmtId="0" fontId="6" fillId="0" borderId="0" xfId="36" applyAlignment="1">
      <alignment horizontal="justify" vertical="center"/>
    </xf>
    <xf numFmtId="172" fontId="6" fillId="0" borderId="0" xfId="36" applyNumberFormat="1" applyAlignment="1">
      <alignment horizontal="center" vertical="center"/>
    </xf>
    <xf numFmtId="0" fontId="6" fillId="0" borderId="0" xfId="36" applyAlignment="1">
      <alignment horizontal="right" vertical="center"/>
    </xf>
    <xf numFmtId="0" fontId="6" fillId="0" borderId="0" xfId="40" applyFont="1"/>
    <xf numFmtId="173" fontId="7" fillId="0" borderId="0" xfId="40" applyNumberFormat="1" applyFont="1" applyAlignment="1">
      <alignment vertical="center"/>
    </xf>
    <xf numFmtId="0" fontId="7" fillId="0" borderId="0" xfId="40" applyFont="1" applyAlignment="1">
      <alignment horizontal="right" vertical="center"/>
    </xf>
    <xf numFmtId="0" fontId="7" fillId="0" borderId="0" xfId="40" applyFont="1" applyAlignment="1">
      <alignment horizontal="left" vertical="center" indent="2"/>
    </xf>
    <xf numFmtId="0" fontId="7" fillId="0" borderId="0" xfId="40" applyFont="1" applyAlignment="1">
      <alignment horizontal="left" vertical="center" indent="1"/>
    </xf>
    <xf numFmtId="0" fontId="6" fillId="0" borderId="0" xfId="40" applyFont="1" applyAlignment="1">
      <alignment horizontal="left" vertical="center" indent="1"/>
    </xf>
    <xf numFmtId="0" fontId="6" fillId="0" borderId="0" xfId="36" applyAlignment="1">
      <alignment horizontal="left" vertical="center" indent="2"/>
    </xf>
    <xf numFmtId="0" fontId="7" fillId="0" borderId="0" xfId="36" applyFont="1" applyAlignment="1">
      <alignment horizontal="left" vertical="center"/>
    </xf>
    <xf numFmtId="173" fontId="7" fillId="0" borderId="0" xfId="36" applyNumberFormat="1" applyFont="1" applyAlignment="1">
      <alignment horizontal="left" vertical="center" indent="1"/>
    </xf>
    <xf numFmtId="0" fontId="6" fillId="2" borderId="44" xfId="36" applyFill="1" applyBorder="1" applyAlignment="1" applyProtection="1">
      <alignment horizontal="left" vertical="center"/>
      <protection locked="0"/>
    </xf>
    <xf numFmtId="164" fontId="0" fillId="0" borderId="0" xfId="0" applyNumberFormat="1"/>
    <xf numFmtId="0" fontId="0" fillId="0" borderId="19" xfId="0" applyBorder="1" applyAlignment="1">
      <alignment horizontal="left"/>
    </xf>
    <xf numFmtId="174" fontId="0" fillId="0" borderId="0" xfId="0" applyNumberFormat="1" applyAlignment="1">
      <alignment horizontal="left"/>
    </xf>
    <xf numFmtId="0" fontId="41" fillId="0" borderId="0" xfId="0" applyFont="1" applyAlignment="1">
      <alignment horizontal="left" vertical="center"/>
    </xf>
    <xf numFmtId="0" fontId="42" fillId="6" borderId="0" xfId="0" applyFont="1" applyFill="1" applyAlignment="1">
      <alignment horizontal="center" vertical="center"/>
    </xf>
    <xf numFmtId="0" fontId="3" fillId="0" borderId="41" xfId="0" applyFont="1" applyBorder="1" applyAlignment="1" applyProtection="1">
      <alignment horizontal="center" vertical="center" wrapText="1"/>
      <protection hidden="1"/>
    </xf>
    <xf numFmtId="0" fontId="3" fillId="0" borderId="14" xfId="0" applyFont="1" applyBorder="1" applyAlignment="1" applyProtection="1">
      <alignment horizontal="center" vertical="center" wrapText="1"/>
      <protection hidden="1"/>
    </xf>
    <xf numFmtId="0" fontId="3" fillId="5" borderId="14" xfId="0" applyFont="1" applyFill="1" applyBorder="1" applyAlignment="1" applyProtection="1">
      <alignment horizontal="center" vertical="center" wrapText="1"/>
      <protection locked="0"/>
    </xf>
    <xf numFmtId="0" fontId="3" fillId="0" borderId="14" xfId="0" applyFont="1" applyBorder="1" applyAlignment="1" applyProtection="1">
      <alignment horizontal="center" vertical="center"/>
      <protection hidden="1"/>
    </xf>
    <xf numFmtId="0" fontId="3" fillId="0" borderId="18" xfId="0" applyFont="1" applyBorder="1" applyAlignment="1" applyProtection="1">
      <alignment vertical="center"/>
      <protection hidden="1"/>
    </xf>
    <xf numFmtId="0" fontId="5" fillId="0" borderId="18" xfId="0" applyFont="1" applyBorder="1" applyAlignment="1" applyProtection="1">
      <alignment horizontal="center" vertical="center" wrapText="1"/>
      <protection hidden="1"/>
    </xf>
    <xf numFmtId="0" fontId="43" fillId="0" borderId="18" xfId="0" applyFont="1" applyBorder="1" applyAlignment="1" applyProtection="1">
      <alignment horizontal="center" vertical="center" wrapText="1"/>
      <protection hidden="1"/>
    </xf>
    <xf numFmtId="0" fontId="43" fillId="0" borderId="14" xfId="0" applyFont="1" applyBorder="1" applyAlignment="1" applyProtection="1">
      <alignment horizontal="center" vertical="center" wrapText="1"/>
      <protection hidden="1"/>
    </xf>
    <xf numFmtId="0" fontId="43" fillId="0" borderId="41" xfId="0" applyFont="1" applyBorder="1" applyAlignment="1" applyProtection="1">
      <alignment horizontal="center" vertical="center" wrapText="1"/>
      <protection hidden="1"/>
    </xf>
    <xf numFmtId="164" fontId="5" fillId="0" borderId="18" xfId="18" applyFont="1" applyBorder="1" applyAlignment="1" applyProtection="1">
      <alignment vertical="center"/>
      <protection hidden="1"/>
    </xf>
    <xf numFmtId="9" fontId="43" fillId="5" borderId="41" xfId="0" applyNumberFormat="1" applyFont="1" applyFill="1" applyBorder="1" applyAlignment="1" applyProtection="1">
      <alignment horizontal="center" vertical="center" wrapText="1"/>
      <protection locked="0"/>
    </xf>
    <xf numFmtId="9" fontId="43" fillId="0" borderId="41" xfId="0" applyNumberFormat="1" applyFont="1" applyBorder="1" applyAlignment="1" applyProtection="1">
      <alignment horizontal="center" vertical="center" wrapText="1"/>
      <protection locked="0"/>
    </xf>
    <xf numFmtId="0" fontId="43" fillId="0" borderId="0" xfId="0" applyFont="1" applyAlignment="1" applyProtection="1">
      <alignment horizontal="center" vertical="center" wrapText="1"/>
      <protection hidden="1"/>
    </xf>
    <xf numFmtId="0" fontId="5" fillId="0" borderId="14" xfId="0" applyFont="1" applyBorder="1" applyAlignment="1" applyProtection="1">
      <alignment horizontal="left" vertical="center"/>
      <protection hidden="1"/>
    </xf>
    <xf numFmtId="0" fontId="40" fillId="0" borderId="0" xfId="0" applyFont="1" applyProtection="1">
      <protection hidden="1"/>
    </xf>
    <xf numFmtId="0" fontId="0" fillId="0" borderId="37" xfId="0" applyBorder="1" applyAlignment="1">
      <alignment horizontal="left"/>
    </xf>
    <xf numFmtId="164" fontId="28" fillId="0" borderId="14" xfId="7" applyFont="1" applyBorder="1" applyAlignment="1">
      <alignment horizontal="center" vertical="center" wrapText="1"/>
    </xf>
    <xf numFmtId="0" fontId="40" fillId="0" borderId="0" xfId="0" applyFont="1" applyAlignment="1" applyProtection="1">
      <alignment vertical="center"/>
      <protection hidden="1"/>
    </xf>
    <xf numFmtId="0" fontId="0" fillId="0" borderId="54" xfId="0" applyBorder="1" applyAlignment="1">
      <alignment vertical="center"/>
    </xf>
    <xf numFmtId="164" fontId="0" fillId="0" borderId="54" xfId="7" applyFont="1" applyBorder="1" applyAlignment="1">
      <alignment horizontal="center" vertical="center"/>
    </xf>
    <xf numFmtId="0" fontId="40" fillId="0" borderId="54" xfId="0" applyFont="1" applyBorder="1" applyAlignment="1" applyProtection="1">
      <alignment vertical="center"/>
      <protection hidden="1"/>
    </xf>
    <xf numFmtId="0" fontId="40" fillId="0" borderId="54" xfId="0" applyFont="1" applyBorder="1" applyProtection="1">
      <protection hidden="1"/>
    </xf>
    <xf numFmtId="164" fontId="40" fillId="0" borderId="54" xfId="7" applyFont="1" applyBorder="1" applyProtection="1">
      <protection hidden="1"/>
    </xf>
    <xf numFmtId="0" fontId="40" fillId="0" borderId="54" xfId="0" applyFont="1" applyBorder="1" applyAlignment="1" applyProtection="1">
      <alignment horizontal="center"/>
      <protection hidden="1"/>
    </xf>
    <xf numFmtId="0" fontId="3" fillId="0" borderId="18" xfId="0" applyFont="1" applyBorder="1" applyAlignment="1" applyProtection="1">
      <alignment horizontal="center" vertical="center" wrapText="1"/>
      <protection hidden="1"/>
    </xf>
    <xf numFmtId="0" fontId="47" fillId="5" borderId="18" xfId="0" applyFont="1" applyFill="1" applyBorder="1" applyAlignment="1" applyProtection="1">
      <alignment horizontal="center"/>
      <protection locked="0"/>
    </xf>
    <xf numFmtId="9" fontId="3" fillId="0" borderId="18" xfId="53" applyFont="1" applyFill="1" applyBorder="1" applyAlignment="1">
      <alignment horizontal="center" vertical="center"/>
    </xf>
    <xf numFmtId="0" fontId="47" fillId="5" borderId="18" xfId="0" applyFont="1" applyFill="1" applyBorder="1" applyProtection="1">
      <protection locked="0"/>
    </xf>
    <xf numFmtId="0" fontId="47" fillId="0" borderId="0" xfId="0" applyFont="1"/>
    <xf numFmtId="0" fontId="3" fillId="0" borderId="0" xfId="0" applyFont="1"/>
    <xf numFmtId="0" fontId="3" fillId="0" borderId="18" xfId="0" applyFont="1" applyBorder="1" applyAlignment="1" applyProtection="1">
      <alignment vertical="top"/>
      <protection hidden="1"/>
    </xf>
    <xf numFmtId="0" fontId="3" fillId="0" borderId="18" xfId="0" applyFont="1" applyBorder="1" applyProtection="1">
      <protection hidden="1"/>
    </xf>
    <xf numFmtId="0" fontId="5" fillId="0" borderId="18" xfId="0" applyFont="1" applyBorder="1" applyAlignment="1" applyProtection="1">
      <alignment horizontal="center" vertical="center"/>
      <protection hidden="1"/>
    </xf>
    <xf numFmtId="0" fontId="5" fillId="0" borderId="18" xfId="0" applyFont="1" applyBorder="1" applyAlignment="1" applyProtection="1">
      <alignment horizontal="center"/>
      <protection hidden="1"/>
    </xf>
    <xf numFmtId="164" fontId="47" fillId="0" borderId="18" xfId="7" applyFont="1" applyBorder="1" applyAlignment="1">
      <alignment vertical="center"/>
    </xf>
    <xf numFmtId="0" fontId="47" fillId="0" borderId="0" xfId="0" applyFont="1" applyAlignment="1">
      <alignment horizontal="center" vertical="top"/>
    </xf>
    <xf numFmtId="0" fontId="47" fillId="0" borderId="0" xfId="0" applyFont="1" applyAlignment="1">
      <alignment horizontal="center"/>
    </xf>
    <xf numFmtId="0" fontId="47" fillId="0" borderId="0" xfId="0" applyFont="1" applyAlignment="1">
      <alignment vertical="top"/>
    </xf>
    <xf numFmtId="2" fontId="5" fillId="0" borderId="18" xfId="0" applyNumberFormat="1" applyFont="1" applyBorder="1" applyAlignment="1" applyProtection="1">
      <alignment vertical="center" wrapText="1"/>
      <protection hidden="1"/>
    </xf>
    <xf numFmtId="10" fontId="3" fillId="5" borderId="18" xfId="0" applyNumberFormat="1" applyFont="1" applyFill="1" applyBorder="1" applyAlignment="1" applyProtection="1">
      <alignment vertical="center" wrapText="1"/>
      <protection locked="0" hidden="1"/>
    </xf>
    <xf numFmtId="10" fontId="3" fillId="0" borderId="18" xfId="0" applyNumberFormat="1" applyFont="1" applyBorder="1" applyAlignment="1" applyProtection="1">
      <alignment horizontal="right" vertical="center"/>
      <protection hidden="1"/>
    </xf>
    <xf numFmtId="164" fontId="5" fillId="0" borderId="18" xfId="7" applyFont="1" applyBorder="1" applyAlignment="1" applyProtection="1">
      <alignment vertical="center" wrapText="1"/>
      <protection hidden="1"/>
    </xf>
    <xf numFmtId="0" fontId="3" fillId="0" borderId="18" xfId="0" applyFont="1" applyBorder="1" applyAlignment="1" applyProtection="1">
      <alignment vertical="center" wrapText="1"/>
      <protection hidden="1"/>
    </xf>
    <xf numFmtId="164" fontId="47" fillId="0" borderId="0" xfId="0" applyNumberFormat="1" applyFont="1"/>
    <xf numFmtId="2" fontId="5" fillId="0" borderId="0" xfId="0" applyNumberFormat="1" applyFont="1" applyAlignment="1">
      <alignment horizontal="center" vertical="center"/>
    </xf>
    <xf numFmtId="0" fontId="47" fillId="0" borderId="0" xfId="0" applyFont="1" applyAlignment="1" applyProtection="1">
      <alignment vertical="center"/>
      <protection hidden="1"/>
    </xf>
    <xf numFmtId="1" fontId="3" fillId="0" borderId="0" xfId="0" applyNumberFormat="1" applyFont="1" applyProtection="1">
      <protection hidden="1"/>
    </xf>
    <xf numFmtId="0" fontId="3" fillId="0" borderId="18" xfId="0" applyFont="1" applyBorder="1" applyAlignment="1">
      <alignment horizontal="center" vertical="center"/>
    </xf>
    <xf numFmtId="0" fontId="5" fillId="0" borderId="18" xfId="0" applyFont="1" applyBorder="1" applyAlignment="1" applyProtection="1">
      <alignment vertical="center" wrapText="1"/>
      <protection hidden="1"/>
    </xf>
    <xf numFmtId="0" fontId="47" fillId="0" borderId="0" xfId="0" applyFont="1" applyAlignment="1" applyProtection="1">
      <alignment horizontal="left" vertical="center"/>
      <protection hidden="1"/>
    </xf>
    <xf numFmtId="2" fontId="3" fillId="0" borderId="0" xfId="0" applyNumberFormat="1" applyFont="1" applyAlignment="1" applyProtection="1">
      <alignment vertical="center"/>
      <protection hidden="1"/>
    </xf>
    <xf numFmtId="164" fontId="3" fillId="0" borderId="18" xfId="7" applyFont="1" applyBorder="1" applyAlignment="1">
      <alignment horizontal="right" vertical="center" readingOrder="1"/>
    </xf>
    <xf numFmtId="164" fontId="3" fillId="0" borderId="18" xfId="7" applyFont="1" applyBorder="1" applyAlignment="1" applyProtection="1">
      <alignment horizontal="right" vertical="center"/>
      <protection hidden="1"/>
    </xf>
    <xf numFmtId="164" fontId="43" fillId="0" borderId="18" xfId="7" applyFont="1" applyBorder="1" applyAlignment="1" applyProtection="1">
      <alignment horizontal="right" vertical="center" wrapText="1"/>
      <protection hidden="1"/>
    </xf>
    <xf numFmtId="164" fontId="3" fillId="5" borderId="14" xfId="7" applyFont="1" applyFill="1" applyBorder="1" applyAlignment="1" applyProtection="1">
      <alignment horizontal="center" vertical="center"/>
      <protection locked="0"/>
    </xf>
    <xf numFmtId="164" fontId="3" fillId="0" borderId="18" xfId="7" applyFont="1" applyBorder="1" applyAlignment="1">
      <alignment horizontal="center" vertical="center" readingOrder="1"/>
    </xf>
    <xf numFmtId="164" fontId="47" fillId="0" borderId="18" xfId="7" applyFont="1" applyBorder="1" applyAlignment="1">
      <alignment horizontal="right" vertical="center"/>
    </xf>
    <xf numFmtId="0" fontId="3" fillId="0" borderId="54" xfId="0" applyFont="1" applyBorder="1" applyAlignment="1">
      <alignment horizontal="center" vertical="center" wrapText="1"/>
    </xf>
    <xf numFmtId="171" fontId="24" fillId="0" borderId="54" xfId="0" applyNumberFormat="1" applyFont="1" applyBorder="1" applyAlignment="1">
      <alignment horizontal="center" vertical="center" wrapText="1"/>
    </xf>
    <xf numFmtId="0" fontId="6" fillId="0" borderId="18" xfId="0" applyFont="1" applyBorder="1" applyAlignment="1">
      <alignment horizontal="center" vertical="top"/>
    </xf>
    <xf numFmtId="0" fontId="6" fillId="0" borderId="18" xfId="0" applyFont="1" applyBorder="1" applyAlignment="1">
      <alignment horizontal="center" vertical="top" wrapText="1"/>
    </xf>
    <xf numFmtId="0" fontId="3" fillId="0" borderId="18" xfId="0" applyFont="1" applyBorder="1" applyAlignment="1">
      <alignment horizontal="center" vertical="top" wrapText="1"/>
    </xf>
    <xf numFmtId="0" fontId="3" fillId="0" borderId="18" xfId="0" applyFont="1" applyBorder="1" applyAlignment="1">
      <alignment horizontal="center" vertical="top"/>
    </xf>
    <xf numFmtId="2" fontId="50" fillId="8" borderId="18" xfId="0" applyNumberFormat="1" applyFont="1" applyFill="1" applyBorder="1" applyAlignment="1">
      <alignment horizontal="center" vertical="top" wrapText="1"/>
    </xf>
    <xf numFmtId="2" fontId="3" fillId="0" borderId="18" xfId="0" applyNumberFormat="1" applyFont="1" applyBorder="1" applyAlignment="1">
      <alignment horizontal="center" vertical="top" wrapText="1"/>
    </xf>
    <xf numFmtId="0" fontId="3" fillId="0" borderId="18" xfId="0" applyFont="1" applyBorder="1" applyAlignment="1">
      <alignment horizontal="left" vertical="top" wrapText="1"/>
    </xf>
    <xf numFmtId="2" fontId="50" fillId="8" borderId="18" xfId="0" applyNumberFormat="1" applyFont="1" applyFill="1" applyBorder="1" applyAlignment="1">
      <alignment horizontal="center" vertical="center" wrapText="1"/>
    </xf>
    <xf numFmtId="0" fontId="3" fillId="0" borderId="18" xfId="0" applyFont="1" applyBorder="1" applyAlignment="1">
      <alignment vertical="center"/>
    </xf>
    <xf numFmtId="2" fontId="3" fillId="0" borderId="18" xfId="0" applyNumberFormat="1" applyFont="1" applyBorder="1" applyAlignment="1">
      <alignment horizontal="center" vertical="center" wrapText="1"/>
    </xf>
    <xf numFmtId="2" fontId="19" fillId="0" borderId="18" xfId="0" applyNumberFormat="1" applyFont="1" applyBorder="1" applyAlignment="1">
      <alignment horizontal="center" vertical="center" wrapText="1"/>
    </xf>
    <xf numFmtId="2" fontId="3" fillId="0" borderId="18" xfId="0" applyNumberFormat="1" applyFont="1" applyBorder="1" applyAlignment="1">
      <alignment horizontal="center" vertical="center"/>
    </xf>
    <xf numFmtId="0" fontId="19" fillId="0" borderId="18" xfId="0" applyFont="1" applyBorder="1" applyAlignment="1">
      <alignment horizontal="center" vertical="center" wrapText="1"/>
    </xf>
    <xf numFmtId="2" fontId="51" fillId="8" borderId="18" xfId="0" applyNumberFormat="1" applyFont="1" applyFill="1" applyBorder="1" applyAlignment="1">
      <alignment horizontal="center" vertical="center" wrapText="1"/>
    </xf>
    <xf numFmtId="2" fontId="3" fillId="9" borderId="18" xfId="0" applyNumberFormat="1" applyFont="1" applyFill="1" applyBorder="1" applyAlignment="1">
      <alignment horizontal="center" vertical="center" wrapText="1"/>
    </xf>
    <xf numFmtId="0" fontId="51" fillId="8" borderId="18" xfId="0" applyFont="1" applyFill="1" applyBorder="1" applyAlignment="1">
      <alignment horizontal="center" vertical="center" wrapText="1"/>
    </xf>
    <xf numFmtId="0" fontId="47" fillId="0" borderId="18" xfId="0" applyFont="1" applyBorder="1" applyAlignment="1">
      <alignment horizontal="center" vertical="top"/>
    </xf>
    <xf numFmtId="0" fontId="47" fillId="0" borderId="18" xfId="0" applyFont="1" applyBorder="1" applyAlignment="1">
      <alignment vertical="top"/>
    </xf>
    <xf numFmtId="2" fontId="47" fillId="0" borderId="18" xfId="0" applyNumberFormat="1" applyFont="1" applyBorder="1" applyAlignment="1">
      <alignment vertical="top"/>
    </xf>
    <xf numFmtId="0" fontId="50" fillId="8" borderId="18" xfId="0" applyFont="1" applyFill="1" applyBorder="1" applyAlignment="1">
      <alignment horizontal="left" vertical="center" wrapText="1"/>
    </xf>
    <xf numFmtId="0" fontId="3" fillId="0" borderId="18" xfId="0" applyFont="1" applyBorder="1" applyAlignment="1">
      <alignment horizontal="left" vertical="center" wrapText="1"/>
    </xf>
    <xf numFmtId="0" fontId="3" fillId="0" borderId="18" xfId="0" applyFont="1" applyBorder="1" applyAlignment="1">
      <alignment vertical="center" wrapText="1"/>
    </xf>
    <xf numFmtId="0" fontId="19" fillId="0" borderId="18" xfId="0" applyFont="1" applyBorder="1" applyAlignment="1">
      <alignment vertical="center" wrapText="1"/>
    </xf>
    <xf numFmtId="0" fontId="3" fillId="0" borderId="18" xfId="0" applyFont="1" applyBorder="1" applyAlignment="1">
      <alignment horizontal="center" vertical="center" wrapText="1"/>
    </xf>
    <xf numFmtId="0" fontId="51" fillId="8" borderId="18" xfId="0" applyFont="1" applyFill="1" applyBorder="1" applyAlignment="1">
      <alignment vertical="center" wrapText="1"/>
    </xf>
    <xf numFmtId="0" fontId="3" fillId="0" borderId="18" xfId="0" applyFont="1" applyBorder="1" applyAlignment="1">
      <alignment horizontal="justify" vertical="center" wrapText="1"/>
    </xf>
    <xf numFmtId="0" fontId="48" fillId="0" borderId="18" xfId="0" applyFont="1" applyBorder="1" applyAlignment="1">
      <alignment horizontal="center" vertical="center"/>
    </xf>
    <xf numFmtId="2" fontId="48" fillId="10" borderId="18" xfId="0" applyNumberFormat="1" applyFont="1" applyFill="1" applyBorder="1" applyAlignment="1">
      <alignment horizontal="center" vertical="top" wrapText="1"/>
    </xf>
    <xf numFmtId="2" fontId="48" fillId="10" borderId="18" xfId="0" applyNumberFormat="1" applyFont="1" applyFill="1" applyBorder="1" applyAlignment="1">
      <alignment horizontal="center" vertical="center" wrapText="1"/>
    </xf>
    <xf numFmtId="2" fontId="48" fillId="0" borderId="18" xfId="0" applyNumberFormat="1" applyFont="1" applyBorder="1" applyAlignment="1">
      <alignment horizontal="center" vertical="center"/>
    </xf>
    <xf numFmtId="0" fontId="6" fillId="0" borderId="0" xfId="40" applyFont="1" applyAlignment="1">
      <alignment horizontal="justify" vertical="center"/>
    </xf>
    <xf numFmtId="0" fontId="7" fillId="0" borderId="0" xfId="40" applyFont="1" applyAlignment="1">
      <alignment horizontal="center" vertical="center"/>
    </xf>
    <xf numFmtId="0" fontId="6" fillId="2" borderId="0" xfId="40" applyFont="1" applyFill="1" applyAlignment="1" applyProtection="1">
      <alignment horizontal="left" vertical="center"/>
      <protection locked="0"/>
    </xf>
    <xf numFmtId="173" fontId="6" fillId="0" borderId="0" xfId="40" applyNumberFormat="1" applyFont="1" applyAlignment="1">
      <alignment horizontal="left" vertical="center"/>
    </xf>
    <xf numFmtId="0" fontId="7" fillId="0" borderId="0" xfId="40" applyFont="1" applyAlignment="1">
      <alignment horizontal="justify" vertical="top"/>
    </xf>
    <xf numFmtId="0" fontId="6" fillId="0" borderId="0" xfId="40" applyFont="1" applyAlignment="1">
      <alignment horizontal="justify" vertical="top"/>
    </xf>
    <xf numFmtId="0" fontId="6" fillId="0" borderId="0" xfId="40" applyFont="1" applyAlignment="1">
      <alignment horizontal="center" vertical="top"/>
    </xf>
    <xf numFmtId="0" fontId="7" fillId="0" borderId="0" xfId="40" applyFont="1" applyAlignment="1">
      <alignment horizontal="justify" vertical="center"/>
    </xf>
    <xf numFmtId="0" fontId="6" fillId="0" borderId="0" xfId="40" applyFont="1" applyAlignment="1">
      <alignment horizontal="left" vertical="top" wrapText="1"/>
    </xf>
    <xf numFmtId="173" fontId="7" fillId="0" borderId="0" xfId="40" applyNumberFormat="1" applyFont="1" applyAlignment="1">
      <alignment horizontal="left" vertical="center" indent="1"/>
    </xf>
    <xf numFmtId="0" fontId="6" fillId="0" borderId="52" xfId="36" applyBorder="1" applyAlignment="1">
      <alignment horizontal="left" vertical="center" indent="2"/>
    </xf>
    <xf numFmtId="0" fontId="6" fillId="2" borderId="44" xfId="36" applyFill="1" applyBorder="1" applyAlignment="1" applyProtection="1">
      <alignment horizontal="left" vertical="center"/>
      <protection locked="0"/>
    </xf>
    <xf numFmtId="0" fontId="6" fillId="0" borderId="0" xfId="36" applyAlignment="1">
      <alignment horizontal="left" vertical="center" indent="2"/>
    </xf>
    <xf numFmtId="0" fontId="2" fillId="0" borderId="0" xfId="40" quotePrefix="1" applyFont="1" applyAlignment="1">
      <alignment horizontal="center" vertical="center"/>
    </xf>
    <xf numFmtId="0" fontId="6" fillId="0" borderId="53" xfId="36" applyBorder="1" applyAlignment="1">
      <alignment horizontal="left" vertical="center" indent="2"/>
    </xf>
    <xf numFmtId="0" fontId="6" fillId="0" borderId="44" xfId="36" applyBorder="1" applyAlignment="1">
      <alignment horizontal="left" vertical="center" indent="2"/>
    </xf>
    <xf numFmtId="0" fontId="6" fillId="0" borderId="52" xfId="36" applyBorder="1" applyAlignment="1">
      <alignment horizontal="justify" vertical="center" wrapText="1"/>
    </xf>
    <xf numFmtId="0" fontId="39" fillId="0" borderId="0" xfId="44" applyFont="1" applyAlignment="1">
      <alignment horizontal="left" vertical="top" wrapText="1"/>
    </xf>
    <xf numFmtId="0" fontId="39" fillId="0" borderId="0" xfId="44" applyFont="1" applyAlignment="1">
      <alignment horizontal="center" vertical="center" wrapText="1"/>
    </xf>
    <xf numFmtId="0" fontId="33" fillId="3" borderId="0" xfId="42" applyFont="1" applyFill="1" applyAlignment="1">
      <alignment horizontal="center" vertical="center"/>
    </xf>
    <xf numFmtId="0" fontId="6" fillId="0" borderId="0" xfId="45" applyAlignment="1" applyProtection="1">
      <alignment horizontal="left" vertical="center" wrapText="1"/>
      <protection hidden="1"/>
    </xf>
    <xf numFmtId="0" fontId="6" fillId="0" borderId="0" xfId="0" applyFont="1" applyAlignment="1" applyProtection="1">
      <alignment horizontal="center" vertical="center"/>
      <protection hidden="1"/>
    </xf>
    <xf numFmtId="0" fontId="5" fillId="0" borderId="0" xfId="0" applyFont="1" applyAlignment="1" applyProtection="1">
      <alignment horizontal="center" vertical="center" wrapText="1"/>
      <protection hidden="1"/>
    </xf>
    <xf numFmtId="0" fontId="7" fillId="0" borderId="0" xfId="0" applyFont="1" applyAlignment="1" applyProtection="1">
      <alignment horizontal="center" vertical="center"/>
      <protection hidden="1"/>
    </xf>
    <xf numFmtId="0" fontId="7" fillId="0" borderId="0" xfId="0" applyFont="1" applyAlignment="1" applyProtection="1">
      <alignment horizontal="justify" vertical="center" wrapText="1"/>
      <protection hidden="1"/>
    </xf>
    <xf numFmtId="0" fontId="7" fillId="0" borderId="0" xfId="45" applyFont="1" applyAlignment="1" applyProtection="1">
      <alignment horizontal="left" vertical="center" wrapText="1"/>
      <protection hidden="1"/>
    </xf>
    <xf numFmtId="0" fontId="2" fillId="0" borderId="0" xfId="27" applyFont="1" applyAlignment="1" applyProtection="1">
      <alignment horizontal="center" vertical="top"/>
      <protection hidden="1"/>
    </xf>
    <xf numFmtId="0" fontId="3" fillId="0" borderId="0" xfId="27" applyFont="1" applyAlignment="1" applyProtection="1">
      <alignment horizontal="center" vertical="top"/>
      <protection hidden="1"/>
    </xf>
    <xf numFmtId="0" fontId="5" fillId="0" borderId="0" xfId="27" applyFont="1" applyAlignment="1" applyProtection="1">
      <alignment horizontal="center" vertical="top"/>
      <protection hidden="1"/>
    </xf>
    <xf numFmtId="0" fontId="2" fillId="4" borderId="0" xfId="27" applyFont="1" applyFill="1" applyAlignment="1" applyProtection="1">
      <alignment horizontal="center" vertical="top"/>
      <protection hidden="1"/>
    </xf>
    <xf numFmtId="0" fontId="3" fillId="0" borderId="0" xfId="27" applyFont="1" applyAlignment="1" applyProtection="1">
      <alignment horizontal="center" vertical="top" wrapText="1"/>
      <protection hidden="1"/>
    </xf>
    <xf numFmtId="0" fontId="3" fillId="0" borderId="0" xfId="27" applyFont="1" applyAlignment="1" applyProtection="1">
      <alignment horizontal="justify" vertical="top" wrapText="1"/>
      <protection hidden="1"/>
    </xf>
    <xf numFmtId="0" fontId="5" fillId="0" borderId="0" xfId="27" applyFont="1" applyAlignment="1" applyProtection="1">
      <alignment horizontal="justify"/>
      <protection hidden="1"/>
    </xf>
    <xf numFmtId="0" fontId="3" fillId="0" borderId="19" xfId="27" applyFont="1" applyBorder="1" applyAlignment="1" applyProtection="1">
      <alignment horizontal="justify" vertical="top" wrapText="1"/>
      <protection hidden="1"/>
    </xf>
    <xf numFmtId="0" fontId="3" fillId="0" borderId="19" xfId="27" applyFont="1" applyBorder="1" applyAlignment="1" applyProtection="1">
      <alignment horizontal="left" vertical="top" wrapText="1" indent="5"/>
      <protection hidden="1"/>
    </xf>
    <xf numFmtId="0" fontId="3" fillId="0" borderId="0" xfId="27" applyFont="1" applyAlignment="1" applyProtection="1">
      <alignment horizontal="left" vertical="top" wrapText="1" indent="5"/>
      <protection hidden="1"/>
    </xf>
    <xf numFmtId="0" fontId="3" fillId="0" borderId="0" xfId="27" applyFont="1" applyAlignment="1" applyProtection="1">
      <alignment horizontal="justify" vertical="top"/>
      <protection hidden="1"/>
    </xf>
    <xf numFmtId="0" fontId="3" fillId="0" borderId="0" xfId="27" applyFont="1" applyAlignment="1" applyProtection="1">
      <alignment horizontal="justify"/>
      <protection hidden="1"/>
    </xf>
    <xf numFmtId="0" fontId="6" fillId="0" borderId="0" xfId="27" applyFont="1" applyAlignment="1" applyProtection="1">
      <alignment horizontal="justify" vertical="top" wrapText="1"/>
      <protection hidden="1"/>
    </xf>
    <xf numFmtId="0" fontId="6" fillId="0" borderId="0" xfId="27" applyFont="1" applyAlignment="1" applyProtection="1">
      <alignment horizontal="justify" vertical="top"/>
      <protection hidden="1"/>
    </xf>
    <xf numFmtId="0" fontId="3" fillId="0" borderId="0" xfId="27" applyFont="1" applyAlignment="1" applyProtection="1">
      <alignment horizontal="left" vertical="top"/>
      <protection hidden="1"/>
    </xf>
    <xf numFmtId="0" fontId="3" fillId="0" borderId="44" xfId="27" applyFont="1" applyBorder="1" applyAlignment="1" applyProtection="1">
      <alignment horizontal="justify" vertical="top" wrapText="1"/>
      <protection hidden="1"/>
    </xf>
    <xf numFmtId="0" fontId="3" fillId="0" borderId="26" xfId="27" applyFont="1" applyBorder="1" applyAlignment="1" applyProtection="1">
      <alignment horizontal="justify" vertical="top" wrapText="1"/>
      <protection hidden="1"/>
    </xf>
    <xf numFmtId="0" fontId="3" fillId="0" borderId="45" xfId="27" applyFont="1" applyBorder="1" applyAlignment="1" applyProtection="1">
      <alignment horizontal="justify" vertical="top" wrapText="1"/>
      <protection hidden="1"/>
    </xf>
    <xf numFmtId="0" fontId="3" fillId="0" borderId="46" xfId="27" applyFont="1" applyBorder="1" applyAlignment="1" applyProtection="1">
      <alignment horizontal="justify" vertical="top" wrapText="1"/>
      <protection hidden="1"/>
    </xf>
    <xf numFmtId="0" fontId="22" fillId="0" borderId="47" xfId="27" applyFont="1" applyBorder="1" applyAlignment="1" applyProtection="1">
      <alignment horizontal="center" vertical="center"/>
      <protection hidden="1"/>
    </xf>
    <xf numFmtId="0" fontId="22" fillId="0" borderId="48" xfId="27" applyFont="1" applyBorder="1" applyAlignment="1" applyProtection="1">
      <alignment horizontal="center" vertical="center"/>
      <protection hidden="1"/>
    </xf>
    <xf numFmtId="0" fontId="22" fillId="0" borderId="24" xfId="27" applyFont="1" applyBorder="1" applyAlignment="1" applyProtection="1">
      <alignment horizontal="center" vertical="center"/>
      <protection hidden="1"/>
    </xf>
    <xf numFmtId="0" fontId="5" fillId="0" borderId="0" xfId="27" applyFont="1" applyAlignment="1" applyProtection="1">
      <alignment horizontal="justify" vertical="top" wrapText="1"/>
      <protection hidden="1"/>
    </xf>
    <xf numFmtId="0" fontId="5" fillId="0" borderId="0" xfId="27" quotePrefix="1" applyFont="1" applyAlignment="1" applyProtection="1">
      <alignment horizontal="left" vertical="top" wrapText="1"/>
      <protection hidden="1"/>
    </xf>
    <xf numFmtId="2" fontId="18" fillId="2" borderId="49" xfId="43" applyNumberFormat="1" applyFont="1" applyFill="1" applyBorder="1" applyAlignment="1" applyProtection="1">
      <alignment horizontal="right" vertical="center"/>
      <protection hidden="1"/>
    </xf>
    <xf numFmtId="2" fontId="18" fillId="2" borderId="50" xfId="43" applyNumberFormat="1" applyFont="1" applyFill="1" applyBorder="1" applyAlignment="1" applyProtection="1">
      <alignment horizontal="right" vertical="center"/>
      <protection hidden="1"/>
    </xf>
    <xf numFmtId="0" fontId="9" fillId="0" borderId="51" xfId="43" applyFont="1" applyBorder="1" applyAlignment="1" applyProtection="1">
      <alignment horizontal="left" vertical="center"/>
      <protection hidden="1"/>
    </xf>
    <xf numFmtId="0" fontId="9" fillId="0" borderId="7" xfId="43" applyFont="1" applyBorder="1" applyAlignment="1" applyProtection="1">
      <alignment horizontal="left" vertical="center"/>
      <protection hidden="1"/>
    </xf>
    <xf numFmtId="0" fontId="9" fillId="0" borderId="9" xfId="43" applyFont="1" applyBorder="1" applyAlignment="1" applyProtection="1">
      <alignment horizontal="left" vertical="top" wrapText="1"/>
      <protection hidden="1"/>
    </xf>
    <xf numFmtId="0" fontId="9" fillId="0" borderId="0" xfId="43" applyFont="1" applyAlignment="1" applyProtection="1">
      <alignment horizontal="left" vertical="top" wrapText="1"/>
      <protection hidden="1"/>
    </xf>
    <xf numFmtId="0" fontId="9" fillId="0" borderId="10" xfId="43" applyFont="1" applyBorder="1" applyAlignment="1" applyProtection="1">
      <alignment horizontal="left" vertical="top" wrapText="1"/>
      <protection hidden="1"/>
    </xf>
    <xf numFmtId="164" fontId="9" fillId="2" borderId="49" xfId="16" applyFont="1" applyFill="1" applyBorder="1" applyAlignment="1" applyProtection="1">
      <alignment horizontal="right" vertical="center"/>
      <protection hidden="1"/>
    </xf>
    <xf numFmtId="164" fontId="9" fillId="2" borderId="50" xfId="16" applyFont="1" applyFill="1" applyBorder="1" applyAlignment="1" applyProtection="1">
      <alignment horizontal="right" vertical="center"/>
      <protection hidden="1"/>
    </xf>
    <xf numFmtId="0" fontId="25" fillId="0" borderId="16" xfId="31" applyFont="1" applyBorder="1" applyAlignment="1" applyProtection="1">
      <alignment horizontal="left" vertical="top" wrapText="1"/>
      <protection hidden="1"/>
    </xf>
    <xf numFmtId="0" fontId="27" fillId="0" borderId="49" xfId="31" applyBorder="1" applyAlignment="1" applyProtection="1">
      <alignment horizontal="left" vertical="top" wrapText="1"/>
      <protection hidden="1"/>
    </xf>
    <xf numFmtId="0" fontId="27" fillId="0" borderId="2" xfId="31" applyBorder="1" applyAlignment="1" applyProtection="1">
      <alignment horizontal="left" vertical="top" wrapText="1"/>
      <protection hidden="1"/>
    </xf>
    <xf numFmtId="0" fontId="27" fillId="0" borderId="50" xfId="31" applyBorder="1" applyAlignment="1" applyProtection="1">
      <alignment horizontal="left" vertical="top" wrapText="1"/>
      <protection hidden="1"/>
    </xf>
    <xf numFmtId="0" fontId="49" fillId="6" borderId="0" xfId="0" applyFont="1" applyFill="1" applyAlignment="1">
      <alignment horizontal="center" vertical="top"/>
    </xf>
    <xf numFmtId="0" fontId="5" fillId="0" borderId="18" xfId="0" applyFont="1" applyBorder="1" applyAlignment="1" applyProtection="1">
      <alignment horizontal="right" vertical="center" wrapText="1"/>
      <protection hidden="1"/>
    </xf>
    <xf numFmtId="0" fontId="43" fillId="0" borderId="18" xfId="0" applyFont="1" applyBorder="1" applyAlignment="1">
      <alignment horizontal="left" vertical="center" wrapText="1"/>
    </xf>
    <xf numFmtId="0" fontId="3" fillId="0" borderId="18" xfId="0" applyFont="1" applyBorder="1" applyAlignment="1" applyProtection="1">
      <alignment vertical="center"/>
      <protection hidden="1"/>
    </xf>
    <xf numFmtId="0" fontId="43" fillId="0" borderId="18" xfId="0" applyFont="1" applyBorder="1" applyAlignment="1" applyProtection="1">
      <alignment horizontal="right" vertical="center"/>
      <protection hidden="1"/>
    </xf>
    <xf numFmtId="0" fontId="43" fillId="0" borderId="18" xfId="0" applyFont="1" applyBorder="1" applyAlignment="1" applyProtection="1">
      <alignment horizontal="right" vertical="center" wrapText="1"/>
      <protection hidden="1"/>
    </xf>
    <xf numFmtId="0" fontId="5" fillId="0" borderId="18" xfId="0" applyFont="1" applyBorder="1" applyAlignment="1" applyProtection="1">
      <alignment horizontal="right" vertical="center"/>
      <protection hidden="1"/>
    </xf>
    <xf numFmtId="0" fontId="5" fillId="0" borderId="37" xfId="0" applyFont="1" applyBorder="1" applyAlignment="1" applyProtection="1">
      <alignment horizontal="right" vertical="center"/>
      <protection hidden="1"/>
    </xf>
    <xf numFmtId="0" fontId="5" fillId="0" borderId="3" xfId="0" applyFont="1" applyBorder="1" applyAlignment="1" applyProtection="1">
      <alignment horizontal="right" vertical="center"/>
      <protection hidden="1"/>
    </xf>
    <xf numFmtId="0" fontId="5" fillId="0" borderId="11" xfId="0" applyFont="1" applyBorder="1" applyAlignment="1" applyProtection="1">
      <alignment horizontal="right" vertical="center"/>
      <protection hidden="1"/>
    </xf>
    <xf numFmtId="0" fontId="5" fillId="0" borderId="38" xfId="0" applyFont="1" applyBorder="1" applyAlignment="1" applyProtection="1">
      <alignment horizontal="center" vertical="center" wrapText="1"/>
      <protection hidden="1"/>
    </xf>
    <xf numFmtId="0" fontId="5" fillId="0" borderId="39" xfId="0" applyFont="1" applyBorder="1" applyAlignment="1" applyProtection="1">
      <alignment horizontal="center" vertical="center" wrapText="1"/>
      <protection hidden="1"/>
    </xf>
    <xf numFmtId="0" fontId="5" fillId="0" borderId="42" xfId="0" applyFont="1" applyBorder="1" applyAlignment="1" applyProtection="1">
      <alignment horizontal="center" vertical="center" wrapText="1"/>
      <protection hidden="1"/>
    </xf>
    <xf numFmtId="0" fontId="43" fillId="0" borderId="0" xfId="0" applyFont="1" applyAlignment="1">
      <alignment horizontal="center" vertical="center" wrapText="1"/>
    </xf>
    <xf numFmtId="0" fontId="3" fillId="0" borderId="18" xfId="0" applyFont="1" applyBorder="1" applyAlignment="1" applyProtection="1">
      <alignment horizontal="left" vertical="center"/>
      <protection hidden="1"/>
    </xf>
    <xf numFmtId="0" fontId="3" fillId="0" borderId="18" xfId="0" applyFont="1" applyBorder="1" applyAlignment="1">
      <alignment horizontal="left" vertical="center"/>
    </xf>
    <xf numFmtId="0" fontId="3" fillId="0" borderId="37"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3" fillId="0" borderId="11" xfId="0" applyFont="1" applyBorder="1" applyAlignment="1" applyProtection="1">
      <alignment horizontal="left" vertical="center" wrapText="1"/>
      <protection hidden="1"/>
    </xf>
    <xf numFmtId="0" fontId="47" fillId="6" borderId="39" xfId="0" applyFont="1" applyFill="1" applyBorder="1" applyAlignment="1" applyProtection="1">
      <alignment horizontal="center" vertical="center"/>
      <protection hidden="1"/>
    </xf>
    <xf numFmtId="0" fontId="3" fillId="0" borderId="0" xfId="0" applyFont="1" applyAlignment="1" applyProtection="1">
      <alignment horizontal="left" vertical="center"/>
      <protection hidden="1"/>
    </xf>
    <xf numFmtId="0" fontId="3" fillId="0" borderId="0" xfId="0" applyFont="1" applyAlignment="1" applyProtection="1">
      <alignment vertical="center"/>
      <protection hidden="1"/>
    </xf>
    <xf numFmtId="0" fontId="43" fillId="0" borderId="0" xfId="0" applyFont="1" applyAlignment="1" applyProtection="1">
      <alignment horizontal="center" vertical="center" wrapText="1"/>
      <protection hidden="1"/>
    </xf>
    <xf numFmtId="0" fontId="18" fillId="0" borderId="18" xfId="0" applyFont="1" applyBorder="1" applyAlignment="1" applyProtection="1">
      <alignment horizontal="left" vertical="center" wrapText="1"/>
      <protection hidden="1"/>
    </xf>
    <xf numFmtId="0" fontId="4" fillId="0" borderId="18" xfId="0" applyFont="1" applyBorder="1" applyAlignment="1">
      <alignment horizontal="center" vertical="center" wrapText="1"/>
    </xf>
    <xf numFmtId="0" fontId="0" fillId="0" borderId="18" xfId="0" applyBorder="1" applyAlignment="1">
      <alignment vertical="center"/>
    </xf>
    <xf numFmtId="0" fontId="0" fillId="0" borderId="12" xfId="0" applyBorder="1" applyAlignment="1">
      <alignment vertical="center"/>
    </xf>
    <xf numFmtId="0" fontId="28" fillId="0" borderId="18" xfId="0" applyFont="1" applyBorder="1" applyAlignment="1">
      <alignment horizontal="center" vertical="center" wrapText="1"/>
    </xf>
    <xf numFmtId="0" fontId="28" fillId="0" borderId="14" xfId="0" applyFont="1" applyBorder="1" applyAlignment="1">
      <alignment horizontal="center" vertical="center" wrapText="1"/>
    </xf>
    <xf numFmtId="0" fontId="9" fillId="0" borderId="18" xfId="0" applyFont="1" applyBorder="1" applyAlignment="1">
      <alignment horizontal="justify" vertical="center" wrapText="1"/>
    </xf>
    <xf numFmtId="0" fontId="0" fillId="0" borderId="18" xfId="0" applyBorder="1" applyAlignment="1">
      <alignment horizontal="justify" vertical="center" wrapText="1"/>
    </xf>
    <xf numFmtId="0" fontId="9" fillId="0" borderId="37"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37" xfId="0" applyFont="1" applyBorder="1" applyAlignment="1">
      <alignment horizontal="left" vertical="center" wrapText="1"/>
    </xf>
    <xf numFmtId="0" fontId="4" fillId="0" borderId="11" xfId="0" applyFont="1" applyBorder="1" applyAlignment="1">
      <alignment horizontal="left" vertical="center" wrapText="1"/>
    </xf>
    <xf numFmtId="0" fontId="28" fillId="0" borderId="18" xfId="0" applyFont="1" applyBorder="1" applyAlignment="1">
      <alignment horizontal="justify" vertical="center" wrapText="1"/>
    </xf>
    <xf numFmtId="0" fontId="45" fillId="0" borderId="18" xfId="0" applyFont="1" applyBorder="1" applyAlignment="1" applyProtection="1">
      <alignment horizontal="justify" vertical="center" wrapText="1"/>
      <protection hidden="1"/>
    </xf>
    <xf numFmtId="0" fontId="1" fillId="0" borderId="18" xfId="0" applyFont="1" applyBorder="1" applyAlignment="1" applyProtection="1">
      <alignment horizontal="justify" vertical="center" wrapText="1"/>
      <protection hidden="1"/>
    </xf>
    <xf numFmtId="0" fontId="28" fillId="0" borderId="37" xfId="0" applyFont="1" applyBorder="1" applyAlignment="1">
      <alignment horizontal="left" vertical="center" wrapText="1"/>
    </xf>
    <xf numFmtId="0" fontId="28" fillId="0" borderId="11" xfId="0" applyFont="1" applyBorder="1" applyAlignment="1">
      <alignment horizontal="left" vertical="center" wrapText="1"/>
    </xf>
    <xf numFmtId="0" fontId="28" fillId="0" borderId="18" xfId="0" applyFont="1" applyBorder="1" applyAlignment="1">
      <alignment horizontal="left" vertical="center" wrapText="1"/>
    </xf>
    <xf numFmtId="0" fontId="4" fillId="0" borderId="18" xfId="0" applyFont="1" applyBorder="1" applyAlignment="1">
      <alignment horizontal="left" vertical="center" wrapText="1"/>
    </xf>
    <xf numFmtId="0" fontId="18" fillId="0" borderId="37" xfId="0" applyFont="1" applyBorder="1" applyAlignment="1">
      <alignment horizontal="left" vertical="center" wrapText="1"/>
    </xf>
    <xf numFmtId="0" fontId="18" fillId="0" borderId="11" xfId="0" applyFont="1" applyBorder="1" applyAlignment="1">
      <alignment horizontal="left" vertical="center" wrapText="1"/>
    </xf>
  </cellXfs>
  <cellStyles count="54">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16" xr:uid="{00000000-0005-0000-0000-00000F000000}"/>
    <cellStyle name="Comma 2 2" xfId="17" xr:uid="{00000000-0005-0000-0000-000010000000}"/>
    <cellStyle name="Comma 3" xfId="18" xr:uid="{00000000-0005-0000-0000-000011000000}"/>
    <cellStyle name="Formula" xfId="19" xr:uid="{00000000-0005-0000-0000-000012000000}"/>
    <cellStyle name="Header1" xfId="20" xr:uid="{00000000-0005-0000-0000-000013000000}"/>
    <cellStyle name="Header2" xfId="21" xr:uid="{00000000-0005-0000-0000-000014000000}"/>
    <cellStyle name="Hypertextový odkaz" xfId="22" xr:uid="{00000000-0005-0000-0000-000015000000}"/>
    <cellStyle name="no dec" xfId="23" xr:uid="{00000000-0005-0000-0000-000016000000}"/>
    <cellStyle name="Normal" xfId="0" builtinId="0"/>
    <cellStyle name="Normal - Style1" xfId="24" xr:uid="{00000000-0005-0000-0000-000018000000}"/>
    <cellStyle name="Normal 10" xfId="25" xr:uid="{00000000-0005-0000-0000-000019000000}"/>
    <cellStyle name="Normal 13" xfId="26" xr:uid="{00000000-0005-0000-0000-00001A000000}"/>
    <cellStyle name="Normal 2" xfId="27" xr:uid="{00000000-0005-0000-0000-00001B000000}"/>
    <cellStyle name="Normal 2 2" xfId="28" xr:uid="{00000000-0005-0000-0000-00001C000000}"/>
    <cellStyle name="Normal 2 3" xfId="29" xr:uid="{00000000-0005-0000-0000-00001D000000}"/>
    <cellStyle name="Normal 2_20 Price Schedule VOL III Rev-2" xfId="30" xr:uid="{00000000-0005-0000-0000-00001E000000}"/>
    <cellStyle name="Normal 3" xfId="31" xr:uid="{00000000-0005-0000-0000-00001F000000}"/>
    <cellStyle name="Normal 3 2" xfId="32" xr:uid="{00000000-0005-0000-0000-000020000000}"/>
    <cellStyle name="Normal 3 3" xfId="33" xr:uid="{00000000-0005-0000-0000-000021000000}"/>
    <cellStyle name="Normal 3_First Envelope - R2" xfId="34" xr:uid="{00000000-0005-0000-0000-000022000000}"/>
    <cellStyle name="Normal 4" xfId="35" xr:uid="{00000000-0005-0000-0000-000023000000}"/>
    <cellStyle name="Normal 4 2" xfId="36" xr:uid="{00000000-0005-0000-0000-000024000000}"/>
    <cellStyle name="Normal 5" xfId="37" xr:uid="{00000000-0005-0000-0000-000025000000}"/>
    <cellStyle name="Normal 7" xfId="38" xr:uid="{00000000-0005-0000-0000-000026000000}"/>
    <cellStyle name="Normal 8" xfId="39" xr:uid="{00000000-0005-0000-0000-000027000000}"/>
    <cellStyle name="Normal_Annexures TW 04 2" xfId="40" xr:uid="{00000000-0005-0000-0000-000028000000}"/>
    <cellStyle name="Normal_Attach 3(JV)" xfId="41" xr:uid="{00000000-0005-0000-0000-000029000000}"/>
    <cellStyle name="Normal_Attacments TW 04_SE-Vol-III" xfId="42" xr:uid="{00000000-0005-0000-0000-00002A000000}"/>
    <cellStyle name="Normal_Entertainment Form 2" xfId="43" xr:uid="{00000000-0005-0000-0000-00002B000000}"/>
    <cellStyle name="Normal_Price_Schedules for Insulator Package Rev-01" xfId="44" xr:uid="{00000000-0005-0000-0000-00002C000000}"/>
    <cellStyle name="Normal_PRICE-SCHE Bihar-Rev-2-corrections" xfId="45" xr:uid="{00000000-0005-0000-0000-00002D000000}"/>
    <cellStyle name="Normal_PRICE-SCHE Bihar-Rev-2-corrections_Annexures TW 04" xfId="46" xr:uid="{00000000-0005-0000-0000-00002E000000}"/>
    <cellStyle name="Normal_SE-Vol-III" xfId="47" xr:uid="{00000000-0005-0000-0000-00002F000000}"/>
    <cellStyle name="Normal_Sheet1 2" xfId="48" xr:uid="{00000000-0005-0000-0000-000030000000}"/>
    <cellStyle name="Percent" xfId="53" builtinId="5"/>
    <cellStyle name="Percent 2" xfId="49" xr:uid="{00000000-0005-0000-0000-000032000000}"/>
    <cellStyle name="Popis" xfId="50" xr:uid="{00000000-0005-0000-0000-000033000000}"/>
    <cellStyle name="Sledovaný hypertextový odkaz" xfId="51" xr:uid="{00000000-0005-0000-0000-000034000000}"/>
    <cellStyle name="Standard_BS14" xfId="52" xr:uid="{00000000-0005-0000-0000-000035000000}"/>
  </cellStyles>
  <dxfs count="7">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ont>
        <condense val="0"/>
        <extend val="0"/>
        <color indexed="9"/>
      </font>
    </dxf>
    <dxf>
      <font>
        <color indexed="8"/>
        <name val="Cambria"/>
        <scheme val="none"/>
      </font>
      <fill>
        <patternFill patternType="solid">
          <bgColor indexed="42"/>
        </patternFill>
      </fill>
      <border>
        <left style="thin">
          <color indexed="64"/>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Attach 14 IP'!A1"/></Relationships>
</file>

<file path=xl/drawings/_rels/drawing2.xml.rels><?xml version="1.0" encoding="UTF-8" standalone="yes"?>
<Relationships xmlns="http://schemas.openxmlformats.org/package/2006/relationships"><Relationship Id="rId1" Type="http://schemas.openxmlformats.org/officeDocument/2006/relationships/hyperlink" Target="#'Attach 15'!A1"/></Relationships>
</file>

<file path=xl/drawings/drawing1.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400050</xdr:rowOff>
    </xdr:to>
    <xdr:grpSp>
      <xdr:nvGrpSpPr>
        <xdr:cNvPr id="125003" name="Group 857">
          <a:extLst>
            <a:ext uri="{FF2B5EF4-FFF2-40B4-BE49-F238E27FC236}">
              <a16:creationId xmlns:a16="http://schemas.microsoft.com/office/drawing/2014/main" id="{00000000-0008-0000-0100-00004BE80100}"/>
            </a:ext>
          </a:extLst>
        </xdr:cNvPr>
        <xdr:cNvGrpSpPr>
          <a:grpSpLocks/>
        </xdr:cNvGrpSpPr>
      </xdr:nvGrpSpPr>
      <xdr:grpSpPr bwMode="auto">
        <a:xfrm>
          <a:off x="7248525" y="47625"/>
          <a:ext cx="1104900" cy="828675"/>
          <a:chOff x="761" y="5"/>
          <a:chExt cx="116" cy="86"/>
        </a:xfrm>
      </xdr:grpSpPr>
      <xdr:sp macro="" textlink="">
        <xdr:nvSpPr>
          <xdr:cNvPr id="125004" name="AutoShape 2">
            <a:hlinkClick xmlns:r="http://schemas.openxmlformats.org/officeDocument/2006/relationships" r:id="rId1" tooltip="Click here for next Attachment"/>
            <a:extLst>
              <a:ext uri="{FF2B5EF4-FFF2-40B4-BE49-F238E27FC236}">
                <a16:creationId xmlns:a16="http://schemas.microsoft.com/office/drawing/2014/main" id="{00000000-0008-0000-0100-00004CE80100}"/>
              </a:ext>
            </a:extLst>
          </xdr:cNvPr>
          <xdr:cNvSpPr>
            <a:spLocks noChangeArrowheads="1"/>
          </xdr:cNvSpPr>
        </xdr:nvSpPr>
        <xdr:spPr bwMode="auto">
          <a:xfrm>
            <a:off x="761" y="5"/>
            <a:ext cx="116" cy="8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274 h 21600"/>
              <a:gd name="T14" fmla="*/ 18807 w 21600"/>
              <a:gd name="T15" fmla="*/ 16326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1" tooltip="Click here for next Attachment"/>
            <a:extLst>
              <a:ext uri="{FF2B5EF4-FFF2-40B4-BE49-F238E27FC236}">
                <a16:creationId xmlns:a16="http://schemas.microsoft.com/office/drawing/2014/main" id="{00000000-0008-0000-0100-000004000000}"/>
              </a:ext>
            </a:extLst>
          </xdr:cNvPr>
          <xdr:cNvSpPr txBox="1">
            <a:spLocks noChangeArrowheads="1"/>
          </xdr:cNvSpPr>
        </xdr:nvSpPr>
        <xdr:spPr bwMode="auto">
          <a:xfrm>
            <a:off x="776" y="26"/>
            <a:ext cx="98" cy="46"/>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295275</xdr:colOff>
      <xdr:row>0</xdr:row>
      <xdr:rowOff>209550</xdr:rowOff>
    </xdr:from>
    <xdr:to>
      <xdr:col>17</xdr:col>
      <xdr:colOff>400050</xdr:colOff>
      <xdr:row>2</xdr:row>
      <xdr:rowOff>161925</xdr:rowOff>
    </xdr:to>
    <xdr:grpSp>
      <xdr:nvGrpSpPr>
        <xdr:cNvPr id="126027" name="Group 1">
          <a:hlinkClick xmlns:r="http://schemas.openxmlformats.org/officeDocument/2006/relationships" r:id="rId1" tooltip="Click for Next Attachment"/>
          <a:extLst>
            <a:ext uri="{FF2B5EF4-FFF2-40B4-BE49-F238E27FC236}">
              <a16:creationId xmlns:a16="http://schemas.microsoft.com/office/drawing/2014/main" id="{00000000-0008-0000-0200-00004BEC0100}"/>
            </a:ext>
          </a:extLst>
        </xdr:cNvPr>
        <xdr:cNvGrpSpPr>
          <a:grpSpLocks/>
        </xdr:cNvGrpSpPr>
      </xdr:nvGrpSpPr>
      <xdr:grpSpPr bwMode="auto">
        <a:xfrm>
          <a:off x="6686550" y="209550"/>
          <a:ext cx="1323975" cy="695325"/>
          <a:chOff x="738" y="5"/>
          <a:chExt cx="116" cy="73"/>
        </a:xfrm>
      </xdr:grpSpPr>
      <xdr:sp macro="" textlink="">
        <xdr:nvSpPr>
          <xdr:cNvPr id="126028" name="AutoShape 2">
            <a:extLst>
              <a:ext uri="{FF2B5EF4-FFF2-40B4-BE49-F238E27FC236}">
                <a16:creationId xmlns:a16="http://schemas.microsoft.com/office/drawing/2014/main" id="{00000000-0008-0000-0200-00004CEC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8.0.82\sr1-dept\C%20&amp;%20M\Site%20packages\Procurement\RHQ%20&amp;%20Sites\2017-18\I-1891%20Retrofit%20of%20PLCC%20panels%20of%20RCR-RTPS%201%20n%202\e-LTE%20Bid%20Docs%20PLCC\01%20First%20Env%20Bid%20Form-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pendrive%20CS1\ann\dhramjagrah\trial.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Site%20packages/Works/RHQ%20&amp;%20Sites/2020-21/WC-2466%20AMC%20II%20at%20Kurnool%20SS/pendrive%20CS1/ann/dhramjagrah/trial.xls" TargetMode="External"/><Relationship Id="rId1" Type="http://schemas.openxmlformats.org/officeDocument/2006/relationships/externalLinkPath" Target="/Site%20packages/Works/RHQ%20&amp;%20Sites/2020-21/WC-2466%20AMC%20II%20at%20Kurnool%20SS/pendrive%20CS1/ann/dhramjagrah/tri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18.0.84\cnm\Site%20packages\Works\RHQ%20&amp;%20Sites\Price%20Schedule%20review\pendrive%20CS1\ann\dhramjagrah\tri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ame of Bidder"/>
      <sheetName val="Attach-3 (QR)"/>
      <sheetName val="Attach 3A"/>
      <sheetName val="Attach 5"/>
      <sheetName val="Attach 5A"/>
      <sheetName val="Attach 6"/>
      <sheetName val="Attach 9"/>
      <sheetName val="Attach 10"/>
      <sheetName val="Attach 11"/>
      <sheetName val="Attach 13"/>
      <sheetName val="Attach 14"/>
      <sheetName val="Attach 14 IP"/>
      <sheetName val="Attach 16"/>
      <sheetName val="Attach 19"/>
      <sheetName val="Bid Form 1st Env."/>
      <sheetName val="N-W (Cr.)"/>
      <sheetName val="Names of Bidder"/>
      <sheetName val="Attach-3 "/>
      <sheetName val="Attach 4"/>
      <sheetName val="Attach-5"/>
      <sheetName val="Attach 7"/>
      <sheetName val="Attach 8"/>
      <sheetName val="Sch-1"/>
      <sheetName val="Sch-2"/>
      <sheetName val="N to W"/>
      <sheetName val="Bid Form "/>
    </sheetNames>
    <sheetDataSet>
      <sheetData sheetId="0"/>
      <sheetData sheetId="1">
        <row r="12">
          <cell r="B12" t="str">
            <v xml:space="preserve">Printed Name </v>
          </cell>
        </row>
      </sheetData>
      <sheetData sheetId="2"/>
      <sheetData sheetId="3"/>
      <sheetData sheetId="4"/>
      <sheetData sheetId="5"/>
      <sheetData sheetId="6"/>
      <sheetData sheetId="7">
        <row r="9">
          <cell r="G9" t="str">
            <v>Power Grid Corporation of India Ltd.,</v>
          </cell>
        </row>
      </sheetData>
      <sheetData sheetId="8"/>
      <sheetData sheetId="9"/>
      <sheetData sheetId="10"/>
      <sheetData sheetId="11"/>
      <sheetData sheetId="12"/>
      <sheetData sheetId="13">
        <row r="9">
          <cell r="G9" t="str">
            <v>Contracts &amp; Materials Department</v>
          </cell>
        </row>
      </sheetData>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ch-1a"/>
      <sheetName val="Sch-1b "/>
      <sheetName val="Sch-2"/>
      <sheetName val="Sch-3"/>
      <sheetName val="Sch-4a"/>
      <sheetName val="Sch-4b"/>
      <sheetName val="Sch-5"/>
      <sheetName val="Sch-6"/>
      <sheetName val="Sch-7 (a)"/>
      <sheetName val="Sch-7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Sch-1a"/>
      <sheetName val="Sch-1b "/>
      <sheetName val="Sch-2"/>
      <sheetName val="Sch-3"/>
      <sheetName val="Sch-4a"/>
      <sheetName val="Sch-4b"/>
      <sheetName val="Sch-5"/>
      <sheetName val="Sch-6"/>
      <sheetName val="Sch-7 (a)"/>
      <sheetName val="Sch-7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ch-1a"/>
      <sheetName val="Sch-1b "/>
      <sheetName val="Sch-2"/>
      <sheetName val="Sch-3"/>
      <sheetName val="Sch-4a"/>
      <sheetName val="Sch-4b"/>
      <sheetName val="Sch-5"/>
      <sheetName val="Sch-6"/>
      <sheetName val="Sch-7 (a)"/>
      <sheetName val="Sch-7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vmlDrawing" Target="../drawings/vmlDrawing1.v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13" Type="http://schemas.openxmlformats.org/officeDocument/2006/relationships/printerSettings" Target="../printerSettings/printerSettings25.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6"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5" Type="http://schemas.openxmlformats.org/officeDocument/2006/relationships/printerSettings" Target="../printerSettings/printerSettings2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 Id="rId14" Type="http://schemas.openxmlformats.org/officeDocument/2006/relationships/printerSettings" Target="../printerSettings/printerSettings26.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5.bin"/><Relationship Id="rId13" Type="http://schemas.openxmlformats.org/officeDocument/2006/relationships/printerSettings" Target="../printerSettings/printerSettings40.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12" Type="http://schemas.openxmlformats.org/officeDocument/2006/relationships/printerSettings" Target="../printerSettings/printerSettings39.bin"/><Relationship Id="rId2" Type="http://schemas.openxmlformats.org/officeDocument/2006/relationships/printerSettings" Target="../printerSettings/printerSettings29.bin"/><Relationship Id="rId16" Type="http://schemas.openxmlformats.org/officeDocument/2006/relationships/drawing" Target="../drawings/drawing2.xml"/><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11" Type="http://schemas.openxmlformats.org/officeDocument/2006/relationships/printerSettings" Target="../printerSettings/printerSettings38.bin"/><Relationship Id="rId5" Type="http://schemas.openxmlformats.org/officeDocument/2006/relationships/printerSettings" Target="../printerSettings/printerSettings32.bin"/><Relationship Id="rId15" Type="http://schemas.openxmlformats.org/officeDocument/2006/relationships/printerSettings" Target="../printerSettings/printerSettings42.bin"/><Relationship Id="rId10" Type="http://schemas.openxmlformats.org/officeDocument/2006/relationships/printerSettings" Target="../printerSettings/printerSettings37.bin"/><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 Id="rId14" Type="http://schemas.openxmlformats.org/officeDocument/2006/relationships/printerSettings" Target="../printerSettings/printerSettings41.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0.bin"/><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12" Type="http://schemas.openxmlformats.org/officeDocument/2006/relationships/printerSettings" Target="../printerSettings/printerSettings54.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11" Type="http://schemas.openxmlformats.org/officeDocument/2006/relationships/printerSettings" Target="../printerSettings/printerSettings53.bin"/><Relationship Id="rId5" Type="http://schemas.openxmlformats.org/officeDocument/2006/relationships/printerSettings" Target="../printerSettings/printerSettings47.bin"/><Relationship Id="rId10" Type="http://schemas.openxmlformats.org/officeDocument/2006/relationships/printerSettings" Target="../printerSettings/printerSettings52.bin"/><Relationship Id="rId4" Type="http://schemas.openxmlformats.org/officeDocument/2006/relationships/printerSettings" Target="../printerSettings/printerSettings46.bin"/><Relationship Id="rId9" Type="http://schemas.openxmlformats.org/officeDocument/2006/relationships/printerSettings" Target="../printerSettings/printerSettings51.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16"/>
  </sheetPr>
  <dimension ref="A1:I21"/>
  <sheetViews>
    <sheetView tabSelected="1" topLeftCell="B1" zoomScaleNormal="100" zoomScaleSheetLayoutView="100" workbookViewId="0">
      <selection activeCell="D9" sqref="D9"/>
    </sheetView>
  </sheetViews>
  <sheetFormatPr defaultColWidth="9.140625" defaultRowHeight="16.5"/>
  <cols>
    <col min="1" max="1" width="9.140625" style="84" hidden="1" customWidth="1"/>
    <col min="2" max="2" width="38" style="112" customWidth="1"/>
    <col min="3" max="3" width="10.28515625" style="112" customWidth="1"/>
    <col min="4" max="4" width="44.85546875" style="112" customWidth="1"/>
    <col min="5" max="5" width="0" style="84" hidden="1" customWidth="1"/>
    <col min="6" max="9" width="9.140625" style="84" hidden="1" customWidth="1"/>
    <col min="10" max="19" width="9.140625" style="84" customWidth="1"/>
    <col min="20" max="20" width="7.140625" style="84" customWidth="1"/>
    <col min="21" max="21" width="4.28515625" style="84" customWidth="1"/>
    <col min="22" max="16384" width="9.140625" style="84"/>
  </cols>
  <sheetData>
    <row r="1" spans="2:5" ht="42.75" customHeight="1">
      <c r="B1" s="293" t="s">
        <v>343</v>
      </c>
      <c r="C1" s="293"/>
      <c r="D1" s="293"/>
      <c r="E1" s="124"/>
    </row>
    <row r="2" spans="2:5" ht="32.25" customHeight="1">
      <c r="B2" s="294" t="s">
        <v>344</v>
      </c>
      <c r="C2" s="294"/>
      <c r="D2" s="294"/>
      <c r="E2" s="123"/>
    </row>
    <row r="3" spans="2:5" ht="20.25" customHeight="1">
      <c r="B3" s="295" t="s">
        <v>0</v>
      </c>
      <c r="C3" s="295"/>
      <c r="D3" s="295"/>
    </row>
    <row r="4" spans="2:5" ht="17.25" thickBot="1">
      <c r="B4" s="85"/>
      <c r="C4" s="85"/>
      <c r="D4" s="86"/>
    </row>
    <row r="5" spans="2:5" ht="32.25" customHeight="1">
      <c r="B5" s="87" t="s">
        <v>1</v>
      </c>
      <c r="C5" s="88"/>
      <c r="D5" s="113" t="s">
        <v>2</v>
      </c>
    </row>
    <row r="6" spans="2:5" ht="36" hidden="1" customHeight="1">
      <c r="B6" s="89"/>
      <c r="C6" s="90"/>
      <c r="D6" s="119"/>
    </row>
    <row r="7" spans="2:5" ht="31.5" hidden="1" customHeight="1">
      <c r="B7" s="91" t="str">
        <f>IF(D5= "Joint Venture Bid", "Total Nos. of  Partners in the JV [excluding the Lead Partner]", "")</f>
        <v/>
      </c>
      <c r="C7" s="92"/>
      <c r="D7" s="120" t="s">
        <v>3</v>
      </c>
    </row>
    <row r="8" spans="2:5" ht="16.5" hidden="1" customHeight="1">
      <c r="B8" s="93"/>
      <c r="C8" s="94"/>
      <c r="D8" s="121"/>
    </row>
    <row r="9" spans="2:5" ht="25.5" customHeight="1">
      <c r="B9" s="95" t="str">
        <f>IF(G5=3, "Name of the Lead Partner", "Name of the Bidder")</f>
        <v>Name of the Bidder</v>
      </c>
      <c r="C9" s="96"/>
      <c r="D9" s="113"/>
      <c r="E9" s="84" t="b">
        <f>ISBLANK(D9)</f>
        <v>1</v>
      </c>
    </row>
    <row r="10" spans="2:5" ht="27.75" customHeight="1">
      <c r="B10" s="97" t="s">
        <v>4</v>
      </c>
      <c r="C10" s="98"/>
      <c r="D10" s="114"/>
      <c r="E10" s="84" t="b">
        <f>ISBLANK(D10)</f>
        <v>1</v>
      </c>
    </row>
    <row r="11" spans="2:5" ht="25.5" customHeight="1">
      <c r="B11" s="99"/>
      <c r="C11" s="100"/>
      <c r="D11" s="114"/>
      <c r="E11" s="84" t="b">
        <f>ISBLANK(D11)</f>
        <v>1</v>
      </c>
    </row>
    <row r="12" spans="2:5" ht="26.25" customHeight="1">
      <c r="B12" s="101"/>
      <c r="C12" s="102"/>
      <c r="D12" s="115"/>
    </row>
    <row r="13" spans="2:5" ht="18.75" customHeight="1">
      <c r="B13" s="103"/>
      <c r="C13" s="86"/>
      <c r="D13" s="104"/>
    </row>
    <row r="14" spans="2:5" ht="25.5" customHeight="1">
      <c r="B14" s="105" t="s">
        <v>5</v>
      </c>
      <c r="C14" s="106"/>
      <c r="D14" s="116"/>
      <c r="E14" s="84" t="b">
        <f>ISBLANK(D14)</f>
        <v>1</v>
      </c>
    </row>
    <row r="15" spans="2:5" ht="23.25" customHeight="1">
      <c r="B15" s="105" t="s">
        <v>6</v>
      </c>
      <c r="C15" s="106"/>
      <c r="D15" s="115"/>
      <c r="E15" s="84" t="b">
        <f>ISBLANK(D15)</f>
        <v>1</v>
      </c>
    </row>
    <row r="16" spans="2:5" ht="25.5" customHeight="1">
      <c r="B16" s="105" t="s">
        <v>7</v>
      </c>
      <c r="C16" s="106"/>
      <c r="D16" s="116"/>
      <c r="E16" s="84" t="b">
        <f>ISBLANK(D16)</f>
        <v>1</v>
      </c>
    </row>
    <row r="17" spans="2:6" ht="23.25" customHeight="1">
      <c r="B17" s="105" t="s">
        <v>8</v>
      </c>
      <c r="C17" s="106"/>
      <c r="D17" s="117"/>
      <c r="E17" s="84" t="b">
        <f>ISBLANK(D17)</f>
        <v>1</v>
      </c>
    </row>
    <row r="18" spans="2:6" ht="19.5" customHeight="1">
      <c r="B18" s="107"/>
      <c r="C18" s="108"/>
      <c r="D18" s="109"/>
      <c r="F18" s="185"/>
    </row>
    <row r="19" spans="2:6" ht="21.75" customHeight="1">
      <c r="B19" s="105" t="s">
        <v>9</v>
      </c>
      <c r="C19" s="106"/>
      <c r="D19" s="122"/>
      <c r="E19" s="84" t="b">
        <f>ISBLANK(D19)</f>
        <v>1</v>
      </c>
    </row>
    <row r="20" spans="2:6" ht="22.5" customHeight="1" thickBot="1">
      <c r="B20" s="110" t="s">
        <v>10</v>
      </c>
      <c r="C20" s="111"/>
      <c r="D20" s="118"/>
      <c r="E20" s="84" t="b">
        <f>ISBLANK(D20)</f>
        <v>1</v>
      </c>
      <c r="F20" s="185" t="str">
        <f>IF(COUNTIF(E11:E20,"TRUE"),"False","Sheet OK")</f>
        <v>False</v>
      </c>
    </row>
    <row r="21" spans="2:6" ht="28.5">
      <c r="D21" s="186" t="str">
        <f>IF(F20="False","ENTER DETAILS","Sheet OK")</f>
        <v>ENTER DETAILS</v>
      </c>
    </row>
  </sheetData>
  <sheetProtection algorithmName="SHA-512" hashValue="PTHXZo7jHgUZIqVPTgV81r420FNrpIPMRfDE/jNeKCb2ureSatJRSO6Xpeq2G6Dx4sCad8sMvi99ffLyfHIWMQ==" saltValue="XnpbDhnyoPXx5sVmvDRkyQ==" spinCount="100000" sheet="1" formatColumns="0" formatRows="0" selectLockedCells="1"/>
  <customSheetViews>
    <customSheetView guid="{27F75044-6024-4403-9A39-D72B9CCD332B}" showPageBreaks="1" printArea="1" hiddenRows="1" hiddenColumns="1" topLeftCell="B1">
      <selection activeCell="D5" sqref="D5"/>
      <pageMargins left="0" right="0" top="0" bottom="0" header="0" footer="0"/>
      <pageSetup scale="105" orientation="portrait" r:id="rId1"/>
      <headerFooter alignWithMargins="0"/>
    </customSheetView>
    <customSheetView guid="{A60C0BDD-7FB1-4EBA-A0E1-529280DA1A28}" hiddenRows="1" hiddenColumns="1" topLeftCell="B1">
      <selection activeCell="D11" sqref="D11"/>
      <pageMargins left="0" right="0" top="0" bottom="0" header="0" footer="0"/>
      <pageSetup scale="105" orientation="portrait" r:id="rId2"/>
      <headerFooter alignWithMargins="0"/>
    </customSheetView>
    <customSheetView guid="{9CE94B9F-4902-4B08-AE4E-74E93D8E789E}" hiddenRows="1" hiddenColumns="1" topLeftCell="B45">
      <selection activeCell="D30" sqref="D30"/>
      <pageMargins left="0" right="0" top="0" bottom="0" header="0" footer="0"/>
      <pageSetup scale="105" orientation="portrait" r:id="rId3"/>
      <headerFooter alignWithMargins="0"/>
    </customSheetView>
    <customSheetView guid="{61A8E90E-9DEC-4083-98B2-482D9678BA93}" hiddenRows="1" hiddenColumns="1" topLeftCell="B1">
      <selection activeCell="B11" sqref="A11:IV12"/>
      <pageMargins left="0" right="0" top="0" bottom="0" header="0" footer="0"/>
      <pageSetup scale="105" orientation="portrait" horizontalDpi="300" verticalDpi="300" r:id="rId4"/>
      <headerFooter alignWithMargins="0"/>
    </customSheetView>
    <customSheetView guid="{629BDD3E-4046-451D-8D01-11325237A091}" hiddenRows="1" hiddenColumns="1" topLeftCell="B19">
      <selection activeCell="D6" sqref="D6"/>
      <pageMargins left="0" right="0" top="0" bottom="0" header="0" footer="0"/>
      <pageSetup scale="105" orientation="portrait" horizontalDpi="300" verticalDpi="300" r:id="rId5"/>
      <headerFooter alignWithMargins="0"/>
    </customSheetView>
    <customSheetView guid="{C0D2F720-9CF1-451B-A21B-46E9EE29F95A}" showPageBreaks="1" printArea="1" hiddenRows="1" hiddenColumns="1" view="pageBreakPreview" topLeftCell="B4">
      <selection activeCell="D8" sqref="D8"/>
      <pageMargins left="0" right="0" top="0" bottom="0" header="0" footer="0"/>
      <pageSetup scale="105" orientation="portrait" horizontalDpi="300" verticalDpi="300" r:id="rId6"/>
      <headerFooter alignWithMargins="0"/>
    </customSheetView>
    <customSheetView guid="{3545AE1A-D3DD-4FC8-880A-180A3F66AD42}" showPageBreaks="1" printArea="1" hiddenRows="1" hiddenColumns="1" view="pageBreakPreview" topLeftCell="B4">
      <selection activeCell="D8" sqref="D8"/>
      <pageMargins left="0" right="0" top="0" bottom="0" header="0" footer="0"/>
      <pageSetup scale="105" orientation="portrait" horizontalDpi="300" verticalDpi="300" r:id="rId7"/>
      <headerFooter alignWithMargins="0"/>
    </customSheetView>
    <customSheetView guid="{6B2C1320-5106-401D-86E8-03FFC7419150}" showPageBreaks="1" printArea="1" hiddenRows="1" hiddenColumns="1" view="pageBreakPreview" showRuler="0" topLeftCell="B1">
      <selection activeCell="D6" sqref="D6"/>
      <pageMargins left="0" right="0" top="0" bottom="0" header="0" footer="0"/>
      <pageSetup scale="105" orientation="portrait" horizontalDpi="300" verticalDpi="300" r:id="rId8"/>
      <headerFooter alignWithMargins="0"/>
    </customSheetView>
    <customSheetView guid="{863DE73B-EDD5-4C94-B877-7C156CB081F7}" hiddenRows="1" hiddenColumns="1" topLeftCell="B1">
      <selection activeCell="D33" sqref="D33"/>
      <pageMargins left="0" right="0" top="0" bottom="0" header="0" footer="0"/>
      <pageSetup scale="105" orientation="portrait" horizontalDpi="300" verticalDpi="300" r:id="rId9"/>
      <headerFooter alignWithMargins="0"/>
    </customSheetView>
    <customSheetView guid="{DF819C10-7533-4A2E-B278-90B3B38A4AE6}" hiddenRows="1" hiddenColumns="1" topLeftCell="B18">
      <selection activeCell="D30" sqref="D30"/>
      <pageMargins left="0" right="0" top="0" bottom="0" header="0" footer="0"/>
      <pageSetup scale="105" orientation="portrait" r:id="rId10"/>
      <headerFooter alignWithMargins="0"/>
    </customSheetView>
    <customSheetView guid="{6F637C86-117D-4792-B5D4-37E20B1C50B5}" hiddenRows="1" hiddenColumns="1" topLeftCell="B1">
      <selection activeCell="D11" sqref="D11"/>
      <pageMargins left="0" right="0" top="0" bottom="0" header="0" footer="0"/>
      <pageSetup scale="105" orientation="portrait" r:id="rId11"/>
      <headerFooter alignWithMargins="0"/>
    </customSheetView>
  </customSheetViews>
  <mergeCells count="3">
    <mergeCell ref="B1:D1"/>
    <mergeCell ref="B2:D2"/>
    <mergeCell ref="B3:D3"/>
  </mergeCells>
  <phoneticPr fontId="27" type="noConversion"/>
  <conditionalFormatting sqref="D7">
    <cfRule type="expression" dxfId="6" priority="15" stopIfTrue="1">
      <formula>$B$7="Total Nos. of  Partners in the JV [excluding the Lead Partner]"</formula>
    </cfRule>
  </conditionalFormatting>
  <conditionalFormatting sqref="D8">
    <cfRule type="expression" dxfId="5" priority="16" stopIfTrue="1">
      <formula>$V$7=0</formula>
    </cfRule>
  </conditionalFormatting>
  <conditionalFormatting sqref="D21">
    <cfRule type="containsText" dxfId="4" priority="1" stopIfTrue="1" operator="containsText" text="DETAILS">
      <formula>NOT(ISERROR(SEARCH("DETAILS",D21)))</formula>
    </cfRule>
    <cfRule type="containsText" dxfId="3" priority="2" stopIfTrue="1" operator="containsText" text="Invalid">
      <formula>NOT(ISERROR(SEARCH("Invalid",D21)))</formula>
    </cfRule>
    <cfRule type="colorScale" priority="3">
      <colorScale>
        <cfvo type="min"/>
        <cfvo type="max"/>
        <color rgb="FF92D050"/>
        <color rgb="FF92D050"/>
      </colorScale>
    </cfRule>
  </conditionalFormatting>
  <dataValidations count="3">
    <dataValidation type="list" allowBlank="1" showInputMessage="1" showErrorMessage="1" sqref="D7 D5" xr:uid="{00000000-0002-0000-0000-000000000000}">
      <formula1>#REF!</formula1>
    </dataValidation>
    <dataValidation type="whole" allowBlank="1" showInputMessage="1" showErrorMessage="1" sqref="D15" xr:uid="{00000000-0002-0000-0000-000002000000}">
      <formula1>5000000000</formula1>
      <formula2>10000000000</formula2>
    </dataValidation>
    <dataValidation type="date" allowBlank="1" showInputMessage="1" showErrorMessage="1" error="Enter date in dd-mmm-yy format. Example 01-oct-10" sqref="D19" xr:uid="{00000000-0002-0000-0000-000003000000}">
      <formula1>#REF!</formula1>
      <formula2>W16</formula2>
    </dataValidation>
  </dataValidations>
  <pageMargins left="0.86" right="0.32" top="0.71" bottom="0.31" header="0.54" footer="0.19"/>
  <pageSetup scale="105" orientation="portrait" r:id="rId12"/>
  <headerFooter alignWithMargins="0"/>
  <legacy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4"/>
  <dimension ref="A1:I39"/>
  <sheetViews>
    <sheetView showGridLines="0" showZeros="0" topLeftCell="A10" zoomScaleNormal="100" zoomScaleSheetLayoutView="100" workbookViewId="0">
      <selection activeCell="F15" sqref="F15"/>
    </sheetView>
  </sheetViews>
  <sheetFormatPr defaultRowHeight="16.5"/>
  <cols>
    <col min="1" max="1" width="12.140625" style="67" customWidth="1"/>
    <col min="2" max="2" width="20.5703125" style="67" customWidth="1"/>
    <col min="3" max="3" width="11.42578125" style="67" customWidth="1"/>
    <col min="4" max="4" width="23" style="67" customWidth="1"/>
    <col min="5" max="5" width="39.28515625" style="67" customWidth="1"/>
    <col min="6" max="8" width="9.140625" style="21"/>
    <col min="9" max="16384" width="9.140625" style="20"/>
  </cols>
  <sheetData>
    <row r="1" spans="1:9" ht="21.75" customHeight="1">
      <c r="A1" s="61" t="e">
        <f>#REF!</f>
        <v>#REF!</v>
      </c>
      <c r="B1" s="74"/>
      <c r="C1" s="74"/>
      <c r="D1" s="74"/>
      <c r="E1" s="60" t="s">
        <v>11</v>
      </c>
    </row>
    <row r="2" spans="1:9" ht="15.75">
      <c r="A2" s="75"/>
      <c r="B2" s="75"/>
      <c r="C2" s="75"/>
      <c r="D2" s="75"/>
      <c r="E2" s="75"/>
    </row>
    <row r="3" spans="1:9" ht="63.75" customHeight="1">
      <c r="A3" s="298" t="e">
        <f>#REF!</f>
        <v>#REF!</v>
      </c>
      <c r="B3" s="298"/>
      <c r="C3" s="298"/>
      <c r="D3" s="298"/>
      <c r="E3" s="298"/>
      <c r="F3" s="54"/>
      <c r="G3" s="54"/>
      <c r="H3" s="54"/>
    </row>
    <row r="4" spans="1:9" ht="20.100000000000001" customHeight="1">
      <c r="A4" s="72"/>
      <c r="H4" s="22"/>
      <c r="I4" s="23"/>
    </row>
    <row r="5" spans="1:9" ht="20.100000000000001" customHeight="1">
      <c r="A5" s="299" t="s">
        <v>12</v>
      </c>
      <c r="B5" s="299"/>
      <c r="C5" s="299"/>
      <c r="D5" s="299"/>
      <c r="E5" s="299"/>
      <c r="F5" s="24"/>
      <c r="H5" s="22"/>
      <c r="I5" s="23"/>
    </row>
    <row r="6" spans="1:9" ht="20.100000000000001" customHeight="1">
      <c r="A6" s="76"/>
      <c r="H6" s="22"/>
      <c r="I6" s="23"/>
    </row>
    <row r="7" spans="1:9" ht="20.100000000000001" customHeight="1">
      <c r="A7" s="63" t="s">
        <v>13</v>
      </c>
      <c r="E7" s="65" t="s">
        <v>13</v>
      </c>
      <c r="H7" s="22"/>
      <c r="I7" s="23"/>
    </row>
    <row r="8" spans="1:9" ht="36" customHeight="1">
      <c r="A8" s="300" t="e">
        <f>#REF!</f>
        <v>#REF!</v>
      </c>
      <c r="B8" s="300"/>
      <c r="C8" s="300"/>
      <c r="D8" s="300"/>
      <c r="E8" s="66" t="e">
        <f>#REF!</f>
        <v>#REF!</v>
      </c>
      <c r="H8" s="22"/>
      <c r="I8" s="23"/>
    </row>
    <row r="9" spans="1:9">
      <c r="A9" s="77" t="s">
        <v>14</v>
      </c>
      <c r="B9" s="301" t="e">
        <f>#REF!</f>
        <v>#REF!</v>
      </c>
      <c r="C9" s="301"/>
      <c r="D9" s="301"/>
      <c r="E9" s="66" t="e">
        <f>#REF!</f>
        <v>#REF!</v>
      </c>
      <c r="H9" s="22"/>
      <c r="I9" s="23"/>
    </row>
    <row r="10" spans="1:9">
      <c r="A10" s="77" t="s">
        <v>15</v>
      </c>
      <c r="B10" s="296" t="e">
        <f>#REF!</f>
        <v>#REF!</v>
      </c>
      <c r="C10" s="296"/>
      <c r="D10" s="296"/>
      <c r="E10" s="66" t="e">
        <f>#REF!</f>
        <v>#REF!</v>
      </c>
      <c r="H10" s="22"/>
      <c r="I10" s="23"/>
    </row>
    <row r="11" spans="1:9">
      <c r="B11" s="296" t="e">
        <f>#REF!</f>
        <v>#REF!</v>
      </c>
      <c r="C11" s="296"/>
      <c r="D11" s="296"/>
      <c r="E11" s="66" t="e">
        <f>#REF!</f>
        <v>#REF!</v>
      </c>
    </row>
    <row r="12" spans="1:9">
      <c r="A12" s="76"/>
      <c r="B12" s="296" t="e">
        <f>#REF!</f>
        <v>#REF!</v>
      </c>
      <c r="C12" s="296"/>
      <c r="D12" s="296"/>
      <c r="E12" s="78" t="e">
        <f>#REF!</f>
        <v>#REF!</v>
      </c>
    </row>
    <row r="13" spans="1:9" ht="20.100000000000001" customHeight="1">
      <c r="A13" s="76"/>
      <c r="B13" s="79"/>
      <c r="C13" s="79"/>
      <c r="D13" s="79"/>
      <c r="E13" s="62"/>
    </row>
    <row r="14" spans="1:9" ht="20.100000000000001" customHeight="1">
      <c r="A14" s="67" t="s">
        <v>16</v>
      </c>
    </row>
    <row r="15" spans="1:9" ht="20.100000000000001" customHeight="1">
      <c r="A15" s="76"/>
    </row>
    <row r="16" spans="1:9" ht="24.75" customHeight="1">
      <c r="A16" s="297" t="s">
        <v>17</v>
      </c>
      <c r="B16" s="297"/>
      <c r="C16" s="297"/>
      <c r="D16" s="297"/>
      <c r="E16" s="297"/>
    </row>
    <row r="17" spans="1:5" ht="20.100000000000001" customHeight="1">
      <c r="A17" s="76"/>
    </row>
    <row r="18" spans="1:5" ht="20.100000000000001" customHeight="1">
      <c r="A18" s="80"/>
    </row>
    <row r="19" spans="1:5" ht="20.100000000000001" customHeight="1"/>
    <row r="20" spans="1:5" ht="20.100000000000001" customHeight="1">
      <c r="A20" s="80"/>
    </row>
    <row r="21" spans="1:5" ht="20.100000000000001" customHeight="1">
      <c r="A21" s="80"/>
    </row>
    <row r="22" spans="1:5" ht="20.100000000000001" customHeight="1"/>
    <row r="23" spans="1:5" ht="33" customHeight="1">
      <c r="D23" s="69"/>
    </row>
    <row r="24" spans="1:5" ht="33" customHeight="1">
      <c r="A24" s="68" t="s">
        <v>18</v>
      </c>
      <c r="B24" s="81">
        <f>'Name of Bidder'!D19</f>
        <v>0</v>
      </c>
      <c r="C24" s="82"/>
      <c r="D24" s="69" t="s">
        <v>19</v>
      </c>
      <c r="E24" s="83">
        <f>'Name of Bidder'!D16</f>
        <v>0</v>
      </c>
    </row>
    <row r="25" spans="1:5" ht="33" customHeight="1">
      <c r="A25" s="68" t="s">
        <v>20</v>
      </c>
      <c r="B25" s="83">
        <f>'Name of Bidder'!D20</f>
        <v>0</v>
      </c>
      <c r="C25" s="82"/>
      <c r="D25" s="69" t="s">
        <v>21</v>
      </c>
      <c r="E25" s="83">
        <f>'Name of Bidder'!D17</f>
        <v>0</v>
      </c>
    </row>
    <row r="26" spans="1:5" ht="33" customHeight="1">
      <c r="D26" s="69"/>
    </row>
    <row r="27" spans="1:5" ht="20.100000000000001" customHeight="1"/>
    <row r="28" spans="1:5" ht="20.100000000000001" customHeight="1">
      <c r="A28" s="64"/>
    </row>
    <row r="29" spans="1:5" ht="20.100000000000001" customHeight="1"/>
    <row r="30" spans="1:5" ht="20.100000000000001" customHeight="1"/>
    <row r="31" spans="1:5" ht="20.100000000000001" customHeight="1">
      <c r="A31" s="64"/>
    </row>
    <row r="32" spans="1:5" ht="20.100000000000001" customHeight="1"/>
    <row r="33" spans="1:1" ht="20.100000000000001" customHeight="1">
      <c r="A33" s="64"/>
    </row>
    <row r="34" spans="1:1" ht="20.100000000000001" customHeight="1"/>
    <row r="35" spans="1:1" ht="20.100000000000001" customHeight="1">
      <c r="A35" s="64"/>
    </row>
    <row r="36" spans="1:1" ht="20.100000000000001" customHeight="1"/>
    <row r="37" spans="1:1" ht="20.100000000000001" customHeight="1"/>
    <row r="38" spans="1:1" ht="20.100000000000001" customHeight="1"/>
    <row r="39" spans="1:1" ht="20.100000000000001" customHeight="1"/>
  </sheetData>
  <sheetProtection selectLockedCells="1" selectUnlockedCells="1"/>
  <customSheetViews>
    <customSheetView guid="{27F75044-6024-4403-9A39-D72B9CCD332B}" showGridLines="0" zeroValues="0" state="hidden" topLeftCell="A10">
      <selection activeCell="F15" sqref="F15"/>
      <pageMargins left="0" right="0" top="0" bottom="0" header="0" footer="0"/>
      <pageSetup scale="97" orientation="portrait" r:id="rId1"/>
      <headerFooter alignWithMargins="0">
        <oddFooter>&amp;R&amp;"Book Antiqua,Bold"&amp;8 Page &amp;P of &amp;N</oddFooter>
      </headerFooter>
    </customSheetView>
    <customSheetView guid="{A60C0BDD-7FB1-4EBA-A0E1-529280DA1A28}" showGridLines="0" zeroValues="0" state="hidden" topLeftCell="A10">
      <selection activeCell="F15" sqref="F15"/>
      <pageMargins left="0" right="0" top="0" bottom="0" header="0" footer="0"/>
      <pageSetup scale="97" orientation="portrait" r:id="rId2"/>
      <headerFooter alignWithMargins="0">
        <oddFooter>&amp;R&amp;"Book Antiqua,Bold"&amp;8 Page &amp;P of &amp;N</oddFooter>
      </headerFooter>
    </customSheetView>
    <customSheetView guid="{9CE94B9F-4902-4B08-AE4E-74E93D8E789E}" showGridLines="0" zeroValues="0" state="hidden" topLeftCell="A10">
      <selection activeCell="F15" sqref="F15"/>
      <pageMargins left="0" right="0" top="0" bottom="0" header="0" footer="0"/>
      <pageSetup scale="97" orientation="portrait" r:id="rId3"/>
      <headerFooter alignWithMargins="0">
        <oddFooter>&amp;R&amp;"Book Antiqua,Bold"&amp;8 Page &amp;P of &amp;N</oddFooter>
      </headerFooter>
    </customSheetView>
    <customSheetView guid="{61A8E90E-9DEC-4083-98B2-482D9678BA93}" showGridLines="0" zeroValues="0">
      <selection activeCell="B11" sqref="A11:IV12"/>
      <pageMargins left="0" right="0" top="0" bottom="0" header="0" footer="0"/>
      <pageSetup scale="97" orientation="portrait" r:id="rId4"/>
      <headerFooter alignWithMargins="0">
        <oddFooter>&amp;R&amp;"Book Antiqua,Bold"&amp;8 Page &amp;P of &amp;N</oddFooter>
      </headerFooter>
    </customSheetView>
    <customSheetView guid="{629BDD3E-4046-451D-8D01-11325237A091}" showGridLines="0" zeroValues="0" topLeftCell="A8">
      <selection activeCell="A8" sqref="A8:D8"/>
      <pageMargins left="0" right="0" top="0" bottom="0" header="0" footer="0"/>
      <pageSetup scale="97" orientation="portrait" r:id="rId5"/>
      <headerFooter alignWithMargins="0">
        <oddFooter>&amp;R&amp;"Book Antiqua,Bold"&amp;8 Page &amp;P of &amp;N</oddFooter>
      </headerFooter>
    </customSheetView>
    <customSheetView guid="{C0D2F720-9CF1-451B-A21B-46E9EE29F95A}" scale="85" showPageBreaks="1" showGridLines="0" zeroValues="0" printArea="1" view="pageBreakPreview" topLeftCell="A19">
      <selection activeCell="A3" sqref="A3:E3"/>
      <pageMargins left="0" right="0" top="0" bottom="0" header="0" footer="0"/>
      <pageSetup scale="97" orientation="portrait" r:id="rId6"/>
      <headerFooter alignWithMargins="0">
        <oddFooter>&amp;R&amp;"Book Antiqua,Bold"&amp;8 Page &amp;P of &amp;N</oddFooter>
      </headerFooter>
    </customSheetView>
    <customSheetView guid="{3545AE1A-D3DD-4FC8-880A-180A3F66AD42}" scale="85" showPageBreaks="1" showGridLines="0" zeroValues="0" printArea="1" view="pageBreakPreview" topLeftCell="A19">
      <selection activeCell="A3" sqref="A3:E3"/>
      <pageMargins left="0" right="0" top="0" bottom="0" header="0" footer="0"/>
      <pageSetup scale="97" orientation="portrait" r:id="rId7"/>
      <headerFooter alignWithMargins="0">
        <oddFooter>&amp;R&amp;"Book Antiqua,Bold"&amp;8 Page &amp;P of &amp;N</oddFooter>
      </headerFooter>
    </customSheetView>
    <customSheetView guid="{1C70608C-646A-4043-A222-6253B5006A93}" showPageBreaks="1" showGridLines="0" printArea="1">
      <selection activeCell="A3" sqref="A3:E3"/>
      <pageMargins left="0" right="0" top="0" bottom="0" header="0" footer="0"/>
      <pageSetup scale="95" orientation="portrait" r:id="rId8"/>
      <headerFooter alignWithMargins="0">
        <oddFooter>&amp;R&amp;"Book Antiqua,Bold"&amp;8 Page &amp;P of &amp;N</oddFooter>
      </headerFooter>
    </customSheetView>
    <customSheetView guid="{237D8718-39ED-4FFE-B3B2-D1192F8D2E87}" scale="80" showPageBreaks="1" showGridLines="0" printArea="1" view="pageBreakPreview">
      <selection activeCell="A3" sqref="A3:E3"/>
      <pageMargins left="0" right="0" top="0" bottom="0" header="0" footer="0"/>
      <pageSetup scale="95" orientation="portrait" r:id="rId9"/>
      <headerFooter alignWithMargins="0">
        <oddFooter>&amp;R&amp;"Book Antiqua,Bold"&amp;8 Page &amp;P of &amp;N</oddFooter>
      </headerFooter>
    </customSheetView>
    <customSheetView guid="{CD4CA1A8-824A-452F-BDBA-32A47C1B3013}" showPageBreaks="1" showGridLines="0" printArea="1" view="pageBreakPreview">
      <selection activeCell="A3" sqref="A3:E3"/>
      <pageMargins left="0" right="0" top="0" bottom="0" header="0" footer="0"/>
      <pageSetup scale="95" orientation="portrait" r:id="rId10"/>
      <headerFooter alignWithMargins="0">
        <oddFooter>&amp;R&amp;"Book Antiqua,Bold"&amp;8 Page &amp;P of &amp;N</oddFooter>
      </headerFooter>
    </customSheetView>
    <customSheetView guid="{6B2C1320-5106-401D-86E8-03FFC7419150}" scale="85" showPageBreaks="1" showGridLines="0" zeroValues="0" printArea="1" view="pageBreakPreview" showRuler="0" topLeftCell="A4">
      <selection activeCell="G2" sqref="G2"/>
      <pageMargins left="0" right="0" top="0" bottom="0" header="0" footer="0"/>
      <pageSetup scale="97" orientation="portrait" r:id="rId11"/>
      <headerFooter alignWithMargins="0">
        <oddFooter>&amp;R&amp;"Book Antiqua,Bold"&amp;8 Page &amp;P of &amp;N</oddFooter>
      </headerFooter>
    </customSheetView>
    <customSheetView guid="{863DE73B-EDD5-4C94-B877-7C156CB081F7}" showGridLines="0" zeroValues="0">
      <selection activeCell="A8" sqref="A8:D8"/>
      <pageMargins left="0" right="0" top="0" bottom="0" header="0" footer="0"/>
      <pageSetup scale="97" orientation="portrait" r:id="rId12"/>
      <headerFooter alignWithMargins="0">
        <oddFooter>&amp;R&amp;"Book Antiqua,Bold"&amp;8 Page &amp;P of &amp;N</oddFooter>
      </headerFooter>
    </customSheetView>
    <customSheetView guid="{DF819C10-7533-4A2E-B278-90B3B38A4AE6}" showGridLines="0" zeroValues="0" state="hidden" topLeftCell="A10">
      <selection activeCell="F15" sqref="F15"/>
      <pageMargins left="0" right="0" top="0" bottom="0" header="0" footer="0"/>
      <pageSetup scale="97" orientation="portrait" r:id="rId13"/>
      <headerFooter alignWithMargins="0">
        <oddFooter>&amp;R&amp;"Book Antiqua,Bold"&amp;8 Page &amp;P of &amp;N</oddFooter>
      </headerFooter>
    </customSheetView>
    <customSheetView guid="{6F637C86-117D-4792-B5D4-37E20B1C50B5}" showGridLines="0" zeroValues="0" state="hidden" topLeftCell="A10">
      <selection activeCell="F15" sqref="F15"/>
      <pageMargins left="0" right="0" top="0" bottom="0" header="0" footer="0"/>
      <pageSetup scale="97" orientation="portrait" r:id="rId14"/>
      <headerFooter alignWithMargins="0">
        <oddFooter>&amp;R&amp;"Book Antiqua,Bold"&amp;8 Page &amp;P of &amp;N</oddFooter>
      </headerFooter>
    </customSheetView>
  </customSheetViews>
  <mergeCells count="8">
    <mergeCell ref="B12:D12"/>
    <mergeCell ref="A16:E16"/>
    <mergeCell ref="A3:E3"/>
    <mergeCell ref="A5:E5"/>
    <mergeCell ref="A8:D8"/>
    <mergeCell ref="B9:D9"/>
    <mergeCell ref="B10:D10"/>
    <mergeCell ref="B11:D11"/>
  </mergeCells>
  <phoneticPr fontId="23" type="noConversion"/>
  <pageMargins left="0.59" right="0.49" top="0.57999999999999996" bottom="0.6" header="0.34" footer="0.35"/>
  <pageSetup scale="97" orientation="portrait" r:id="rId15"/>
  <headerFooter alignWithMargins="0">
    <oddFooter>&amp;R&amp;"Book Antiqua,Bold"&amp;8 Page &amp;P of &amp;N</oddFooter>
  </headerFooter>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dimension ref="A1:P250"/>
  <sheetViews>
    <sheetView showZeros="0" view="pageBreakPreview" topLeftCell="A35" zoomScaleNormal="100" zoomScaleSheetLayoutView="100" workbookViewId="0">
      <selection activeCell="H218" sqref="H218"/>
    </sheetView>
  </sheetViews>
  <sheetFormatPr defaultRowHeight="13.5"/>
  <cols>
    <col min="1" max="1" width="10" style="2" customWidth="1"/>
    <col min="2" max="2" width="10.7109375" style="2" customWidth="1"/>
    <col min="3" max="3" width="10.85546875" style="2" customWidth="1"/>
    <col min="4" max="9" width="10.7109375" style="2" customWidth="1"/>
    <col min="10" max="10" width="9.140625" style="2"/>
    <col min="11" max="16" width="9.140625" style="2" hidden="1" customWidth="1"/>
    <col min="17" max="16384" width="9.140625" style="2"/>
  </cols>
  <sheetData>
    <row r="1" spans="1:9" ht="27" customHeight="1">
      <c r="A1" s="321" t="s">
        <v>22</v>
      </c>
      <c r="B1" s="322"/>
      <c r="C1" s="322"/>
      <c r="D1" s="322"/>
      <c r="E1" s="322"/>
      <c r="F1" s="322"/>
      <c r="G1" s="322"/>
      <c r="H1" s="322"/>
      <c r="I1" s="323"/>
    </row>
    <row r="2" spans="1:9" ht="31.5" customHeight="1">
      <c r="A2" s="18" t="s">
        <v>23</v>
      </c>
      <c r="B2" s="317" t="s">
        <v>24</v>
      </c>
      <c r="C2" s="317"/>
      <c r="D2" s="317"/>
      <c r="E2" s="317"/>
      <c r="F2" s="317"/>
      <c r="G2" s="317"/>
      <c r="H2" s="317"/>
      <c r="I2" s="318"/>
    </row>
    <row r="3" spans="1:9" ht="36" customHeight="1">
      <c r="A3" s="18" t="s">
        <v>25</v>
      </c>
      <c r="B3" s="317" t="s">
        <v>26</v>
      </c>
      <c r="C3" s="317"/>
      <c r="D3" s="317"/>
      <c r="E3" s="317"/>
      <c r="F3" s="317"/>
      <c r="G3" s="317"/>
      <c r="H3" s="317"/>
      <c r="I3" s="318"/>
    </row>
    <row r="4" spans="1:9" ht="36" customHeight="1">
      <c r="A4" s="18" t="s">
        <v>27</v>
      </c>
      <c r="B4" s="317" t="s">
        <v>28</v>
      </c>
      <c r="C4" s="317"/>
      <c r="D4" s="317"/>
      <c r="E4" s="317"/>
      <c r="F4" s="317"/>
      <c r="G4" s="317"/>
      <c r="H4" s="317"/>
      <c r="I4" s="318"/>
    </row>
    <row r="5" spans="1:9" ht="36" customHeight="1">
      <c r="A5" s="18" t="s">
        <v>29</v>
      </c>
      <c r="B5" s="317" t="s">
        <v>30</v>
      </c>
      <c r="C5" s="317"/>
      <c r="D5" s="317"/>
      <c r="E5" s="317"/>
      <c r="F5" s="317"/>
      <c r="G5" s="317"/>
      <c r="H5" s="317"/>
      <c r="I5" s="318"/>
    </row>
    <row r="6" spans="1:9" ht="19.5" customHeight="1">
      <c r="A6" s="19" t="s">
        <v>31</v>
      </c>
      <c r="B6" s="319" t="s">
        <v>32</v>
      </c>
      <c r="C6" s="319"/>
      <c r="D6" s="319"/>
      <c r="E6" s="319"/>
      <c r="F6" s="319"/>
      <c r="G6" s="319"/>
      <c r="H6" s="319"/>
      <c r="I6" s="320"/>
    </row>
    <row r="7" spans="1:9" ht="15.75">
      <c r="A7" s="8"/>
      <c r="C7" s="8"/>
      <c r="D7" s="8"/>
      <c r="E7" s="8"/>
      <c r="F7" s="8"/>
      <c r="G7" s="8"/>
      <c r="H7" s="8"/>
      <c r="I7" s="8"/>
    </row>
    <row r="30" spans="1:11" ht="15">
      <c r="K30" s="58">
        <f>'Name of Bidder'!D9</f>
        <v>0</v>
      </c>
    </row>
    <row r="31" spans="1:11">
      <c r="A31" s="1"/>
      <c r="B31" s="1"/>
      <c r="C31" s="1"/>
      <c r="D31" s="1"/>
      <c r="E31" s="1"/>
      <c r="F31" s="1"/>
      <c r="G31" s="1"/>
      <c r="H31" s="1"/>
      <c r="I31" s="1"/>
      <c r="J31" s="1"/>
      <c r="K31" s="55">
        <f>'Name of Bidder'!D10</f>
        <v>0</v>
      </c>
    </row>
    <row r="32" spans="1:11">
      <c r="A32" s="1"/>
      <c r="B32" s="1"/>
      <c r="C32" s="1"/>
      <c r="D32" s="1"/>
      <c r="E32" s="1"/>
      <c r="F32" s="1"/>
      <c r="G32" s="1"/>
      <c r="H32" s="1"/>
      <c r="I32" s="1"/>
      <c r="J32" s="1"/>
      <c r="K32" s="55">
        <f>'Name of Bidder'!D11</f>
        <v>0</v>
      </c>
    </row>
    <row r="33" spans="1:16">
      <c r="A33" s="1"/>
      <c r="B33" s="1"/>
      <c r="C33" s="1"/>
      <c r="D33" s="1"/>
      <c r="E33" s="1"/>
      <c r="F33" s="1"/>
      <c r="G33" s="1"/>
      <c r="H33" s="1"/>
      <c r="I33" s="1"/>
      <c r="J33" s="1"/>
      <c r="K33" s="55">
        <f>'Name of Bidder'!D12</f>
        <v>0</v>
      </c>
    </row>
    <row r="34" spans="1:16">
      <c r="A34" s="1"/>
      <c r="B34" s="1"/>
      <c r="C34" s="1"/>
      <c r="D34" s="1"/>
      <c r="E34" s="1"/>
      <c r="F34" s="1"/>
      <c r="G34" s="1"/>
      <c r="H34" s="1"/>
      <c r="I34" s="1"/>
      <c r="J34" s="1"/>
    </row>
    <row r="35" spans="1:16" ht="18.75">
      <c r="A35" s="305" t="s">
        <v>33</v>
      </c>
      <c r="B35" s="305"/>
      <c r="C35" s="305"/>
      <c r="D35" s="305"/>
      <c r="E35" s="305"/>
      <c r="F35" s="305"/>
      <c r="G35" s="305"/>
      <c r="H35" s="305"/>
      <c r="I35" s="305"/>
      <c r="J35" s="1"/>
    </row>
    <row r="36" spans="1:16" ht="15.75">
      <c r="A36" s="303" t="s">
        <v>34</v>
      </c>
      <c r="B36" s="303"/>
      <c r="C36" s="303"/>
      <c r="D36" s="303"/>
      <c r="E36" s="303"/>
      <c r="F36" s="303"/>
      <c r="G36" s="303"/>
      <c r="H36" s="303"/>
      <c r="I36" s="303"/>
      <c r="J36" s="1"/>
      <c r="K36" s="58" t="e">
        <f>'Name of Bidder'!#REF!</f>
        <v>#REF!</v>
      </c>
      <c r="O36" s="55" t="e">
        <f>'Name of Bidder'!#REF!</f>
        <v>#REF!</v>
      </c>
    </row>
    <row r="37" spans="1:16" ht="18.75">
      <c r="A37" s="302" t="s">
        <v>35</v>
      </c>
      <c r="B37" s="302"/>
      <c r="C37" s="302"/>
      <c r="D37" s="302"/>
      <c r="E37" s="302"/>
      <c r="F37" s="302"/>
      <c r="G37" s="302"/>
      <c r="H37" s="302"/>
      <c r="I37" s="302"/>
      <c r="J37" s="1"/>
      <c r="K37" s="58" t="e">
        <f>'Name of Bidder'!#REF!</f>
        <v>#REF!</v>
      </c>
      <c r="O37" s="55" t="e">
        <f>'Name of Bidder'!#REF!</f>
        <v>#REF!</v>
      </c>
    </row>
    <row r="38" spans="1:16" ht="36" customHeight="1">
      <c r="A38" s="306" t="s">
        <v>36</v>
      </c>
      <c r="B38" s="306"/>
      <c r="C38" s="306"/>
      <c r="D38" s="306"/>
      <c r="E38" s="306"/>
      <c r="F38" s="306"/>
      <c r="G38" s="306"/>
      <c r="H38" s="306"/>
      <c r="I38" s="306"/>
      <c r="J38" s="1"/>
      <c r="K38" s="58" t="e">
        <f>'Name of Bidder'!#REF!</f>
        <v>#REF!</v>
      </c>
      <c r="O38" s="55" t="e">
        <f>'Name of Bidder'!#REF!</f>
        <v>#REF!</v>
      </c>
    </row>
    <row r="39" spans="1:16" ht="18.75">
      <c r="A39" s="302" t="s">
        <v>37</v>
      </c>
      <c r="B39" s="302"/>
      <c r="C39" s="302"/>
      <c r="D39" s="302"/>
      <c r="E39" s="302"/>
      <c r="F39" s="302"/>
      <c r="G39" s="302"/>
      <c r="H39" s="302"/>
      <c r="I39" s="302"/>
      <c r="J39" s="1"/>
      <c r="K39" s="58" t="e">
        <f>'Name of Bidder'!#REF!</f>
        <v>#REF!</v>
      </c>
      <c r="O39" s="55" t="e">
        <f>'Name of Bidder'!#REF!</f>
        <v>#REF!</v>
      </c>
    </row>
    <row r="40" spans="1:16" ht="15.75">
      <c r="A40" s="303" t="s">
        <v>38</v>
      </c>
      <c r="B40" s="303"/>
      <c r="C40" s="303"/>
      <c r="D40" s="303"/>
      <c r="E40" s="303"/>
      <c r="F40" s="303"/>
      <c r="G40" s="303"/>
      <c r="H40" s="303"/>
      <c r="I40" s="303"/>
      <c r="J40" s="1"/>
    </row>
    <row r="41" spans="1:16" ht="18.75" customHeight="1">
      <c r="A41" s="304">
        <f>'Name of Bidder'!D9</f>
        <v>0</v>
      </c>
      <c r="B41" s="304"/>
      <c r="C41" s="304"/>
      <c r="D41" s="304"/>
      <c r="E41" s="304"/>
      <c r="F41" s="304"/>
      <c r="G41" s="304"/>
      <c r="H41" s="304"/>
      <c r="I41" s="304"/>
      <c r="J41" s="1"/>
      <c r="K41" s="59" t="e">
        <f>'Name of Bidder'!#REF!</f>
        <v>#REF!</v>
      </c>
      <c r="M41" s="55" t="s">
        <v>39</v>
      </c>
      <c r="P41" s="55" t="s">
        <v>40</v>
      </c>
    </row>
    <row r="42" spans="1:16" ht="15.75" hidden="1">
      <c r="A42" s="303" t="e">
        <f>IF(#REF! = "Individual Firm", " ", " and ")</f>
        <v>#REF!</v>
      </c>
      <c r="B42" s="303"/>
      <c r="C42" s="303"/>
      <c r="D42" s="303"/>
      <c r="E42" s="303"/>
      <c r="F42" s="303"/>
      <c r="G42" s="303"/>
      <c r="H42" s="303"/>
      <c r="I42" s="303"/>
      <c r="J42" s="1"/>
    </row>
    <row r="43" spans="1:16" ht="15.75" hidden="1">
      <c r="A43" s="303" t="e">
        <f xml:space="preserve"> IF(#REF!= "Individual Firm", "",#REF!)</f>
        <v>#REF!</v>
      </c>
      <c r="B43" s="303"/>
      <c r="C43" s="303"/>
      <c r="D43" s="303"/>
      <c r="E43" s="303"/>
      <c r="F43" s="303"/>
      <c r="G43" s="303"/>
      <c r="H43" s="303"/>
      <c r="I43" s="303"/>
      <c r="J43" s="1"/>
    </row>
    <row r="44" spans="1:16" ht="39.950000000000003" hidden="1" customHeight="1">
      <c r="A44" s="306" t="e">
        <f>IF(#REF!= "Sole Bidder", "", "having its Registered Office at "&amp;IF(#REF!=1,#REF!&amp;" "&amp;#REF!&amp;" "&amp;#REF!,IF(#REF!=2,#REF!&amp;" &amp; "&amp;#REF!&amp;" "&amp;#REF!&amp;" and " &amp;#REF!&amp;" &amp; "&amp;#REF!&amp;" "&amp;#REF! &amp;IF(#REF!=2," respectively",""))))</f>
        <v>#REF!</v>
      </c>
      <c r="B44" s="306"/>
      <c r="C44" s="306"/>
      <c r="D44" s="306"/>
      <c r="E44" s="306"/>
      <c r="F44" s="306"/>
      <c r="G44" s="306"/>
      <c r="H44" s="306"/>
      <c r="I44" s="306"/>
      <c r="J44" s="1"/>
    </row>
    <row r="45" spans="1:16" ht="15.75">
      <c r="A45" s="303" t="s">
        <v>41</v>
      </c>
      <c r="B45" s="303"/>
      <c r="C45" s="303"/>
      <c r="D45" s="303"/>
      <c r="E45" s="303"/>
      <c r="F45" s="303"/>
      <c r="G45" s="303"/>
      <c r="H45" s="303"/>
      <c r="I45" s="303"/>
      <c r="J45" s="1"/>
    </row>
    <row r="46" spans="1:16" ht="18.75">
      <c r="A46" s="302" t="s">
        <v>42</v>
      </c>
      <c r="B46" s="302"/>
      <c r="C46" s="302"/>
      <c r="D46" s="302"/>
      <c r="E46" s="302"/>
      <c r="F46" s="302"/>
      <c r="G46" s="302"/>
      <c r="H46" s="302"/>
      <c r="I46" s="302"/>
      <c r="J46" s="1"/>
    </row>
    <row r="47" spans="1:16" ht="18.75">
      <c r="A47" s="302" t="s">
        <v>43</v>
      </c>
      <c r="B47" s="302"/>
      <c r="C47" s="302"/>
      <c r="D47" s="302"/>
      <c r="E47" s="302"/>
      <c r="F47" s="302"/>
      <c r="G47" s="302"/>
      <c r="H47" s="302"/>
      <c r="I47" s="302"/>
      <c r="J47" s="1"/>
    </row>
    <row r="48" spans="1:16" ht="69" customHeight="1">
      <c r="A48" s="314" t="e">
        <f>"POWERGRID intends to award, under laid-down organisational procedures, contract(s) for " &amp;#REF!</f>
        <v>#REF!</v>
      </c>
      <c r="B48" s="314"/>
      <c r="C48" s="314"/>
      <c r="D48" s="314"/>
      <c r="E48" s="314"/>
      <c r="F48" s="314"/>
      <c r="G48" s="314"/>
      <c r="H48" s="314"/>
      <c r="I48" s="314"/>
      <c r="J48" s="1"/>
    </row>
    <row r="49" spans="1:10" ht="16.5" customHeight="1">
      <c r="A49" s="4"/>
      <c r="B49" s="1"/>
      <c r="C49" s="1"/>
      <c r="D49" s="1"/>
      <c r="E49" s="1"/>
      <c r="F49" s="4"/>
      <c r="G49" s="1"/>
      <c r="H49" s="1"/>
      <c r="I49" s="1"/>
      <c r="J49" s="1"/>
    </row>
    <row r="50" spans="1:10" ht="16.5" customHeight="1">
      <c r="A50" s="4"/>
      <c r="B50" s="1"/>
      <c r="C50" s="1"/>
      <c r="D50" s="1"/>
      <c r="E50" s="1"/>
      <c r="F50" s="4"/>
      <c r="G50" s="1"/>
      <c r="H50" s="1"/>
      <c r="I50" s="1"/>
      <c r="J50" s="1"/>
    </row>
    <row r="51" spans="1:10" ht="21" customHeight="1">
      <c r="A51" s="307" t="s">
        <v>44</v>
      </c>
      <c r="B51" s="307"/>
      <c r="C51" s="307"/>
      <c r="D51" s="307"/>
      <c r="E51" s="311" t="s">
        <v>44</v>
      </c>
      <c r="F51" s="311"/>
      <c r="G51" s="311"/>
      <c r="H51" s="311"/>
      <c r="I51" s="311"/>
      <c r="J51" s="1"/>
    </row>
    <row r="52" spans="1:10" ht="33" customHeight="1">
      <c r="A52" s="309" t="s">
        <v>45</v>
      </c>
      <c r="B52" s="309"/>
      <c r="C52" s="309"/>
      <c r="D52" s="309"/>
      <c r="E52" s="310" t="s">
        <v>46</v>
      </c>
      <c r="F52" s="310"/>
      <c r="G52" s="310"/>
      <c r="H52" s="310"/>
      <c r="I52" s="310"/>
      <c r="J52" s="1"/>
    </row>
    <row r="53" spans="1:10" ht="22.5" customHeight="1">
      <c r="A53" s="56" t="s">
        <v>12</v>
      </c>
      <c r="B53" s="5"/>
      <c r="C53" s="5"/>
      <c r="D53" s="5"/>
      <c r="E53" s="5"/>
      <c r="F53" s="5"/>
      <c r="G53" s="5"/>
      <c r="H53" s="5"/>
      <c r="I53" s="57" t="s">
        <v>47</v>
      </c>
      <c r="J53" s="1"/>
    </row>
    <row r="54" spans="1:10" ht="100.5" customHeight="1">
      <c r="A54" s="315" t="e">
        <f>#REF! &amp; " Package and Specification Number " &amp;#REF! &amp; " POWERGRID values full compliance with all relevant laws and regulations, and the principles of economical use of resources, and of fairness and transparency in its relations with its Bidders/ Contractors."</f>
        <v>#REF!</v>
      </c>
      <c r="B54" s="315"/>
      <c r="C54" s="315"/>
      <c r="D54" s="315"/>
      <c r="E54" s="315"/>
      <c r="F54" s="315"/>
      <c r="G54" s="315"/>
      <c r="H54" s="315"/>
      <c r="I54" s="315"/>
    </row>
    <row r="55" spans="1:10" ht="8.1" customHeight="1">
      <c r="A55" s="7"/>
      <c r="B55" s="8"/>
      <c r="C55" s="8"/>
      <c r="D55" s="8"/>
      <c r="E55" s="8"/>
      <c r="F55" s="8"/>
      <c r="G55" s="8"/>
      <c r="H55" s="8"/>
      <c r="I55" s="8"/>
    </row>
    <row r="56" spans="1:10" ht="35.25" customHeight="1">
      <c r="A56" s="312" t="s">
        <v>48</v>
      </c>
      <c r="B56" s="312"/>
      <c r="C56" s="312"/>
      <c r="D56" s="312"/>
      <c r="E56" s="312"/>
      <c r="F56" s="312"/>
      <c r="G56" s="312"/>
      <c r="H56" s="312"/>
      <c r="I56" s="312"/>
    </row>
    <row r="57" spans="1:10" ht="8.1" customHeight="1">
      <c r="A57" s="9"/>
      <c r="B57" s="8"/>
      <c r="C57" s="8"/>
      <c r="D57" s="8"/>
      <c r="E57" s="8"/>
      <c r="F57" s="8"/>
      <c r="G57" s="8"/>
      <c r="H57" s="8"/>
      <c r="I57" s="8"/>
    </row>
    <row r="58" spans="1:10" ht="15.75">
      <c r="A58" s="313" t="s">
        <v>49</v>
      </c>
      <c r="B58" s="313"/>
      <c r="C58" s="313"/>
      <c r="D58" s="313"/>
      <c r="E58" s="313"/>
      <c r="F58" s="313"/>
      <c r="G58" s="313"/>
      <c r="H58" s="313"/>
      <c r="I58" s="313"/>
    </row>
    <row r="59" spans="1:10" ht="8.1" customHeight="1">
      <c r="A59" s="9"/>
      <c r="B59" s="8"/>
      <c r="C59" s="8"/>
      <c r="D59" s="8"/>
      <c r="E59" s="8"/>
      <c r="F59" s="8"/>
      <c r="G59" s="8"/>
      <c r="H59" s="8"/>
      <c r="I59" s="8"/>
    </row>
    <row r="60" spans="1:10" ht="16.5">
      <c r="A60" s="308" t="s">
        <v>50</v>
      </c>
      <c r="B60" s="308"/>
      <c r="C60" s="308"/>
      <c r="D60" s="308"/>
      <c r="E60" s="308"/>
      <c r="F60" s="308"/>
      <c r="G60" s="308"/>
      <c r="H60" s="308"/>
      <c r="I60" s="308"/>
    </row>
    <row r="61" spans="1:10" ht="8.1" customHeight="1">
      <c r="A61" s="10"/>
      <c r="B61" s="8"/>
      <c r="C61" s="8"/>
      <c r="D61" s="8"/>
      <c r="E61" s="8"/>
      <c r="F61" s="8"/>
      <c r="G61" s="8"/>
      <c r="H61" s="8"/>
      <c r="I61" s="8"/>
    </row>
    <row r="62" spans="1:10" ht="37.5" customHeight="1">
      <c r="A62" s="11" t="s">
        <v>51</v>
      </c>
      <c r="B62" s="307" t="s">
        <v>52</v>
      </c>
      <c r="C62" s="307"/>
      <c r="D62" s="307"/>
      <c r="E62" s="307"/>
      <c r="F62" s="307"/>
      <c r="G62" s="307"/>
      <c r="H62" s="307"/>
      <c r="I62" s="307"/>
    </row>
    <row r="63" spans="1:10" ht="8.1" customHeight="1">
      <c r="A63" s="9"/>
      <c r="B63" s="8"/>
      <c r="C63" s="8"/>
      <c r="D63" s="8"/>
      <c r="E63" s="8"/>
      <c r="F63" s="8"/>
      <c r="G63" s="8"/>
      <c r="H63" s="8"/>
      <c r="I63" s="8"/>
    </row>
    <row r="64" spans="1:10" ht="79.5" customHeight="1">
      <c r="A64" s="8"/>
      <c r="B64" s="11" t="s">
        <v>53</v>
      </c>
      <c r="C64" s="307" t="s">
        <v>54</v>
      </c>
      <c r="D64" s="307"/>
      <c r="E64" s="307"/>
      <c r="F64" s="307"/>
      <c r="G64" s="307"/>
      <c r="H64" s="307"/>
      <c r="I64" s="307"/>
    </row>
    <row r="65" spans="1:10" ht="8.1" customHeight="1">
      <c r="A65" s="8"/>
      <c r="B65" s="11"/>
      <c r="C65" s="4"/>
      <c r="D65" s="4"/>
      <c r="E65" s="4"/>
      <c r="F65" s="4"/>
      <c r="G65" s="4"/>
      <c r="H65" s="4"/>
      <c r="I65" s="4"/>
    </row>
    <row r="66" spans="1:10" ht="109.5" customHeight="1">
      <c r="A66" s="8"/>
      <c r="B66" s="11" t="s">
        <v>55</v>
      </c>
      <c r="C66" s="307" t="s">
        <v>56</v>
      </c>
      <c r="D66" s="307"/>
      <c r="E66" s="307"/>
      <c r="F66" s="307"/>
      <c r="G66" s="307"/>
      <c r="H66" s="307"/>
      <c r="I66" s="307"/>
    </row>
    <row r="67" spans="1:10" ht="8.1" customHeight="1">
      <c r="A67" s="8"/>
      <c r="B67" s="11"/>
      <c r="C67" s="73"/>
      <c r="D67" s="4"/>
      <c r="E67" s="4"/>
      <c r="F67" s="4"/>
      <c r="G67" s="4"/>
      <c r="H67" s="4"/>
      <c r="I67" s="4"/>
    </row>
    <row r="68" spans="1:10" ht="50.25" customHeight="1">
      <c r="A68" s="8"/>
      <c r="B68" s="11" t="s">
        <v>57</v>
      </c>
      <c r="C68" s="307" t="s">
        <v>58</v>
      </c>
      <c r="D68" s="307"/>
      <c r="E68" s="307"/>
      <c r="F68" s="307"/>
      <c r="G68" s="307"/>
      <c r="H68" s="307"/>
      <c r="I68" s="307"/>
    </row>
    <row r="69" spans="1:10" ht="15.75">
      <c r="A69" s="9"/>
      <c r="B69" s="8"/>
      <c r="C69" s="8"/>
      <c r="D69" s="8"/>
      <c r="E69" s="8"/>
      <c r="F69" s="8"/>
      <c r="G69" s="8"/>
      <c r="H69" s="8"/>
      <c r="I69" s="8"/>
    </row>
    <row r="70" spans="1:10" ht="87" customHeight="1">
      <c r="A70" s="11" t="s">
        <v>59</v>
      </c>
      <c r="B70" s="307" t="s">
        <v>60</v>
      </c>
      <c r="C70" s="307"/>
      <c r="D70" s="307"/>
      <c r="E70" s="307"/>
      <c r="F70" s="307"/>
      <c r="G70" s="307"/>
      <c r="H70" s="307"/>
      <c r="I70" s="307"/>
    </row>
    <row r="71" spans="1:10" ht="8.1" customHeight="1">
      <c r="A71" s="10"/>
      <c r="B71" s="8"/>
      <c r="C71" s="8"/>
      <c r="D71" s="8"/>
      <c r="E71" s="8"/>
      <c r="F71" s="8"/>
      <c r="G71" s="8"/>
      <c r="H71" s="8"/>
      <c r="I71" s="8"/>
    </row>
    <row r="72" spans="1:10" ht="16.5">
      <c r="A72" s="308" t="s">
        <v>61</v>
      </c>
      <c r="B72" s="308"/>
      <c r="C72" s="308"/>
      <c r="D72" s="308"/>
      <c r="E72" s="308"/>
      <c r="F72" s="308"/>
      <c r="G72" s="308"/>
      <c r="H72" s="308"/>
      <c r="I72" s="308"/>
    </row>
    <row r="73" spans="1:10" ht="16.5">
      <c r="A73" s="10"/>
      <c r="B73" s="8"/>
      <c r="C73" s="8"/>
      <c r="D73" s="8"/>
      <c r="E73" s="8"/>
      <c r="F73" s="8"/>
      <c r="G73" s="8"/>
      <c r="H73" s="8"/>
      <c r="I73" s="8"/>
    </row>
    <row r="74" spans="1:10" ht="49.5" customHeight="1">
      <c r="A74" s="11" t="s">
        <v>51</v>
      </c>
      <c r="B74" s="307" t="s">
        <v>62</v>
      </c>
      <c r="C74" s="307"/>
      <c r="D74" s="307"/>
      <c r="E74" s="307"/>
      <c r="F74" s="307"/>
      <c r="G74" s="307"/>
      <c r="H74" s="307"/>
      <c r="I74" s="307"/>
    </row>
    <row r="75" spans="1:10" ht="45" customHeight="1">
      <c r="A75" s="4"/>
      <c r="B75" s="5"/>
      <c r="C75" s="5"/>
      <c r="D75" s="5"/>
      <c r="E75" s="5"/>
      <c r="F75" s="4"/>
      <c r="G75" s="5"/>
      <c r="H75" s="5"/>
      <c r="I75" s="5"/>
      <c r="J75" s="1"/>
    </row>
    <row r="76" spans="1:10" ht="21" customHeight="1">
      <c r="A76" s="307" t="s">
        <v>44</v>
      </c>
      <c r="B76" s="307"/>
      <c r="C76" s="307"/>
      <c r="D76" s="307"/>
      <c r="E76" s="311" t="s">
        <v>44</v>
      </c>
      <c r="F76" s="311"/>
      <c r="G76" s="311"/>
      <c r="H76" s="311"/>
      <c r="I76" s="311"/>
      <c r="J76" s="1"/>
    </row>
    <row r="77" spans="1:10" ht="33" customHeight="1">
      <c r="A77" s="309" t="s">
        <v>45</v>
      </c>
      <c r="B77" s="309"/>
      <c r="C77" s="309"/>
      <c r="D77" s="309"/>
      <c r="E77" s="310" t="s">
        <v>46</v>
      </c>
      <c r="F77" s="310"/>
      <c r="G77" s="310"/>
      <c r="H77" s="310"/>
      <c r="I77" s="310"/>
      <c r="J77" s="1"/>
    </row>
    <row r="78" spans="1:10" ht="20.25" customHeight="1">
      <c r="A78" s="56" t="s">
        <v>12</v>
      </c>
      <c r="B78" s="5"/>
      <c r="C78" s="5"/>
      <c r="D78" s="5"/>
      <c r="E78" s="5"/>
      <c r="F78" s="5"/>
      <c r="G78" s="5"/>
      <c r="H78" s="5"/>
      <c r="I78" s="57" t="s">
        <v>63</v>
      </c>
      <c r="J78" s="1"/>
    </row>
    <row r="79" spans="1:10" ht="36" customHeight="1">
      <c r="A79" s="316" t="s">
        <v>64</v>
      </c>
      <c r="B79" s="316"/>
      <c r="C79" s="316"/>
      <c r="D79" s="316"/>
      <c r="E79" s="316"/>
      <c r="F79" s="316"/>
      <c r="G79" s="316"/>
      <c r="H79" s="316"/>
      <c r="I79" s="316"/>
      <c r="J79" s="1"/>
    </row>
    <row r="80" spans="1:10" ht="125.25" customHeight="1">
      <c r="A80" s="8"/>
      <c r="B80" s="11" t="s">
        <v>65</v>
      </c>
      <c r="C80" s="307" t="s">
        <v>66</v>
      </c>
      <c r="D80" s="307"/>
      <c r="E80" s="307"/>
      <c r="F80" s="307"/>
      <c r="G80" s="307"/>
      <c r="H80" s="307"/>
      <c r="I80" s="307"/>
    </row>
    <row r="81" spans="1:10" ht="9.9499999999999993" customHeight="1">
      <c r="A81" s="8"/>
      <c r="B81" s="12"/>
      <c r="C81" s="9"/>
      <c r="D81" s="9"/>
      <c r="E81" s="9"/>
      <c r="F81" s="9"/>
      <c r="G81" s="9"/>
      <c r="H81" s="9"/>
      <c r="I81" s="9"/>
    </row>
    <row r="82" spans="1:10" ht="112.5" customHeight="1">
      <c r="A82" s="8"/>
      <c r="B82" s="11" t="s">
        <v>55</v>
      </c>
      <c r="C82" s="307" t="s">
        <v>67</v>
      </c>
      <c r="D82" s="307"/>
      <c r="E82" s="307"/>
      <c r="F82" s="307"/>
      <c r="G82" s="307"/>
      <c r="H82" s="307"/>
      <c r="I82" s="307"/>
    </row>
    <row r="83" spans="1:10" ht="9.9499999999999993" customHeight="1">
      <c r="A83" s="8"/>
      <c r="B83" s="11"/>
      <c r="C83" s="13"/>
      <c r="D83" s="13"/>
      <c r="E83" s="13"/>
      <c r="F83" s="13"/>
      <c r="G83" s="13"/>
      <c r="H83" s="13"/>
      <c r="I83" s="13"/>
    </row>
    <row r="84" spans="1:10" ht="134.25" customHeight="1">
      <c r="A84" s="8"/>
      <c r="B84" s="11" t="s">
        <v>57</v>
      </c>
      <c r="C84" s="307" t="s">
        <v>68</v>
      </c>
      <c r="D84" s="307"/>
      <c r="E84" s="307"/>
      <c r="F84" s="307"/>
      <c r="G84" s="307"/>
      <c r="H84" s="307"/>
      <c r="I84" s="307"/>
    </row>
    <row r="85" spans="1:10" ht="9.9499999999999993" customHeight="1">
      <c r="A85" s="8"/>
      <c r="B85" s="11"/>
      <c r="C85" s="13"/>
      <c r="D85" s="13"/>
      <c r="E85" s="13"/>
      <c r="F85" s="13"/>
      <c r="G85" s="13"/>
      <c r="H85" s="13"/>
      <c r="I85" s="13"/>
    </row>
    <row r="86" spans="1:10" ht="94.5" customHeight="1">
      <c r="A86" s="8"/>
      <c r="B86" s="11" t="s">
        <v>69</v>
      </c>
      <c r="C86" s="307" t="s">
        <v>70</v>
      </c>
      <c r="D86" s="307"/>
      <c r="E86" s="307"/>
      <c r="F86" s="307"/>
      <c r="G86" s="307"/>
      <c r="H86" s="307"/>
      <c r="I86" s="307"/>
    </row>
    <row r="87" spans="1:10" ht="9.9499999999999993" customHeight="1">
      <c r="A87" s="8"/>
      <c r="B87" s="11"/>
      <c r="C87" s="13"/>
      <c r="D87" s="13"/>
      <c r="E87" s="13"/>
      <c r="F87" s="13"/>
      <c r="G87" s="13"/>
      <c r="H87" s="13"/>
      <c r="I87" s="13"/>
    </row>
    <row r="88" spans="1:10" ht="81.75" customHeight="1">
      <c r="A88" s="8"/>
      <c r="B88" s="11" t="s">
        <v>71</v>
      </c>
      <c r="C88" s="307" t="s">
        <v>72</v>
      </c>
      <c r="D88" s="307"/>
      <c r="E88" s="307"/>
      <c r="F88" s="307"/>
      <c r="G88" s="307"/>
      <c r="H88" s="307"/>
      <c r="I88" s="307"/>
    </row>
    <row r="89" spans="1:10" ht="9.9499999999999993" customHeight="1">
      <c r="A89" s="8"/>
      <c r="B89" s="11"/>
      <c r="C89" s="13"/>
      <c r="D89" s="13"/>
      <c r="E89" s="13"/>
      <c r="F89" s="13"/>
      <c r="G89" s="13"/>
      <c r="H89" s="13"/>
      <c r="I89" s="13"/>
    </row>
    <row r="90" spans="1:10" ht="72" customHeight="1">
      <c r="A90" s="8"/>
      <c r="B90" s="11" t="s">
        <v>73</v>
      </c>
      <c r="C90" s="307" t="s">
        <v>74</v>
      </c>
      <c r="D90" s="307"/>
      <c r="E90" s="307"/>
      <c r="F90" s="307"/>
      <c r="G90" s="307"/>
      <c r="H90" s="307"/>
      <c r="I90" s="307"/>
    </row>
    <row r="91" spans="1:10" ht="8.1" customHeight="1">
      <c r="A91" s="8"/>
      <c r="B91" s="13"/>
      <c r="C91" s="13"/>
      <c r="D91" s="13"/>
      <c r="E91" s="13"/>
      <c r="F91" s="13"/>
      <c r="G91" s="13"/>
      <c r="H91" s="13"/>
      <c r="I91" s="13"/>
    </row>
    <row r="92" spans="1:10" ht="53.25" customHeight="1">
      <c r="A92" s="11" t="s">
        <v>59</v>
      </c>
      <c r="B92" s="307" t="s">
        <v>75</v>
      </c>
      <c r="C92" s="307"/>
      <c r="D92" s="307"/>
      <c r="E92" s="307"/>
      <c r="F92" s="307"/>
      <c r="G92" s="307"/>
      <c r="H92" s="307"/>
      <c r="I92" s="307"/>
    </row>
    <row r="93" spans="1:10" ht="62.25" customHeight="1">
      <c r="A93" s="4"/>
      <c r="B93" s="5"/>
      <c r="C93" s="5"/>
      <c r="D93" s="5"/>
      <c r="E93" s="5"/>
      <c r="F93" s="4"/>
      <c r="G93" s="5"/>
      <c r="H93" s="5"/>
      <c r="I93" s="5"/>
      <c r="J93" s="1"/>
    </row>
    <row r="94" spans="1:10" ht="21" customHeight="1">
      <c r="A94" s="307" t="s">
        <v>44</v>
      </c>
      <c r="B94" s="307"/>
      <c r="C94" s="307"/>
      <c r="D94" s="307"/>
      <c r="E94" s="311" t="s">
        <v>44</v>
      </c>
      <c r="F94" s="311"/>
      <c r="G94" s="311"/>
      <c r="H94" s="311"/>
      <c r="I94" s="311"/>
      <c r="J94" s="1"/>
    </row>
    <row r="95" spans="1:10" ht="33" customHeight="1">
      <c r="A95" s="309" t="s">
        <v>45</v>
      </c>
      <c r="B95" s="309"/>
      <c r="C95" s="309"/>
      <c r="D95" s="309"/>
      <c r="E95" s="310" t="s">
        <v>46</v>
      </c>
      <c r="F95" s="310"/>
      <c r="G95" s="310"/>
      <c r="H95" s="310"/>
      <c r="I95" s="310"/>
      <c r="J95" s="1"/>
    </row>
    <row r="96" spans="1:10" ht="20.25" customHeight="1">
      <c r="A96" s="56" t="s">
        <v>12</v>
      </c>
      <c r="B96" s="5"/>
      <c r="C96" s="5"/>
      <c r="D96" s="5"/>
      <c r="E96" s="5"/>
      <c r="F96" s="5"/>
      <c r="G96" s="5"/>
      <c r="H96" s="5"/>
      <c r="I96" s="57" t="s">
        <v>76</v>
      </c>
      <c r="J96" s="1"/>
    </row>
    <row r="97" spans="1:10" ht="27.75" customHeight="1">
      <c r="A97" s="308" t="s">
        <v>77</v>
      </c>
      <c r="B97" s="308"/>
      <c r="C97" s="308"/>
      <c r="D97" s="308"/>
      <c r="E97" s="308"/>
      <c r="F97" s="308"/>
      <c r="G97" s="308"/>
      <c r="H97" s="308"/>
      <c r="I97" s="308"/>
    </row>
    <row r="98" spans="1:10" ht="21.75" customHeight="1">
      <c r="A98" s="9"/>
      <c r="B98" s="307"/>
      <c r="C98" s="307"/>
      <c r="D98" s="307"/>
      <c r="E98" s="307"/>
      <c r="F98" s="307"/>
      <c r="G98" s="307"/>
      <c r="H98" s="307"/>
      <c r="I98" s="307"/>
    </row>
    <row r="99" spans="1:10" ht="85.5" customHeight="1">
      <c r="A99" s="11" t="s">
        <v>51</v>
      </c>
      <c r="B99" s="307" t="s">
        <v>78</v>
      </c>
      <c r="C99" s="307"/>
      <c r="D99" s="307"/>
      <c r="E99" s="307"/>
      <c r="F99" s="307"/>
      <c r="G99" s="307"/>
      <c r="H99" s="307"/>
      <c r="I99" s="307"/>
    </row>
    <row r="100" spans="1:10" ht="15.75">
      <c r="A100" s="56"/>
      <c r="B100" s="5"/>
      <c r="C100" s="5"/>
      <c r="D100" s="5"/>
      <c r="E100" s="5"/>
      <c r="F100" s="5"/>
      <c r="G100" s="5"/>
      <c r="H100" s="5"/>
      <c r="I100" s="57"/>
      <c r="J100" s="1"/>
    </row>
    <row r="101" spans="1:10" ht="165.75" customHeight="1">
      <c r="A101" s="11" t="s">
        <v>59</v>
      </c>
      <c r="B101" s="307" t="s">
        <v>79</v>
      </c>
      <c r="C101" s="307"/>
      <c r="D101" s="307"/>
      <c r="E101" s="307"/>
      <c r="F101" s="307"/>
      <c r="G101" s="307"/>
      <c r="H101" s="307"/>
      <c r="I101" s="307"/>
    </row>
    <row r="102" spans="1:10" ht="18" customHeight="1">
      <c r="A102" s="11"/>
      <c r="B102" s="9"/>
      <c r="C102" s="9"/>
      <c r="D102" s="9"/>
      <c r="E102" s="9"/>
      <c r="F102" s="9"/>
      <c r="G102" s="9"/>
      <c r="H102" s="9"/>
      <c r="I102" s="9"/>
    </row>
    <row r="103" spans="1:10" ht="62.25" customHeight="1">
      <c r="A103" s="11" t="s">
        <v>80</v>
      </c>
      <c r="B103" s="307" t="s">
        <v>81</v>
      </c>
      <c r="C103" s="307"/>
      <c r="D103" s="307"/>
      <c r="E103" s="307"/>
      <c r="F103" s="307"/>
      <c r="G103" s="307"/>
      <c r="H103" s="307"/>
      <c r="I103" s="307"/>
    </row>
    <row r="104" spans="1:10" ht="15" customHeight="1">
      <c r="A104" s="9"/>
      <c r="B104" s="8"/>
      <c r="C104" s="8"/>
      <c r="D104" s="8"/>
      <c r="E104" s="8"/>
      <c r="F104" s="8"/>
      <c r="G104" s="8"/>
      <c r="H104" s="8"/>
      <c r="I104" s="8"/>
    </row>
    <row r="105" spans="1:10" ht="29.25" customHeight="1">
      <c r="A105" s="308" t="s">
        <v>82</v>
      </c>
      <c r="B105" s="308"/>
      <c r="C105" s="308"/>
      <c r="D105" s="308"/>
      <c r="E105" s="308"/>
      <c r="F105" s="308"/>
      <c r="G105" s="308"/>
      <c r="H105" s="308"/>
      <c r="I105" s="308"/>
    </row>
    <row r="106" spans="1:10" ht="29.25" customHeight="1">
      <c r="A106" s="10"/>
      <c r="B106" s="8"/>
      <c r="C106" s="8"/>
      <c r="D106" s="8"/>
      <c r="E106" s="8"/>
      <c r="F106" s="8"/>
      <c r="G106" s="8"/>
      <c r="H106" s="8"/>
      <c r="I106" s="8"/>
    </row>
    <row r="107" spans="1:10" ht="54.75" customHeight="1">
      <c r="A107" s="11" t="s">
        <v>51</v>
      </c>
      <c r="B107" s="312" t="s">
        <v>83</v>
      </c>
      <c r="C107" s="312"/>
      <c r="D107" s="312"/>
      <c r="E107" s="312"/>
      <c r="F107" s="312"/>
      <c r="G107" s="312"/>
      <c r="H107" s="312"/>
      <c r="I107" s="312"/>
    </row>
    <row r="108" spans="1:10" ht="15" customHeight="1">
      <c r="A108" s="11"/>
      <c r="B108" s="8"/>
      <c r="C108" s="8"/>
      <c r="D108" s="8"/>
      <c r="E108" s="8"/>
      <c r="F108" s="8"/>
      <c r="G108" s="8"/>
      <c r="H108" s="8"/>
      <c r="I108" s="8"/>
    </row>
    <row r="109" spans="1:10" ht="66.75" customHeight="1">
      <c r="A109" s="11" t="s">
        <v>59</v>
      </c>
      <c r="B109" s="312" t="s">
        <v>84</v>
      </c>
      <c r="C109" s="312"/>
      <c r="D109" s="312"/>
      <c r="E109" s="312"/>
      <c r="F109" s="312"/>
      <c r="G109" s="312"/>
      <c r="H109" s="312"/>
      <c r="I109" s="312"/>
    </row>
    <row r="110" spans="1:10" ht="15" customHeight="1">
      <c r="A110" s="9"/>
      <c r="B110" s="8"/>
      <c r="C110" s="8"/>
      <c r="D110" s="8"/>
      <c r="E110" s="8"/>
      <c r="F110" s="8"/>
      <c r="G110" s="8"/>
      <c r="H110" s="8"/>
      <c r="I110" s="8"/>
    </row>
    <row r="111" spans="1:10" ht="25.5" customHeight="1">
      <c r="A111" s="308" t="s">
        <v>85</v>
      </c>
      <c r="B111" s="308"/>
      <c r="C111" s="308"/>
      <c r="D111" s="308"/>
      <c r="E111" s="308"/>
      <c r="F111" s="308"/>
      <c r="G111" s="308"/>
      <c r="H111" s="308"/>
      <c r="I111" s="308"/>
    </row>
    <row r="112" spans="1:10" ht="22.5" customHeight="1">
      <c r="A112" s="10"/>
      <c r="B112" s="8"/>
      <c r="C112" s="8"/>
      <c r="D112" s="8"/>
      <c r="E112" s="8"/>
      <c r="F112" s="8"/>
      <c r="G112" s="8"/>
      <c r="H112" s="8"/>
      <c r="I112" s="8"/>
    </row>
    <row r="113" spans="1:10" ht="58.5" customHeight="1">
      <c r="A113" s="11" t="s">
        <v>51</v>
      </c>
      <c r="B113" s="312" t="s">
        <v>86</v>
      </c>
      <c r="C113" s="312"/>
      <c r="D113" s="312"/>
      <c r="E113" s="312"/>
      <c r="F113" s="312"/>
      <c r="G113" s="312"/>
      <c r="H113" s="312"/>
      <c r="I113" s="312"/>
    </row>
    <row r="114" spans="1:10" ht="54.75" customHeight="1">
      <c r="A114" s="11"/>
      <c r="B114" s="3"/>
      <c r="C114" s="3"/>
      <c r="D114" s="3"/>
      <c r="E114" s="3"/>
      <c r="F114" s="3"/>
      <c r="G114" s="3"/>
      <c r="H114" s="3"/>
      <c r="I114" s="3"/>
    </row>
    <row r="115" spans="1:10" ht="45.75" customHeight="1">
      <c r="A115" s="8"/>
      <c r="B115" s="8"/>
      <c r="C115" s="8"/>
      <c r="D115" s="8"/>
      <c r="E115" s="8"/>
      <c r="F115" s="8"/>
      <c r="G115" s="8"/>
      <c r="H115" s="8"/>
      <c r="I115" s="8"/>
      <c r="J115" s="1"/>
    </row>
    <row r="116" spans="1:10" ht="21" customHeight="1">
      <c r="A116" s="307" t="s">
        <v>44</v>
      </c>
      <c r="B116" s="307"/>
      <c r="C116" s="307"/>
      <c r="D116" s="307"/>
      <c r="E116" s="311" t="s">
        <v>44</v>
      </c>
      <c r="F116" s="311"/>
      <c r="G116" s="311"/>
      <c r="H116" s="311"/>
      <c r="I116" s="311"/>
      <c r="J116" s="1"/>
    </row>
    <row r="117" spans="1:10" ht="33" customHeight="1">
      <c r="A117" s="309" t="s">
        <v>45</v>
      </c>
      <c r="B117" s="309"/>
      <c r="C117" s="309"/>
      <c r="D117" s="309"/>
      <c r="E117" s="310" t="s">
        <v>46</v>
      </c>
      <c r="F117" s="310"/>
      <c r="G117" s="310"/>
      <c r="H117" s="310"/>
      <c r="I117" s="310"/>
      <c r="J117" s="1"/>
    </row>
    <row r="118" spans="1:10" ht="19.5" customHeight="1">
      <c r="A118" s="56" t="s">
        <v>12</v>
      </c>
      <c r="B118" s="5"/>
      <c r="C118" s="5"/>
      <c r="D118" s="5"/>
      <c r="E118" s="5"/>
      <c r="F118" s="5"/>
      <c r="G118" s="5"/>
      <c r="H118" s="5"/>
      <c r="I118" s="57" t="s">
        <v>87</v>
      </c>
    </row>
    <row r="119" spans="1:10" ht="60.75" customHeight="1">
      <c r="A119" s="11" t="s">
        <v>59</v>
      </c>
      <c r="B119" s="312" t="s">
        <v>88</v>
      </c>
      <c r="C119" s="312"/>
      <c r="D119" s="312"/>
      <c r="E119" s="312"/>
      <c r="F119" s="312"/>
      <c r="G119" s="312"/>
      <c r="H119" s="312"/>
      <c r="I119" s="312"/>
    </row>
    <row r="120" spans="1:10" ht="15.95" customHeight="1">
      <c r="A120" s="9"/>
      <c r="B120" s="8"/>
      <c r="C120" s="8"/>
      <c r="D120" s="8"/>
      <c r="E120" s="8"/>
      <c r="F120" s="8"/>
      <c r="G120" s="8"/>
      <c r="H120" s="8"/>
      <c r="I120" s="8"/>
    </row>
    <row r="121" spans="1:10" ht="26.25" customHeight="1">
      <c r="A121" s="308" t="s">
        <v>89</v>
      </c>
      <c r="B121" s="308"/>
      <c r="C121" s="308"/>
      <c r="D121" s="308"/>
      <c r="E121" s="308"/>
      <c r="F121" s="308"/>
      <c r="G121" s="308"/>
      <c r="H121" s="308"/>
      <c r="I121" s="308"/>
    </row>
    <row r="122" spans="1:10" ht="24.75" customHeight="1">
      <c r="A122" s="9"/>
      <c r="B122" s="8"/>
      <c r="C122" s="8"/>
      <c r="D122" s="8"/>
      <c r="E122" s="8"/>
      <c r="F122" s="8"/>
      <c r="G122" s="8"/>
      <c r="H122" s="8"/>
      <c r="I122" s="8"/>
    </row>
    <row r="123" spans="1:10" ht="39.75" customHeight="1">
      <c r="A123" s="11" t="s">
        <v>51</v>
      </c>
      <c r="B123" s="312" t="s">
        <v>90</v>
      </c>
      <c r="C123" s="312"/>
      <c r="D123" s="312"/>
      <c r="E123" s="312"/>
      <c r="F123" s="312"/>
      <c r="G123" s="312"/>
      <c r="H123" s="312"/>
      <c r="I123" s="312"/>
    </row>
    <row r="124" spans="1:10" ht="25.5" customHeight="1">
      <c r="A124" s="8"/>
      <c r="B124" s="8"/>
      <c r="C124" s="8"/>
      <c r="D124" s="8"/>
      <c r="E124" s="8"/>
      <c r="F124" s="8"/>
      <c r="G124" s="8"/>
      <c r="H124" s="8"/>
      <c r="I124" s="8"/>
      <c r="J124" s="1"/>
    </row>
    <row r="125" spans="1:10" ht="43.5" customHeight="1">
      <c r="A125" s="11" t="s">
        <v>59</v>
      </c>
      <c r="B125" s="312" t="s">
        <v>91</v>
      </c>
      <c r="C125" s="312"/>
      <c r="D125" s="312"/>
      <c r="E125" s="312"/>
      <c r="F125" s="312"/>
      <c r="G125" s="312"/>
      <c r="H125" s="312"/>
      <c r="I125" s="312"/>
    </row>
    <row r="126" spans="1:10" ht="21.75" customHeight="1">
      <c r="A126" s="10"/>
      <c r="B126" s="8"/>
      <c r="C126" s="8"/>
      <c r="D126" s="8"/>
      <c r="E126" s="8"/>
      <c r="F126" s="8"/>
      <c r="G126" s="8"/>
      <c r="H126" s="8"/>
      <c r="I126" s="8"/>
    </row>
    <row r="127" spans="1:10" ht="25.5" customHeight="1">
      <c r="A127" s="308" t="s">
        <v>92</v>
      </c>
      <c r="B127" s="308"/>
      <c r="C127" s="308"/>
      <c r="D127" s="308"/>
      <c r="E127" s="308"/>
      <c r="F127" s="308"/>
      <c r="G127" s="308"/>
      <c r="H127" s="308"/>
      <c r="I127" s="308"/>
    </row>
    <row r="128" spans="1:10" ht="23.25" customHeight="1">
      <c r="A128" s="9"/>
      <c r="B128" s="8"/>
      <c r="C128" s="8"/>
      <c r="D128" s="8"/>
      <c r="E128" s="8"/>
      <c r="F128" s="8"/>
      <c r="G128" s="8"/>
      <c r="H128" s="8"/>
      <c r="I128" s="8"/>
    </row>
    <row r="129" spans="1:10" ht="88.5" customHeight="1">
      <c r="A129" s="312" t="s">
        <v>93</v>
      </c>
      <c r="B129" s="312"/>
      <c r="C129" s="312"/>
      <c r="D129" s="312"/>
      <c r="E129" s="312"/>
      <c r="F129" s="312"/>
      <c r="G129" s="312"/>
      <c r="H129" s="312"/>
      <c r="I129" s="312"/>
    </row>
    <row r="130" spans="1:10" ht="26.25" customHeight="1">
      <c r="A130" s="8"/>
      <c r="B130" s="8"/>
      <c r="C130" s="8"/>
      <c r="D130" s="8"/>
      <c r="E130" s="8"/>
      <c r="F130" s="8"/>
      <c r="G130" s="8"/>
      <c r="H130" s="8"/>
      <c r="I130" s="8"/>
    </row>
    <row r="131" spans="1:10" ht="21.75" customHeight="1">
      <c r="A131" s="308" t="s">
        <v>94</v>
      </c>
      <c r="B131" s="308"/>
      <c r="C131" s="308"/>
      <c r="D131" s="308"/>
      <c r="E131" s="308"/>
      <c r="F131" s="308"/>
      <c r="G131" s="308"/>
      <c r="H131" s="308"/>
      <c r="I131" s="308"/>
    </row>
    <row r="132" spans="1:10" ht="25.5" customHeight="1">
      <c r="A132" s="10"/>
      <c r="B132" s="8"/>
      <c r="C132" s="8"/>
      <c r="D132" s="8"/>
      <c r="E132" s="8"/>
      <c r="F132" s="8"/>
      <c r="G132" s="8"/>
      <c r="H132" s="8"/>
      <c r="I132" s="8"/>
    </row>
    <row r="133" spans="1:10" ht="69" customHeight="1">
      <c r="A133" s="11" t="s">
        <v>51</v>
      </c>
      <c r="B133" s="312" t="s">
        <v>95</v>
      </c>
      <c r="C133" s="312"/>
      <c r="D133" s="312"/>
      <c r="E133" s="312"/>
      <c r="F133" s="312"/>
      <c r="G133" s="312"/>
      <c r="H133" s="312"/>
      <c r="I133" s="312"/>
    </row>
    <row r="134" spans="1:10" ht="21" customHeight="1">
      <c r="A134" s="11"/>
      <c r="B134" s="312"/>
      <c r="C134" s="312"/>
      <c r="D134" s="312"/>
      <c r="E134" s="312"/>
      <c r="F134" s="312"/>
      <c r="G134" s="312"/>
      <c r="H134" s="312"/>
      <c r="I134" s="312"/>
    </row>
    <row r="135" spans="1:10" ht="191.25" customHeight="1">
      <c r="A135" s="11" t="s">
        <v>59</v>
      </c>
      <c r="B135" s="312" t="s">
        <v>96</v>
      </c>
      <c r="C135" s="312"/>
      <c r="D135" s="312"/>
      <c r="E135" s="312"/>
      <c r="F135" s="312"/>
      <c r="G135" s="312"/>
      <c r="H135" s="312"/>
      <c r="I135" s="312"/>
    </row>
    <row r="136" spans="1:10" ht="38.25" customHeight="1">
      <c r="A136" s="11"/>
      <c r="B136" s="3"/>
      <c r="C136" s="3"/>
      <c r="D136" s="3"/>
      <c r="E136" s="3"/>
      <c r="F136" s="3"/>
      <c r="G136" s="3"/>
      <c r="H136" s="3"/>
      <c r="I136" s="3"/>
    </row>
    <row r="137" spans="1:10" ht="38.25" customHeight="1">
      <c r="A137" s="11"/>
      <c r="B137" s="3"/>
      <c r="C137" s="3"/>
      <c r="D137" s="3"/>
      <c r="E137" s="3"/>
      <c r="F137" s="3"/>
      <c r="G137" s="3"/>
      <c r="H137" s="3"/>
      <c r="I137" s="3"/>
    </row>
    <row r="138" spans="1:10" ht="21" customHeight="1">
      <c r="A138" s="307" t="s">
        <v>44</v>
      </c>
      <c r="B138" s="307"/>
      <c r="C138" s="307"/>
      <c r="D138" s="307"/>
      <c r="E138" s="311" t="s">
        <v>44</v>
      </c>
      <c r="F138" s="311"/>
      <c r="G138" s="311"/>
      <c r="H138" s="311"/>
      <c r="I138" s="311"/>
      <c r="J138" s="1"/>
    </row>
    <row r="139" spans="1:10" ht="37.5" customHeight="1">
      <c r="A139" s="309" t="s">
        <v>45</v>
      </c>
      <c r="B139" s="309"/>
      <c r="C139" s="309"/>
      <c r="D139" s="309"/>
      <c r="E139" s="310" t="s">
        <v>46</v>
      </c>
      <c r="F139" s="310"/>
      <c r="G139" s="310"/>
      <c r="H139" s="310"/>
      <c r="I139" s="310"/>
      <c r="J139" s="1"/>
    </row>
    <row r="140" spans="1:10" ht="20.25" customHeight="1">
      <c r="A140" s="56" t="s">
        <v>12</v>
      </c>
      <c r="B140" s="5"/>
      <c r="C140" s="5"/>
      <c r="D140" s="5"/>
      <c r="E140" s="5"/>
      <c r="F140" s="5"/>
      <c r="G140" s="5"/>
      <c r="H140" s="5"/>
      <c r="I140" s="57" t="s">
        <v>97</v>
      </c>
      <c r="J140" s="1"/>
    </row>
    <row r="141" spans="1:10" ht="70.5" customHeight="1">
      <c r="A141" s="11" t="s">
        <v>80</v>
      </c>
      <c r="B141" s="312" t="s">
        <v>98</v>
      </c>
      <c r="C141" s="312"/>
      <c r="D141" s="312"/>
      <c r="E141" s="312"/>
      <c r="F141" s="312"/>
      <c r="G141" s="312"/>
      <c r="H141" s="312"/>
      <c r="I141" s="312"/>
    </row>
    <row r="142" spans="1:10" ht="31.5" customHeight="1">
      <c r="A142" s="11"/>
      <c r="B142" s="312"/>
      <c r="C142" s="312"/>
      <c r="D142" s="312"/>
      <c r="E142" s="312"/>
      <c r="F142" s="312"/>
      <c r="G142" s="312"/>
      <c r="H142" s="312"/>
      <c r="I142" s="312"/>
    </row>
    <row r="143" spans="1:10" ht="141.75" customHeight="1">
      <c r="A143" s="11" t="s">
        <v>99</v>
      </c>
      <c r="B143" s="312" t="s">
        <v>100</v>
      </c>
      <c r="C143" s="312"/>
      <c r="D143" s="312"/>
      <c r="E143" s="312"/>
      <c r="F143" s="312"/>
      <c r="G143" s="312"/>
      <c r="H143" s="312"/>
      <c r="I143" s="312"/>
    </row>
    <row r="144" spans="1:10" ht="22.5" customHeight="1">
      <c r="A144" s="9"/>
      <c r="B144" s="312"/>
      <c r="C144" s="312"/>
      <c r="D144" s="312"/>
      <c r="E144" s="312"/>
      <c r="F144" s="312"/>
      <c r="G144" s="312"/>
      <c r="H144" s="312"/>
      <c r="I144" s="312"/>
    </row>
    <row r="145" spans="1:10" ht="74.25" customHeight="1">
      <c r="A145" s="11" t="s">
        <v>101</v>
      </c>
      <c r="B145" s="312" t="s">
        <v>102</v>
      </c>
      <c r="C145" s="312"/>
      <c r="D145" s="312"/>
      <c r="E145" s="312"/>
      <c r="F145" s="312"/>
      <c r="G145" s="312"/>
      <c r="H145" s="312"/>
      <c r="I145" s="312"/>
    </row>
    <row r="146" spans="1:10" ht="21.75" customHeight="1">
      <c r="A146" s="56"/>
      <c r="B146" s="5"/>
      <c r="C146" s="5"/>
      <c r="D146" s="5"/>
      <c r="E146" s="5"/>
      <c r="F146" s="5"/>
      <c r="G146" s="5"/>
      <c r="H146" s="5"/>
      <c r="I146" s="57"/>
      <c r="J146" s="1"/>
    </row>
    <row r="147" spans="1:10" ht="15.95" customHeight="1">
      <c r="A147" s="5"/>
      <c r="B147" s="5"/>
      <c r="C147" s="5"/>
      <c r="D147" s="5"/>
      <c r="E147" s="5"/>
      <c r="F147" s="5"/>
      <c r="G147" s="5"/>
      <c r="H147" s="5"/>
      <c r="I147" s="6"/>
      <c r="J147" s="1"/>
    </row>
    <row r="148" spans="1:10" ht="162" customHeight="1">
      <c r="A148" s="11" t="s">
        <v>103</v>
      </c>
      <c r="B148" s="312" t="s">
        <v>104</v>
      </c>
      <c r="C148" s="312"/>
      <c r="D148" s="312"/>
      <c r="E148" s="312"/>
      <c r="F148" s="312"/>
      <c r="G148" s="312"/>
      <c r="H148" s="312"/>
      <c r="I148" s="312"/>
    </row>
    <row r="149" spans="1:10" ht="15.95" customHeight="1">
      <c r="A149" s="11"/>
      <c r="B149" s="312"/>
      <c r="C149" s="312"/>
      <c r="D149" s="312"/>
      <c r="E149" s="312"/>
      <c r="F149" s="312"/>
      <c r="G149" s="312"/>
      <c r="H149" s="312"/>
      <c r="I149" s="312"/>
    </row>
    <row r="150" spans="1:10" ht="90" customHeight="1">
      <c r="A150" s="11" t="s">
        <v>105</v>
      </c>
      <c r="B150" s="312" t="s">
        <v>106</v>
      </c>
      <c r="C150" s="312"/>
      <c r="D150" s="312"/>
      <c r="E150" s="312"/>
      <c r="F150" s="312"/>
      <c r="G150" s="312"/>
      <c r="H150" s="312"/>
      <c r="I150" s="312"/>
    </row>
    <row r="151" spans="1:10" ht="15.95" customHeight="1">
      <c r="A151" s="11"/>
      <c r="B151" s="8"/>
      <c r="C151" s="8"/>
      <c r="D151" s="8"/>
      <c r="E151" s="8"/>
      <c r="F151" s="8"/>
      <c r="G151" s="8"/>
      <c r="H151" s="8"/>
      <c r="I151" s="8"/>
    </row>
    <row r="152" spans="1:10" ht="111.75" customHeight="1">
      <c r="A152" s="11" t="s">
        <v>107</v>
      </c>
      <c r="B152" s="312" t="s">
        <v>108</v>
      </c>
      <c r="C152" s="312"/>
      <c r="D152" s="312"/>
      <c r="E152" s="312"/>
      <c r="F152" s="312"/>
      <c r="G152" s="312"/>
      <c r="H152" s="312"/>
      <c r="I152" s="312"/>
    </row>
    <row r="153" spans="1:10" ht="30" customHeight="1">
      <c r="A153" s="11"/>
      <c r="B153" s="3"/>
      <c r="C153" s="3"/>
      <c r="D153" s="3"/>
      <c r="E153" s="3"/>
      <c r="F153" s="3"/>
      <c r="G153" s="3"/>
      <c r="H153" s="3"/>
      <c r="I153" s="3"/>
    </row>
    <row r="154" spans="1:10" ht="28.5" customHeight="1">
      <c r="A154" s="11"/>
      <c r="B154" s="3"/>
      <c r="C154" s="3"/>
      <c r="D154" s="3"/>
      <c r="E154" s="3"/>
      <c r="F154" s="3"/>
      <c r="G154" s="3"/>
      <c r="H154" s="3"/>
      <c r="I154" s="3"/>
    </row>
    <row r="155" spans="1:10" ht="21" customHeight="1">
      <c r="A155" s="307" t="s">
        <v>44</v>
      </c>
      <c r="B155" s="307"/>
      <c r="C155" s="307"/>
      <c r="D155" s="307"/>
      <c r="E155" s="311" t="s">
        <v>44</v>
      </c>
      <c r="F155" s="311"/>
      <c r="G155" s="311"/>
      <c r="H155" s="311"/>
      <c r="I155" s="311"/>
      <c r="J155" s="1"/>
    </row>
    <row r="156" spans="1:10" ht="33" customHeight="1">
      <c r="A156" s="309" t="s">
        <v>45</v>
      </c>
      <c r="B156" s="309"/>
      <c r="C156" s="309"/>
      <c r="D156" s="309"/>
      <c r="E156" s="310" t="s">
        <v>46</v>
      </c>
      <c r="F156" s="310"/>
      <c r="G156" s="310"/>
      <c r="H156" s="310"/>
      <c r="I156" s="310"/>
      <c r="J156" s="1"/>
    </row>
    <row r="157" spans="1:10" ht="27" customHeight="1">
      <c r="A157" s="56" t="s">
        <v>12</v>
      </c>
      <c r="B157" s="5"/>
      <c r="C157" s="5"/>
      <c r="D157" s="5"/>
      <c r="E157" s="5"/>
      <c r="F157" s="5"/>
      <c r="G157" s="5"/>
      <c r="H157" s="5"/>
      <c r="I157" s="57" t="s">
        <v>109</v>
      </c>
      <c r="J157" s="1"/>
    </row>
    <row r="158" spans="1:10" ht="21" customHeight="1">
      <c r="A158" s="11" t="s">
        <v>110</v>
      </c>
      <c r="B158" s="312" t="s">
        <v>111</v>
      </c>
      <c r="C158" s="312"/>
      <c r="D158" s="312"/>
      <c r="E158" s="312"/>
      <c r="F158" s="312"/>
      <c r="G158" s="312"/>
      <c r="H158" s="312"/>
      <c r="I158" s="312"/>
    </row>
    <row r="159" spans="1:10" ht="30" customHeight="1">
      <c r="A159" s="11"/>
      <c r="B159" s="8"/>
      <c r="C159" s="8"/>
      <c r="D159" s="8"/>
      <c r="E159" s="8"/>
      <c r="F159" s="8"/>
      <c r="G159" s="8"/>
      <c r="H159" s="8"/>
      <c r="I159" s="8"/>
    </row>
    <row r="160" spans="1:10" ht="74.25" customHeight="1">
      <c r="A160" s="11" t="s">
        <v>112</v>
      </c>
      <c r="B160" s="312" t="s">
        <v>113</v>
      </c>
      <c r="C160" s="312"/>
      <c r="D160" s="312"/>
      <c r="E160" s="312"/>
      <c r="F160" s="312"/>
      <c r="G160" s="312"/>
      <c r="H160" s="312"/>
      <c r="I160" s="312"/>
    </row>
    <row r="161" spans="1:10" ht="13.5" customHeight="1">
      <c r="A161" s="9"/>
      <c r="B161" s="8"/>
      <c r="C161" s="8"/>
      <c r="D161" s="8"/>
      <c r="E161" s="8"/>
      <c r="F161" s="8"/>
      <c r="G161" s="8"/>
      <c r="H161" s="8"/>
      <c r="I161" s="8"/>
    </row>
    <row r="162" spans="1:10" ht="16.5">
      <c r="A162" s="308" t="s">
        <v>114</v>
      </c>
      <c r="B162" s="308"/>
      <c r="C162" s="308"/>
      <c r="D162" s="308"/>
      <c r="E162" s="308"/>
      <c r="F162" s="308"/>
      <c r="G162" s="308"/>
      <c r="H162" s="308"/>
      <c r="I162" s="308"/>
    </row>
    <row r="163" spans="1:10" ht="30" customHeight="1">
      <c r="A163" s="9"/>
      <c r="B163" s="8"/>
      <c r="C163" s="8"/>
      <c r="D163" s="8"/>
      <c r="E163" s="8"/>
      <c r="F163" s="8"/>
      <c r="G163" s="8"/>
      <c r="H163" s="8"/>
      <c r="I163" s="8"/>
    </row>
    <row r="164" spans="1:10" ht="60" customHeight="1">
      <c r="A164" s="312" t="s">
        <v>115</v>
      </c>
      <c r="B164" s="312"/>
      <c r="C164" s="312"/>
      <c r="D164" s="312"/>
      <c r="E164" s="312"/>
      <c r="F164" s="312"/>
      <c r="G164" s="312"/>
      <c r="H164" s="312"/>
      <c r="I164" s="312"/>
    </row>
    <row r="165" spans="1:10" ht="11.25" customHeight="1">
      <c r="A165" s="10"/>
      <c r="B165" s="8"/>
      <c r="C165" s="8"/>
      <c r="D165" s="8"/>
      <c r="E165" s="8"/>
      <c r="F165" s="8"/>
      <c r="G165" s="8"/>
      <c r="H165" s="8"/>
      <c r="I165" s="8"/>
    </row>
    <row r="166" spans="1:10" ht="27.75" customHeight="1">
      <c r="A166" s="308" t="s">
        <v>116</v>
      </c>
      <c r="B166" s="308"/>
      <c r="C166" s="308"/>
      <c r="D166" s="308"/>
      <c r="E166" s="308"/>
      <c r="F166" s="308"/>
      <c r="G166" s="308"/>
      <c r="H166" s="308"/>
      <c r="I166" s="308"/>
    </row>
    <row r="167" spans="1:10" ht="12.75" customHeight="1">
      <c r="A167" s="9"/>
      <c r="B167" s="8"/>
      <c r="C167" s="8"/>
      <c r="D167" s="8"/>
      <c r="E167" s="8"/>
      <c r="F167" s="8"/>
      <c r="G167" s="8"/>
      <c r="H167" s="8"/>
      <c r="I167" s="8"/>
    </row>
    <row r="168" spans="1:10" ht="74.25" customHeight="1">
      <c r="A168" s="11" t="s">
        <v>51</v>
      </c>
      <c r="B168" s="312" t="s">
        <v>117</v>
      </c>
      <c r="C168" s="312"/>
      <c r="D168" s="312"/>
      <c r="E168" s="312"/>
      <c r="F168" s="312"/>
      <c r="G168" s="312"/>
      <c r="H168" s="312"/>
      <c r="I168" s="312"/>
    </row>
    <row r="169" spans="1:10" ht="23.25" customHeight="1">
      <c r="A169" s="12"/>
      <c r="B169" s="8"/>
      <c r="C169" s="8"/>
      <c r="D169" s="8"/>
      <c r="E169" s="8"/>
      <c r="F169" s="8"/>
      <c r="G169" s="8"/>
      <c r="H169" s="8"/>
      <c r="I169" s="8"/>
    </row>
    <row r="170" spans="1:10" ht="36" customHeight="1">
      <c r="A170" s="11" t="s">
        <v>59</v>
      </c>
      <c r="B170" s="312" t="s">
        <v>118</v>
      </c>
      <c r="C170" s="312"/>
      <c r="D170" s="312"/>
      <c r="E170" s="312"/>
      <c r="F170" s="312"/>
      <c r="G170" s="312"/>
      <c r="H170" s="312"/>
      <c r="I170" s="312"/>
    </row>
    <row r="171" spans="1:10" ht="21" customHeight="1">
      <c r="J171" s="1"/>
    </row>
    <row r="172" spans="1:10">
      <c r="J172" s="1"/>
    </row>
    <row r="173" spans="1:10" ht="52.5" customHeight="1">
      <c r="A173" s="11" t="s">
        <v>80</v>
      </c>
      <c r="B173" s="312" t="s">
        <v>119</v>
      </c>
      <c r="C173" s="312"/>
      <c r="D173" s="312"/>
      <c r="E173" s="312"/>
      <c r="F173" s="312"/>
      <c r="G173" s="312"/>
      <c r="H173" s="312"/>
      <c r="I173" s="312"/>
    </row>
    <row r="174" spans="1:10" ht="20.25" customHeight="1">
      <c r="A174" s="11"/>
      <c r="B174" s="8"/>
      <c r="C174" s="8"/>
      <c r="D174" s="8"/>
      <c r="E174" s="8"/>
      <c r="F174" s="8"/>
      <c r="G174" s="8"/>
      <c r="H174" s="8"/>
      <c r="I174" s="8"/>
    </row>
    <row r="175" spans="1:10" ht="40.5" customHeight="1">
      <c r="A175" s="11" t="s">
        <v>99</v>
      </c>
      <c r="B175" s="312" t="s">
        <v>120</v>
      </c>
      <c r="C175" s="312"/>
      <c r="D175" s="312"/>
      <c r="E175" s="312"/>
      <c r="F175" s="312"/>
      <c r="G175" s="312"/>
      <c r="H175" s="312"/>
      <c r="I175" s="312"/>
    </row>
    <row r="176" spans="1:10" ht="21.75" customHeight="1">
      <c r="A176" s="11"/>
      <c r="B176" s="8"/>
      <c r="C176" s="8"/>
      <c r="D176" s="8"/>
      <c r="E176" s="8"/>
      <c r="F176" s="8"/>
      <c r="G176" s="8"/>
      <c r="H176" s="8"/>
      <c r="I176" s="8"/>
    </row>
    <row r="177" spans="1:10" ht="88.5" customHeight="1">
      <c r="A177" s="11" t="s">
        <v>101</v>
      </c>
      <c r="B177" s="312" t="s">
        <v>121</v>
      </c>
      <c r="C177" s="312"/>
      <c r="D177" s="312"/>
      <c r="E177" s="312"/>
      <c r="F177" s="312"/>
      <c r="G177" s="312"/>
      <c r="H177" s="312"/>
      <c r="I177" s="312"/>
    </row>
    <row r="178" spans="1:10" ht="18" customHeight="1">
      <c r="A178" s="11"/>
      <c r="B178" s="8"/>
      <c r="C178" s="8"/>
      <c r="D178" s="8"/>
      <c r="E178" s="8"/>
      <c r="F178" s="8"/>
      <c r="G178" s="8"/>
      <c r="H178" s="8"/>
      <c r="I178" s="8"/>
    </row>
    <row r="179" spans="1:10" ht="63" customHeight="1">
      <c r="A179" s="11" t="s">
        <v>122</v>
      </c>
      <c r="B179" s="312" t="s">
        <v>123</v>
      </c>
      <c r="C179" s="312"/>
      <c r="D179" s="312"/>
      <c r="E179" s="312"/>
      <c r="F179" s="312"/>
      <c r="G179" s="312"/>
      <c r="H179" s="312"/>
      <c r="I179" s="312"/>
    </row>
    <row r="180" spans="1:10" ht="24" customHeight="1">
      <c r="A180" s="11"/>
      <c r="B180" s="3"/>
      <c r="C180" s="3"/>
      <c r="D180" s="3"/>
      <c r="E180" s="3"/>
      <c r="F180" s="3"/>
      <c r="G180" s="3"/>
      <c r="H180" s="3"/>
      <c r="I180" s="3"/>
    </row>
    <row r="181" spans="1:10" ht="27.75" customHeight="1">
      <c r="A181" s="11"/>
      <c r="B181" s="3"/>
      <c r="C181" s="3"/>
      <c r="D181" s="3"/>
      <c r="E181" s="3"/>
      <c r="F181" s="3"/>
      <c r="G181" s="3"/>
      <c r="H181" s="3"/>
      <c r="I181" s="3"/>
    </row>
    <row r="182" spans="1:10" ht="21" customHeight="1">
      <c r="A182" s="307" t="s">
        <v>44</v>
      </c>
      <c r="B182" s="307"/>
      <c r="C182" s="307"/>
      <c r="D182" s="307"/>
      <c r="E182" s="311" t="s">
        <v>44</v>
      </c>
      <c r="F182" s="311"/>
      <c r="G182" s="311"/>
      <c r="H182" s="311"/>
      <c r="I182" s="311"/>
      <c r="J182" s="1"/>
    </row>
    <row r="183" spans="1:10" ht="33" customHeight="1">
      <c r="A183" s="309" t="s">
        <v>45</v>
      </c>
      <c r="B183" s="309"/>
      <c r="C183" s="309"/>
      <c r="D183" s="309"/>
      <c r="E183" s="310" t="s">
        <v>46</v>
      </c>
      <c r="F183" s="310"/>
      <c r="G183" s="310"/>
      <c r="H183" s="310"/>
      <c r="I183" s="310"/>
      <c r="J183" s="1"/>
    </row>
    <row r="184" spans="1:10" ht="22.5" customHeight="1">
      <c r="A184" s="56" t="s">
        <v>12</v>
      </c>
      <c r="B184" s="5"/>
      <c r="C184" s="5"/>
      <c r="D184" s="5"/>
      <c r="E184" s="5"/>
      <c r="F184" s="5"/>
      <c r="G184" s="5"/>
      <c r="H184" s="5"/>
      <c r="I184" s="57" t="s">
        <v>124</v>
      </c>
      <c r="J184" s="1"/>
    </row>
    <row r="185" spans="1:10" ht="53.25" customHeight="1">
      <c r="A185" s="11" t="s">
        <v>103</v>
      </c>
      <c r="B185" s="312" t="s">
        <v>125</v>
      </c>
      <c r="C185" s="312"/>
      <c r="D185" s="312"/>
      <c r="E185" s="312"/>
      <c r="F185" s="312"/>
      <c r="G185" s="312"/>
      <c r="H185" s="312"/>
      <c r="I185" s="312"/>
    </row>
    <row r="186" spans="1:10" ht="15.75">
      <c r="A186" s="9"/>
      <c r="B186" s="8"/>
      <c r="C186" s="8"/>
      <c r="D186" s="8"/>
      <c r="E186" s="8"/>
      <c r="F186" s="8"/>
      <c r="G186" s="8"/>
      <c r="H186" s="8"/>
      <c r="I186" s="8"/>
    </row>
    <row r="187" spans="1:10" ht="21.95" customHeight="1">
      <c r="A187" s="8"/>
      <c r="B187" s="4"/>
      <c r="C187" s="8"/>
      <c r="D187" s="8"/>
      <c r="E187" s="8"/>
      <c r="F187" s="4"/>
      <c r="G187" s="8"/>
      <c r="H187" s="8"/>
      <c r="I187" s="8"/>
    </row>
    <row r="188" spans="1:10" ht="21.95" customHeight="1">
      <c r="A188" s="8"/>
      <c r="B188" s="14" t="s">
        <v>126</v>
      </c>
      <c r="C188" s="14"/>
      <c r="D188" s="14"/>
      <c r="E188" s="14"/>
      <c r="F188" s="14" t="s">
        <v>126</v>
      </c>
      <c r="G188" s="14"/>
      <c r="H188" s="14"/>
      <c r="I188" s="14"/>
    </row>
    <row r="189" spans="1:10" ht="35.25" customHeight="1">
      <c r="A189" s="8"/>
      <c r="B189" s="324" t="s">
        <v>45</v>
      </c>
      <c r="C189" s="324"/>
      <c r="D189" s="324"/>
      <c r="E189" s="324"/>
      <c r="F189" s="325" t="s">
        <v>46</v>
      </c>
      <c r="G189" s="324"/>
      <c r="H189" s="324"/>
      <c r="I189" s="324"/>
    </row>
    <row r="190" spans="1:10" ht="21.95" customHeight="1">
      <c r="A190" s="8"/>
      <c r="B190" s="15"/>
      <c r="C190" s="9"/>
      <c r="D190" s="9"/>
      <c r="E190" s="9"/>
      <c r="F190" s="16"/>
      <c r="G190" s="16"/>
      <c r="H190" s="16"/>
      <c r="I190" s="16"/>
    </row>
    <row r="191" spans="1:10" ht="21.95" customHeight="1">
      <c r="A191" s="8"/>
      <c r="B191" s="307" t="s">
        <v>127</v>
      </c>
      <c r="C191" s="307"/>
      <c r="D191" s="307"/>
      <c r="E191" s="307"/>
      <c r="F191" s="307" t="s">
        <v>127</v>
      </c>
      <c r="G191" s="307"/>
      <c r="H191" s="307"/>
      <c r="I191" s="307"/>
    </row>
    <row r="192" spans="1:10" ht="21.95" customHeight="1">
      <c r="A192" s="8"/>
      <c r="B192" s="4"/>
      <c r="C192" s="9"/>
      <c r="D192" s="9"/>
      <c r="E192" s="9"/>
      <c r="F192" s="4"/>
      <c r="G192" s="9"/>
      <c r="H192" s="9"/>
      <c r="I192" s="9"/>
    </row>
    <row r="193" spans="1:9" ht="21.95" customHeight="1">
      <c r="A193" s="8"/>
      <c r="B193" s="4"/>
      <c r="C193" s="9"/>
      <c r="D193" s="9"/>
      <c r="E193" s="9"/>
      <c r="F193" s="4"/>
      <c r="G193" s="9"/>
      <c r="H193" s="9"/>
      <c r="I193" s="9"/>
    </row>
    <row r="194" spans="1:9" ht="21.95" customHeight="1">
      <c r="A194" s="8"/>
      <c r="B194" s="5" t="s">
        <v>128</v>
      </c>
      <c r="C194" s="17"/>
      <c r="D194" s="5"/>
      <c r="E194" s="5"/>
      <c r="F194" s="316" t="str">
        <f>"Name : "&amp;'Name of Bidder'!D16</f>
        <v xml:space="preserve">Name : </v>
      </c>
      <c r="G194" s="316"/>
      <c r="H194" s="316"/>
      <c r="I194" s="316"/>
    </row>
    <row r="195" spans="1:9" ht="21.95" customHeight="1">
      <c r="A195" s="8"/>
      <c r="B195" s="5" t="s">
        <v>21</v>
      </c>
      <c r="C195" s="17"/>
      <c r="D195" s="5"/>
      <c r="E195" s="5"/>
      <c r="F195" s="5" t="str">
        <f>"Designation : "&amp;'Name of Bidder'!D17</f>
        <v xml:space="preserve">Designation : </v>
      </c>
      <c r="G195" s="14"/>
      <c r="H195" s="14"/>
      <c r="I195" s="14"/>
    </row>
    <row r="196" spans="1:9" ht="21.95" customHeight="1">
      <c r="A196" s="8"/>
      <c r="B196" s="14"/>
      <c r="C196" s="9"/>
      <c r="D196" s="9"/>
      <c r="E196" s="9"/>
      <c r="F196" s="14"/>
      <c r="G196" s="9"/>
      <c r="H196" s="9"/>
      <c r="I196" s="9"/>
    </row>
    <row r="197" spans="1:9" ht="21.95" customHeight="1">
      <c r="A197" s="8"/>
      <c r="B197" s="307" t="s">
        <v>129</v>
      </c>
      <c r="C197" s="307"/>
      <c r="D197" s="307"/>
      <c r="E197" s="307"/>
      <c r="F197" s="307" t="s">
        <v>129</v>
      </c>
      <c r="G197" s="307"/>
      <c r="H197" s="307"/>
      <c r="I197" s="307"/>
    </row>
    <row r="198" spans="1:9" ht="21.95" customHeight="1">
      <c r="A198" s="8"/>
      <c r="B198" s="5" t="s">
        <v>128</v>
      </c>
      <c r="C198" s="5"/>
      <c r="D198" s="5"/>
      <c r="E198" s="5"/>
      <c r="F198" s="5" t="s">
        <v>128</v>
      </c>
      <c r="G198" s="14"/>
      <c r="H198" s="14"/>
      <c r="I198" s="14"/>
    </row>
    <row r="199" spans="1:9" ht="21.95" customHeight="1">
      <c r="A199" s="8"/>
      <c r="B199" s="5" t="s">
        <v>21</v>
      </c>
      <c r="C199" s="5"/>
      <c r="D199" s="5"/>
      <c r="E199" s="5"/>
      <c r="F199" s="5" t="s">
        <v>21</v>
      </c>
      <c r="G199" s="8"/>
      <c r="H199" s="8"/>
      <c r="I199" s="8"/>
    </row>
    <row r="200" spans="1:9" ht="21.95" customHeight="1">
      <c r="A200" s="8"/>
      <c r="B200" s="8"/>
      <c r="C200" s="8"/>
      <c r="D200" s="8"/>
      <c r="E200" s="8"/>
      <c r="F200" s="8"/>
      <c r="G200" s="8"/>
      <c r="H200" s="8"/>
      <c r="I200" s="8"/>
    </row>
    <row r="201" spans="1:9" ht="21.95" customHeight="1">
      <c r="A201" s="8"/>
      <c r="B201" s="307" t="s">
        <v>130</v>
      </c>
      <c r="C201" s="307"/>
      <c r="D201" s="307"/>
      <c r="E201" s="307"/>
      <c r="F201" s="307" t="s">
        <v>130</v>
      </c>
      <c r="G201" s="307"/>
      <c r="H201" s="307"/>
      <c r="I201" s="307"/>
    </row>
    <row r="202" spans="1:9" ht="21.95" customHeight="1">
      <c r="A202" s="8"/>
      <c r="B202" s="5" t="s">
        <v>128</v>
      </c>
      <c r="C202" s="5"/>
      <c r="D202" s="5"/>
      <c r="E202" s="5"/>
      <c r="F202" s="5" t="s">
        <v>128</v>
      </c>
      <c r="G202" s="14"/>
      <c r="H202" s="14"/>
      <c r="I202" s="14"/>
    </row>
    <row r="203" spans="1:9" ht="21.95" customHeight="1">
      <c r="A203" s="8"/>
      <c r="B203" s="5" t="s">
        <v>21</v>
      </c>
      <c r="C203" s="5"/>
      <c r="D203" s="5"/>
      <c r="E203" s="5"/>
      <c r="F203" s="5" t="s">
        <v>21</v>
      </c>
      <c r="G203" s="8"/>
      <c r="H203" s="8"/>
      <c r="I203" s="8"/>
    </row>
    <row r="204" spans="1:9" ht="21.95" customHeight="1">
      <c r="A204" s="8"/>
      <c r="B204" s="5"/>
      <c r="C204" s="5"/>
      <c r="D204" s="5"/>
      <c r="E204" s="5"/>
      <c r="F204" s="5"/>
      <c r="G204" s="8"/>
      <c r="H204" s="8"/>
      <c r="I204" s="8"/>
    </row>
    <row r="205" spans="1:9" ht="21.95" customHeight="1">
      <c r="A205" s="8"/>
      <c r="B205" s="5"/>
      <c r="C205" s="5"/>
      <c r="D205" s="5"/>
      <c r="E205" s="5"/>
      <c r="F205" s="5"/>
      <c r="G205" s="8"/>
      <c r="H205" s="8"/>
      <c r="I205" s="8"/>
    </row>
    <row r="206" spans="1:9" ht="21.95" customHeight="1">
      <c r="A206" s="8"/>
      <c r="B206" s="5"/>
      <c r="C206" s="5"/>
      <c r="D206" s="5"/>
      <c r="E206" s="5"/>
      <c r="F206" s="5"/>
      <c r="G206" s="8"/>
      <c r="H206" s="8"/>
      <c r="I206" s="8"/>
    </row>
    <row r="207" spans="1:9" ht="21.95" customHeight="1">
      <c r="A207" s="8"/>
      <c r="B207" s="5"/>
      <c r="C207" s="5"/>
      <c r="D207" s="5"/>
      <c r="E207" s="5"/>
      <c r="F207" s="5"/>
      <c r="G207" s="8"/>
      <c r="H207" s="8"/>
      <c r="I207" s="8"/>
    </row>
    <row r="208" spans="1:9" ht="21.95" customHeight="1">
      <c r="A208" s="8"/>
      <c r="B208" s="5"/>
      <c r="C208" s="5"/>
      <c r="D208" s="5"/>
      <c r="E208" s="5"/>
      <c r="F208" s="5"/>
      <c r="G208" s="8"/>
      <c r="H208" s="8"/>
      <c r="I208" s="8"/>
    </row>
    <row r="209" spans="1:9" ht="21.95" customHeight="1">
      <c r="A209" s="8"/>
      <c r="B209" s="5"/>
      <c r="C209" s="5"/>
      <c r="D209" s="5"/>
      <c r="E209" s="5"/>
      <c r="F209" s="5"/>
      <c r="G209" s="8"/>
      <c r="H209" s="8"/>
      <c r="I209" s="8"/>
    </row>
    <row r="210" spans="1:9" ht="21.95" customHeight="1">
      <c r="A210" s="8"/>
      <c r="B210" s="5"/>
      <c r="C210" s="5"/>
      <c r="D210" s="5"/>
      <c r="E210" s="5"/>
      <c r="F210" s="5"/>
      <c r="G210" s="8"/>
      <c r="H210" s="8"/>
      <c r="I210" s="8"/>
    </row>
    <row r="211" spans="1:9" ht="21.95" customHeight="1">
      <c r="A211" s="8"/>
      <c r="B211" s="5"/>
      <c r="C211" s="5"/>
      <c r="D211" s="5"/>
      <c r="E211" s="5"/>
      <c r="F211" s="5"/>
      <c r="G211" s="8"/>
      <c r="H211" s="8"/>
      <c r="I211" s="8"/>
    </row>
    <row r="212" spans="1:9" ht="21.95" customHeight="1">
      <c r="A212" s="8"/>
      <c r="B212" s="5"/>
      <c r="C212" s="5"/>
      <c r="D212" s="5"/>
      <c r="E212" s="5"/>
      <c r="F212" s="5"/>
      <c r="G212" s="8"/>
      <c r="H212" s="8"/>
      <c r="I212" s="8"/>
    </row>
    <row r="213" spans="1:9" ht="21.95" customHeight="1">
      <c r="A213" s="8"/>
      <c r="B213" s="5"/>
      <c r="C213" s="5"/>
      <c r="D213" s="5"/>
      <c r="E213" s="5"/>
      <c r="F213" s="5"/>
      <c r="G213" s="8"/>
      <c r="H213" s="8"/>
      <c r="I213" s="8"/>
    </row>
    <row r="214" spans="1:9" ht="21.95" customHeight="1">
      <c r="A214" s="8"/>
      <c r="B214" s="5"/>
      <c r="C214" s="5"/>
      <c r="D214" s="5"/>
      <c r="E214" s="5"/>
      <c r="F214" s="5"/>
      <c r="G214" s="8"/>
      <c r="H214" s="8"/>
      <c r="I214" s="8"/>
    </row>
    <row r="215" spans="1:9" ht="21.95" customHeight="1">
      <c r="A215" s="8"/>
      <c r="B215" s="5"/>
      <c r="C215" s="5"/>
      <c r="D215" s="5"/>
      <c r="E215" s="5"/>
      <c r="F215" s="5"/>
      <c r="G215" s="8"/>
      <c r="H215" s="8"/>
      <c r="I215" s="8"/>
    </row>
    <row r="216" spans="1:9" ht="21.95" customHeight="1">
      <c r="A216" s="8"/>
      <c r="B216" s="5"/>
      <c r="C216" s="5"/>
      <c r="D216" s="5"/>
      <c r="E216" s="5"/>
      <c r="F216" s="5"/>
      <c r="G216" s="8"/>
      <c r="H216" s="8"/>
      <c r="I216" s="8"/>
    </row>
    <row r="217" spans="1:9" ht="21.95" customHeight="1">
      <c r="A217" s="8"/>
      <c r="B217" s="5"/>
      <c r="C217" s="5"/>
      <c r="D217" s="5"/>
      <c r="E217" s="5"/>
      <c r="F217" s="5"/>
      <c r="G217" s="8"/>
      <c r="H217" s="8"/>
      <c r="I217" s="8"/>
    </row>
    <row r="218" spans="1:9" ht="21.95" customHeight="1">
      <c r="A218" s="8"/>
      <c r="B218" s="5"/>
      <c r="C218" s="5"/>
      <c r="D218" s="5"/>
      <c r="E218" s="5"/>
      <c r="F218" s="5"/>
      <c r="G218" s="8"/>
      <c r="H218" s="8"/>
      <c r="I218" s="8"/>
    </row>
    <row r="219" spans="1:9" ht="21.95" customHeight="1">
      <c r="A219" s="8"/>
      <c r="B219" s="5"/>
      <c r="C219" s="5"/>
      <c r="D219" s="5"/>
      <c r="E219" s="5"/>
      <c r="F219" s="5"/>
      <c r="G219" s="8"/>
      <c r="H219" s="8"/>
      <c r="I219" s="8"/>
    </row>
    <row r="220" spans="1:9" ht="21.95" customHeight="1">
      <c r="A220" s="8"/>
      <c r="B220" s="5"/>
      <c r="C220" s="5"/>
      <c r="D220" s="5"/>
      <c r="E220" s="5"/>
      <c r="F220" s="5"/>
      <c r="G220" s="8"/>
      <c r="H220" s="8"/>
      <c r="I220" s="8"/>
    </row>
    <row r="221" spans="1:9" ht="21.95" customHeight="1">
      <c r="A221" s="8"/>
      <c r="B221" s="5"/>
      <c r="C221" s="5"/>
      <c r="D221" s="5"/>
      <c r="E221" s="5"/>
      <c r="F221" s="5"/>
      <c r="G221" s="8"/>
      <c r="H221" s="8"/>
      <c r="I221" s="8"/>
    </row>
    <row r="222" spans="1:9" ht="21.95" customHeight="1">
      <c r="A222" s="70"/>
      <c r="B222" s="71"/>
      <c r="C222" s="71"/>
      <c r="D222" s="71"/>
      <c r="E222" s="71"/>
      <c r="F222" s="71"/>
      <c r="G222" s="70"/>
      <c r="H222" s="70"/>
      <c r="I222" s="70"/>
    </row>
    <row r="223" spans="1:9" ht="21.95" customHeight="1">
      <c r="A223" s="56" t="s">
        <v>12</v>
      </c>
      <c r="B223" s="5"/>
      <c r="C223" s="5"/>
      <c r="D223" s="5"/>
      <c r="E223" s="5"/>
      <c r="F223" s="5"/>
      <c r="G223" s="5"/>
      <c r="H223" s="5"/>
      <c r="I223" s="57" t="s">
        <v>131</v>
      </c>
    </row>
    <row r="224" spans="1:9" ht="21.95" customHeight="1">
      <c r="A224" s="8"/>
      <c r="B224" s="5"/>
      <c r="C224" s="5"/>
      <c r="D224" s="5"/>
      <c r="E224" s="5"/>
      <c r="F224" s="5"/>
      <c r="G224" s="8"/>
      <c r="H224" s="8"/>
      <c r="I224" s="8"/>
    </row>
    <row r="225" spans="1:10" ht="21.95" customHeight="1">
      <c r="A225" s="8"/>
      <c r="B225" s="5"/>
      <c r="C225" s="5"/>
      <c r="D225" s="5"/>
      <c r="E225" s="5"/>
      <c r="F225" s="5"/>
      <c r="G225" s="8"/>
      <c r="H225" s="8"/>
      <c r="I225" s="8"/>
    </row>
    <row r="226" spans="1:10" ht="21.95" customHeight="1">
      <c r="A226" s="8"/>
      <c r="B226" s="5"/>
      <c r="C226" s="5"/>
      <c r="D226" s="5"/>
      <c r="E226" s="5"/>
      <c r="F226" s="5"/>
      <c r="G226" s="8"/>
      <c r="H226" s="8"/>
      <c r="I226" s="8"/>
    </row>
    <row r="227" spans="1:10" ht="21.95" customHeight="1">
      <c r="A227" s="8"/>
      <c r="B227" s="5"/>
      <c r="C227" s="5"/>
      <c r="D227" s="5"/>
      <c r="E227" s="5"/>
      <c r="F227" s="5"/>
      <c r="G227" s="8"/>
      <c r="H227" s="8"/>
      <c r="I227" s="8"/>
    </row>
    <row r="228" spans="1:10" ht="21.95" customHeight="1">
      <c r="A228" s="8"/>
      <c r="B228" s="5"/>
      <c r="C228" s="5"/>
      <c r="D228" s="5"/>
      <c r="E228" s="5"/>
      <c r="F228" s="5"/>
      <c r="G228" s="8"/>
      <c r="H228" s="8"/>
      <c r="I228" s="8"/>
    </row>
    <row r="229" spans="1:10" ht="21.95" customHeight="1">
      <c r="A229" s="8"/>
      <c r="B229" s="5"/>
      <c r="C229" s="5"/>
      <c r="D229" s="5"/>
      <c r="E229" s="5"/>
      <c r="F229" s="5"/>
      <c r="G229" s="8"/>
      <c r="H229" s="8"/>
      <c r="I229" s="8"/>
    </row>
    <row r="230" spans="1:10" ht="21.95" customHeight="1">
      <c r="A230" s="8"/>
      <c r="B230" s="5"/>
      <c r="C230" s="5"/>
      <c r="D230" s="5"/>
      <c r="E230" s="5"/>
      <c r="F230" s="5"/>
      <c r="G230" s="8"/>
      <c r="H230" s="8"/>
      <c r="I230" s="8"/>
    </row>
    <row r="231" spans="1:10" ht="21.95" customHeight="1">
      <c r="A231" s="8"/>
      <c r="B231" s="5"/>
      <c r="C231" s="5"/>
      <c r="D231" s="5"/>
      <c r="E231" s="5"/>
      <c r="F231" s="5"/>
      <c r="G231" s="8"/>
      <c r="H231" s="8"/>
      <c r="I231" s="8"/>
    </row>
    <row r="232" spans="1:10" ht="21.95" customHeight="1">
      <c r="A232" s="8"/>
      <c r="B232" s="5"/>
      <c r="C232" s="5"/>
      <c r="D232" s="5"/>
      <c r="E232" s="5"/>
      <c r="F232" s="5"/>
      <c r="G232" s="8"/>
      <c r="H232" s="8"/>
      <c r="I232" s="8"/>
    </row>
    <row r="233" spans="1:10" ht="21.95" customHeight="1">
      <c r="A233" s="8"/>
      <c r="B233" s="5"/>
      <c r="C233" s="5"/>
      <c r="D233" s="5"/>
      <c r="E233" s="5"/>
      <c r="F233" s="5"/>
      <c r="G233" s="8"/>
      <c r="H233" s="8"/>
      <c r="I233" s="8"/>
    </row>
    <row r="234" spans="1:10" ht="21.95" customHeight="1">
      <c r="A234" s="8"/>
      <c r="B234" s="5"/>
      <c r="C234" s="5"/>
      <c r="D234" s="5"/>
      <c r="E234" s="5"/>
      <c r="F234" s="5"/>
      <c r="G234" s="8"/>
      <c r="H234" s="8"/>
      <c r="I234" s="8"/>
    </row>
    <row r="235" spans="1:10" ht="21.95" customHeight="1">
      <c r="A235" s="8"/>
      <c r="B235" s="5"/>
      <c r="C235" s="5"/>
      <c r="D235" s="5"/>
      <c r="E235" s="5"/>
      <c r="F235" s="5"/>
      <c r="G235" s="8"/>
      <c r="H235" s="8"/>
      <c r="I235" s="8"/>
    </row>
    <row r="236" spans="1:10" ht="15.75">
      <c r="A236" s="8"/>
      <c r="B236" s="8"/>
      <c r="C236" s="8"/>
      <c r="D236" s="8"/>
      <c r="E236" s="8"/>
      <c r="F236" s="8"/>
      <c r="G236" s="8"/>
      <c r="H236" s="8"/>
      <c r="I236" s="8"/>
    </row>
    <row r="237" spans="1:10">
      <c r="J237" s="1"/>
    </row>
    <row r="238" spans="1:10" ht="15.75">
      <c r="A238" s="8"/>
      <c r="B238" s="8"/>
      <c r="C238" s="8"/>
      <c r="D238" s="8"/>
      <c r="E238" s="8"/>
      <c r="F238" s="8"/>
      <c r="G238" s="8"/>
      <c r="H238" s="8"/>
      <c r="I238" s="8"/>
    </row>
    <row r="239" spans="1:10" ht="15.75">
      <c r="A239" s="8"/>
      <c r="B239" s="8"/>
      <c r="C239" s="8"/>
      <c r="D239" s="8"/>
      <c r="E239" s="8"/>
      <c r="F239" s="8"/>
      <c r="G239" s="8"/>
      <c r="H239" s="8"/>
      <c r="I239" s="8"/>
    </row>
    <row r="240" spans="1:10" ht="15.75">
      <c r="A240" s="8"/>
      <c r="B240" s="8"/>
      <c r="C240" s="8"/>
      <c r="D240" s="8"/>
      <c r="E240" s="8"/>
      <c r="F240" s="8"/>
      <c r="G240" s="8"/>
      <c r="H240" s="8"/>
      <c r="I240" s="8"/>
    </row>
    <row r="241" spans="1:9" ht="15.75">
      <c r="A241" s="8"/>
      <c r="B241" s="8"/>
      <c r="C241" s="8"/>
      <c r="D241" s="8"/>
      <c r="E241" s="8"/>
      <c r="F241" s="8"/>
      <c r="G241" s="8"/>
      <c r="H241" s="8"/>
      <c r="I241" s="8"/>
    </row>
    <row r="242" spans="1:9" ht="15.75">
      <c r="A242" s="8"/>
      <c r="B242" s="8"/>
      <c r="C242" s="8"/>
      <c r="D242" s="8"/>
      <c r="E242" s="8"/>
      <c r="F242" s="8"/>
      <c r="G242" s="8"/>
      <c r="H242" s="8"/>
      <c r="I242" s="8"/>
    </row>
    <row r="243" spans="1:9" ht="15.75">
      <c r="A243" s="8"/>
      <c r="B243" s="8"/>
      <c r="C243" s="8"/>
      <c r="D243" s="8"/>
      <c r="E243" s="8"/>
      <c r="F243" s="8"/>
      <c r="G243" s="8"/>
      <c r="H243" s="8"/>
      <c r="I243" s="8"/>
    </row>
    <row r="244" spans="1:9" ht="15.75">
      <c r="A244" s="8"/>
      <c r="B244" s="8"/>
      <c r="C244" s="8"/>
      <c r="D244" s="8"/>
      <c r="E244" s="8"/>
      <c r="F244" s="8"/>
      <c r="G244" s="8"/>
      <c r="H244" s="8"/>
      <c r="I244" s="8"/>
    </row>
    <row r="245" spans="1:9" ht="15.75">
      <c r="A245" s="8"/>
      <c r="B245" s="8"/>
      <c r="C245" s="8"/>
      <c r="D245" s="8"/>
      <c r="E245" s="8"/>
      <c r="F245" s="8"/>
      <c r="G245" s="8"/>
      <c r="H245" s="8"/>
      <c r="I245" s="8"/>
    </row>
    <row r="246" spans="1:9" ht="15.75">
      <c r="A246" s="8"/>
      <c r="B246" s="8"/>
      <c r="C246" s="8"/>
      <c r="D246" s="8"/>
      <c r="E246" s="8"/>
      <c r="F246" s="8"/>
      <c r="G246" s="8"/>
      <c r="H246" s="8"/>
      <c r="I246" s="8"/>
    </row>
    <row r="247" spans="1:9" ht="15.75">
      <c r="A247" s="8"/>
      <c r="B247" s="8"/>
      <c r="C247" s="8"/>
      <c r="D247" s="8"/>
      <c r="E247" s="8"/>
      <c r="F247" s="8"/>
      <c r="G247" s="8"/>
      <c r="H247" s="8"/>
      <c r="I247" s="8"/>
    </row>
    <row r="248" spans="1:9" ht="15.75">
      <c r="A248" s="8"/>
      <c r="B248" s="8"/>
      <c r="C248" s="8"/>
      <c r="D248" s="8"/>
      <c r="E248" s="8"/>
      <c r="F248" s="8"/>
      <c r="G248" s="8"/>
      <c r="H248" s="8"/>
      <c r="I248" s="8"/>
    </row>
    <row r="249" spans="1:9" ht="15.75">
      <c r="A249" s="8"/>
      <c r="B249" s="8"/>
      <c r="C249" s="8"/>
      <c r="D249" s="8"/>
      <c r="E249" s="8"/>
      <c r="F249" s="8"/>
      <c r="G249" s="8"/>
      <c r="H249" s="8"/>
      <c r="I249" s="8"/>
    </row>
    <row r="250" spans="1:9" ht="15.75">
      <c r="A250" s="8"/>
      <c r="B250" s="8"/>
      <c r="C250" s="8"/>
      <c r="D250" s="8"/>
      <c r="E250" s="8"/>
      <c r="F250" s="8"/>
      <c r="G250" s="8"/>
      <c r="H250" s="8"/>
      <c r="I250" s="8"/>
    </row>
  </sheetData>
  <sheetProtection formatColumns="0" formatRows="0" selectLockedCells="1"/>
  <customSheetViews>
    <customSheetView guid="{27F75044-6024-4403-9A39-D72B9CCD332B}"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1"/>
      <headerFooter alignWithMargins="0"/>
    </customSheetView>
    <customSheetView guid="{A60C0BDD-7FB1-4EBA-A0E1-529280DA1A28}"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2"/>
      <headerFooter alignWithMargins="0"/>
    </customSheetView>
    <customSheetView guid="{9CE94B9F-4902-4B08-AE4E-74E93D8E789E}"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3"/>
      <headerFooter alignWithMargins="0"/>
    </customSheetView>
    <customSheetView guid="{61A8E90E-9DEC-4083-98B2-482D9678BA93}" showPageBreaks="1" zeroValues="0" printArea="1" hiddenRows="1" hiddenColumns="1" view="pageBreakPreview" topLeftCell="A175">
      <selection activeCell="B11" sqref="A11:IV12"/>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7" orientation="portrait" r:id="rId4"/>
      <headerFooter alignWithMargins="0"/>
    </customSheetView>
    <customSheetView guid="{629BDD3E-4046-451D-8D01-11325237A091}" zeroValues="0" hiddenRows="1" hiddenColumns="1" topLeftCell="A202">
      <selection activeCell="E64" sqref="C64:I66"/>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8" orientation="portrait" r:id="rId5"/>
      <headerFooter alignWithMargins="0"/>
    </customSheetView>
    <customSheetView guid="{C0D2F720-9CF1-451B-A21B-46E9EE29F95A}" scale="85" showPageBreaks="1" zeroValues="0" printArea="1" hiddenRows="1" hiddenColumns="1" view="pageBreakPreview" topLeftCell="A64">
      <selection activeCell="C67" sqref="C67:I67"/>
      <rowBreaks count="8" manualBreakCount="8">
        <brk id="54" max="8" man="1"/>
        <brk id="79" max="8" man="1"/>
        <brk id="97" max="8" man="1"/>
        <brk id="119" max="8" man="1"/>
        <brk id="141" max="8" man="1"/>
        <brk id="157" max="8" man="1"/>
        <brk id="158" max="8" man="1"/>
        <brk id="185" max="8" man="1"/>
      </rowBreaks>
      <pageMargins left="0" right="0" top="0" bottom="0" header="0" footer="0"/>
      <printOptions horizontalCentered="1"/>
      <pageSetup paperSize="9" scale="88" orientation="portrait" r:id="rId6"/>
      <headerFooter alignWithMargins="0"/>
    </customSheetView>
    <customSheetView guid="{3545AE1A-D3DD-4FC8-880A-180A3F66AD42}" scale="85" showPageBreaks="1" zeroValues="0" printArea="1" hiddenRows="1" hiddenColumns="1" view="pageBreakPreview" topLeftCell="A64">
      <selection activeCell="C67" sqref="C67:I67"/>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8" orientation="portrait" r:id="rId7"/>
      <headerFooter alignWithMargins="0"/>
    </customSheetView>
    <customSheetView guid="{1C70608C-646A-4043-A222-6253B5006A93}" showPageBreaks="1" printArea="1" hiddenRows="1">
      <selection activeCell="M6" sqref="M6"/>
      <pageMargins left="0" right="0" top="0" bottom="0" header="0" footer="0"/>
      <printOptions horizontalCentered="1"/>
      <pageSetup paperSize="9" orientation="portrait" r:id="rId8"/>
      <headerFooter alignWithMargins="0"/>
    </customSheetView>
    <customSheetView guid="{237D8718-39ED-4FFE-B3B2-D1192F8D2E87}" showPageBreaks="1" printArea="1" hiddenRows="1" view="pageBreakPreview">
      <selection activeCell="M6" sqref="M6"/>
      <pageMargins left="0" right="0" top="0" bottom="0" header="0" footer="0"/>
      <printOptions horizontalCentered="1"/>
      <pageSetup paperSize="9" orientation="portrait" r:id="rId9"/>
      <headerFooter alignWithMargins="0"/>
    </customSheetView>
    <customSheetView guid="{CD4CA1A8-824A-452F-BDBA-32A47C1B3013}" showPageBreaks="1" printArea="1" hiddenRows="1" view="pageBreakPreview">
      <selection activeCell="M6" sqref="M6"/>
      <pageMargins left="0" right="0" top="0" bottom="0" header="0" footer="0"/>
      <printOptions horizontalCentered="1"/>
      <pageSetup paperSize="9" orientation="portrait" r:id="rId10"/>
      <headerFooter alignWithMargins="0"/>
    </customSheetView>
    <customSheetView guid="{6B2C1320-5106-401D-86E8-03FFC7419150}" scale="85" showPageBreaks="1" zeroValues="0" printArea="1" hiddenRows="1" hiddenColumns="1" view="pageBreakPreview" showRuler="0">
      <selection activeCell="T34" sqref="T34"/>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8" orientation="portrait" r:id="rId11"/>
      <headerFooter alignWithMargins="0"/>
    </customSheetView>
    <customSheetView guid="{863DE73B-EDD5-4C94-B877-7C156CB081F7}" showPageBreaks="1" zeroValues="0" printArea="1" hiddenRows="1" hiddenColumns="1" view="pageBreakPreview" topLeftCell="A175">
      <selection activeCell="B51" sqref="B51"/>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7" orientation="portrait" r:id="rId12"/>
      <headerFooter alignWithMargins="0"/>
    </customSheetView>
    <customSheetView guid="{DF819C10-7533-4A2E-B278-90B3B38A4AE6}"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13"/>
      <headerFooter alignWithMargins="0"/>
    </customSheetView>
    <customSheetView guid="{6F637C86-117D-4792-B5D4-37E20B1C50B5}"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14"/>
      <headerFooter alignWithMargins="0"/>
    </customSheetView>
  </customSheetViews>
  <mergeCells count="117">
    <mergeCell ref="B5:I5"/>
    <mergeCell ref="B6:I6"/>
    <mergeCell ref="A1:I1"/>
    <mergeCell ref="B2:I2"/>
    <mergeCell ref="B3:I3"/>
    <mergeCell ref="B4:I4"/>
    <mergeCell ref="B201:E201"/>
    <mergeCell ref="F201:I201"/>
    <mergeCell ref="B185:I185"/>
    <mergeCell ref="B189:E189"/>
    <mergeCell ref="F189:I189"/>
    <mergeCell ref="B191:E191"/>
    <mergeCell ref="F191:I191"/>
    <mergeCell ref="F194:I194"/>
    <mergeCell ref="B197:E197"/>
    <mergeCell ref="F197:I197"/>
    <mergeCell ref="A183:D183"/>
    <mergeCell ref="E183:I183"/>
    <mergeCell ref="B177:I177"/>
    <mergeCell ref="B179:I179"/>
    <mergeCell ref="B144:I144"/>
    <mergeCell ref="B145:I145"/>
    <mergeCell ref="B148:I148"/>
    <mergeCell ref="B149:I149"/>
    <mergeCell ref="B158:I158"/>
    <mergeCell ref="A164:I164"/>
    <mergeCell ref="B173:I173"/>
    <mergeCell ref="B170:I170"/>
    <mergeCell ref="A156:D156"/>
    <mergeCell ref="E156:I156"/>
    <mergeCell ref="B160:I160"/>
    <mergeCell ref="B150:I150"/>
    <mergeCell ref="A182:D182"/>
    <mergeCell ref="E182:I182"/>
    <mergeCell ref="A162:I162"/>
    <mergeCell ref="B168:I168"/>
    <mergeCell ref="B152:I152"/>
    <mergeCell ref="A155:D155"/>
    <mergeCell ref="E155:I155"/>
    <mergeCell ref="B175:I175"/>
    <mergeCell ref="A166:I166"/>
    <mergeCell ref="B143:I143"/>
    <mergeCell ref="A131:I131"/>
    <mergeCell ref="B133:I133"/>
    <mergeCell ref="B134:I134"/>
    <mergeCell ref="B135:I135"/>
    <mergeCell ref="A139:D139"/>
    <mergeCell ref="B141:I141"/>
    <mergeCell ref="E139:I139"/>
    <mergeCell ref="A138:D138"/>
    <mergeCell ref="B142:I142"/>
    <mergeCell ref="A95:D95"/>
    <mergeCell ref="E95:I95"/>
    <mergeCell ref="A97:I97"/>
    <mergeCell ref="B98:I98"/>
    <mergeCell ref="B99:I99"/>
    <mergeCell ref="B101:I101"/>
    <mergeCell ref="A127:I127"/>
    <mergeCell ref="A129:I129"/>
    <mergeCell ref="E138:I138"/>
    <mergeCell ref="B103:I103"/>
    <mergeCell ref="A105:I105"/>
    <mergeCell ref="E116:I116"/>
    <mergeCell ref="B107:I107"/>
    <mergeCell ref="B109:I109"/>
    <mergeCell ref="A111:I111"/>
    <mergeCell ref="A121:I121"/>
    <mergeCell ref="B113:I113"/>
    <mergeCell ref="A116:D116"/>
    <mergeCell ref="A117:D117"/>
    <mergeCell ref="E117:I117"/>
    <mergeCell ref="B119:I119"/>
    <mergeCell ref="B125:I125"/>
    <mergeCell ref="B123:I123"/>
    <mergeCell ref="A94:D94"/>
    <mergeCell ref="E94:I94"/>
    <mergeCell ref="A42:I42"/>
    <mergeCell ref="A43:I43"/>
    <mergeCell ref="A46:I46"/>
    <mergeCell ref="A47:I47"/>
    <mergeCell ref="A44:I44"/>
    <mergeCell ref="A45:I45"/>
    <mergeCell ref="A56:I56"/>
    <mergeCell ref="A58:I58"/>
    <mergeCell ref="A48:I48"/>
    <mergeCell ref="A51:D51"/>
    <mergeCell ref="E52:I52"/>
    <mergeCell ref="A54:I54"/>
    <mergeCell ref="E51:I51"/>
    <mergeCell ref="A52:D52"/>
    <mergeCell ref="C88:I88"/>
    <mergeCell ref="C84:I84"/>
    <mergeCell ref="C80:I80"/>
    <mergeCell ref="C82:I82"/>
    <mergeCell ref="A76:D76"/>
    <mergeCell ref="E76:I76"/>
    <mergeCell ref="A79:I79"/>
    <mergeCell ref="C86:I86"/>
    <mergeCell ref="A39:I39"/>
    <mergeCell ref="A40:I40"/>
    <mergeCell ref="A41:I41"/>
    <mergeCell ref="A35:I35"/>
    <mergeCell ref="A36:I36"/>
    <mergeCell ref="A37:I37"/>
    <mergeCell ref="A38:I38"/>
    <mergeCell ref="C90:I90"/>
    <mergeCell ref="B92:I92"/>
    <mergeCell ref="A60:I60"/>
    <mergeCell ref="C66:I66"/>
    <mergeCell ref="A77:D77"/>
    <mergeCell ref="E77:I77"/>
    <mergeCell ref="B74:I74"/>
    <mergeCell ref="C68:I68"/>
    <mergeCell ref="B70:I70"/>
    <mergeCell ref="B62:I62"/>
    <mergeCell ref="C64:I64"/>
    <mergeCell ref="A72:I72"/>
  </mergeCells>
  <phoneticPr fontId="23" type="noConversion"/>
  <printOptions horizontalCentered="1"/>
  <pageMargins left="0.59" right="0.42" top="0.52" bottom="0.32" header="0.27" footer="0.21"/>
  <pageSetup paperSize="9" scale="87" orientation="portrait" r:id="rId15"/>
  <headerFooter alignWithMargins="0"/>
  <rowBreaks count="7" manualBreakCount="7">
    <brk id="53" max="8" man="1"/>
    <brk id="78" max="8" man="1"/>
    <brk id="96" max="8" man="1"/>
    <brk id="118" max="8" man="1"/>
    <brk id="140" max="8" man="1"/>
    <brk id="157" max="8" man="1"/>
    <brk id="184" max="8" man="1"/>
  </rowBreaks>
  <drawing r:id="rId1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AA235"/>
  <sheetViews>
    <sheetView view="pageBreakPreview" topLeftCell="A120" zoomScaleNormal="100" workbookViewId="0">
      <selection activeCell="Y127" sqref="Y127"/>
    </sheetView>
  </sheetViews>
  <sheetFormatPr defaultRowHeight="12.75"/>
  <cols>
    <col min="1" max="1" width="5.140625" style="25" customWidth="1"/>
    <col min="2" max="2" width="13.28515625" style="25" customWidth="1"/>
    <col min="3" max="3" width="9.140625" style="25" hidden="1" customWidth="1"/>
    <col min="4" max="4" width="10.28515625" style="25" customWidth="1"/>
    <col min="5" max="5" width="3.42578125" style="25" customWidth="1"/>
    <col min="6" max="6" width="5.5703125" style="25" hidden="1" customWidth="1"/>
    <col min="7" max="7" width="11.42578125" style="25" hidden="1" customWidth="1"/>
    <col min="8" max="8" width="9.140625" style="25" hidden="1" customWidth="1"/>
    <col min="9" max="9" width="10" style="25" hidden="1" customWidth="1"/>
    <col min="10" max="10" width="3.28515625" style="25" hidden="1" customWidth="1"/>
    <col min="11" max="11" width="5" style="25" hidden="1" customWidth="1"/>
    <col min="12" max="12" width="11.28515625" style="25" hidden="1" customWidth="1"/>
    <col min="13" max="13" width="9.140625" style="25" hidden="1" customWidth="1"/>
    <col min="14" max="14" width="10.28515625" style="25" hidden="1" customWidth="1"/>
    <col min="15" max="15" width="3.7109375" style="25" hidden="1" customWidth="1"/>
    <col min="16" max="16" width="6.42578125" style="25" hidden="1" customWidth="1"/>
    <col min="17" max="17" width="11.140625" style="25" hidden="1" customWidth="1"/>
    <col min="18" max="18" width="9.140625" style="25" hidden="1" customWidth="1"/>
    <col min="19" max="19" width="9.28515625" style="25" hidden="1" customWidth="1"/>
    <col min="20" max="20" width="3.28515625" style="25" hidden="1" customWidth="1"/>
    <col min="21" max="21" width="6.140625" style="25" hidden="1" customWidth="1"/>
    <col min="22" max="22" width="8.5703125" style="25" customWidth="1"/>
    <col min="23" max="23" width="8.42578125" style="25" customWidth="1"/>
    <col min="24" max="24" width="8.85546875" style="25" customWidth="1"/>
    <col min="25" max="16384" width="9.140625" style="25"/>
  </cols>
  <sheetData>
    <row r="1" spans="1:27" ht="13.5" hidden="1" thickBot="1">
      <c r="A1" s="26"/>
      <c r="B1" s="27"/>
      <c r="C1" s="27"/>
      <c r="D1" s="28"/>
      <c r="F1" s="26"/>
      <c r="G1" s="27"/>
      <c r="H1" s="27"/>
      <c r="I1" s="28"/>
      <c r="K1" s="26"/>
      <c r="L1" s="27"/>
      <c r="M1" s="27"/>
      <c r="N1" s="28"/>
      <c r="P1" s="26"/>
      <c r="Q1" s="27"/>
      <c r="R1" s="27"/>
      <c r="S1" s="28"/>
    </row>
    <row r="2" spans="1:27" ht="13.5" hidden="1" thickBot="1">
      <c r="A2" s="29"/>
      <c r="D2" s="30"/>
      <c r="F2" s="29"/>
      <c r="I2" s="30"/>
      <c r="K2" s="29"/>
      <c r="N2" s="30"/>
      <c r="P2" s="29"/>
      <c r="S2" s="30"/>
      <c r="U2" s="31" t="s">
        <v>132</v>
      </c>
    </row>
    <row r="3" spans="1:27" ht="13.5" hidden="1" thickBot="1">
      <c r="A3" s="333">
        <v>155885</v>
      </c>
      <c r="B3" s="334"/>
      <c r="C3" s="32"/>
      <c r="D3" s="33"/>
      <c r="E3" s="32"/>
      <c r="F3" s="333">
        <v>4960</v>
      </c>
      <c r="G3" s="334"/>
      <c r="H3" s="32"/>
      <c r="I3" s="33"/>
      <c r="K3" s="333">
        <v>10352</v>
      </c>
      <c r="L3" s="334"/>
      <c r="M3" s="32"/>
      <c r="N3" s="33"/>
      <c r="P3" s="333">
        <v>691647</v>
      </c>
      <c r="Q3" s="334"/>
      <c r="R3" s="32"/>
      <c r="S3" s="33"/>
      <c r="U3" s="31" t="s">
        <v>133</v>
      </c>
    </row>
    <row r="4" spans="1:27" hidden="1">
      <c r="A4" s="328"/>
      <c r="B4" s="329"/>
      <c r="C4" s="32"/>
      <c r="D4" s="33"/>
      <c r="E4" s="32"/>
      <c r="F4" s="34"/>
      <c r="G4" s="32"/>
      <c r="H4" s="32"/>
      <c r="I4" s="33"/>
      <c r="K4" s="34"/>
      <c r="L4" s="32"/>
      <c r="M4" s="32"/>
      <c r="N4" s="33"/>
      <c r="P4" s="34"/>
      <c r="Q4" s="32"/>
      <c r="R4" s="32"/>
      <c r="S4" s="33"/>
      <c r="U4" s="31" t="s">
        <v>134</v>
      </c>
    </row>
    <row r="5" spans="1:27" hidden="1">
      <c r="A5" s="34"/>
      <c r="B5" s="35"/>
      <c r="C5" s="35"/>
      <c r="D5" s="36"/>
      <c r="E5" s="35"/>
      <c r="F5" s="34"/>
      <c r="G5" s="35"/>
      <c r="H5" s="35"/>
      <c r="I5" s="36"/>
      <c r="K5" s="34"/>
      <c r="L5" s="35"/>
      <c r="M5" s="35"/>
      <c r="N5" s="36"/>
      <c r="P5" s="34"/>
      <c r="Q5" s="35"/>
      <c r="R5" s="35"/>
      <c r="S5" s="36"/>
      <c r="U5" s="31" t="s">
        <v>135</v>
      </c>
    </row>
    <row r="6" spans="1:27" ht="51.75" hidden="1" customHeight="1" thickBot="1">
      <c r="A6" s="330" t="str">
        <f>IF(OR((A3&gt;9999999999),(A3&lt;0)),"Invalid Entry - More than 1000 crore OR -ve value",IF(A3=0, "",+CONCATENATE(U2,B13,D13,B12,D12,B11,D11,B10,D10,B9,D9,B8," Only")))</f>
        <v>USD One Lac Fifty Five Thousand Eight Hundred Eighty Five Only</v>
      </c>
      <c r="B6" s="331"/>
      <c r="C6" s="331"/>
      <c r="D6" s="332"/>
      <c r="E6" s="37"/>
      <c r="F6" s="330" t="str">
        <f>IF(OR((F3&gt;9999999999),(F3&lt;0)),"Invalid Entry - More than 1000 crore OR -ve value",IF(F3=0, "",+CONCATENATE(U3, G13,I13,G12,I12,G11,I11,G10,I10,G9,I9,G8," Only")))</f>
        <v>EURO Four Thousand Nine Hundred Sixty Only</v>
      </c>
      <c r="G6" s="331"/>
      <c r="H6" s="331"/>
      <c r="I6" s="332"/>
      <c r="J6" s="37"/>
      <c r="K6" s="330" t="str">
        <f>IF(OR((K3&gt;9999999999),(K3&lt;0)),"Invalid Entry - More than 1000 crore OR -ve value",IF(K3=0, "",+CONCATENATE(U4, L13,N13,L12,N12,L11,N11,L10,N10,L9,N9,L8," Only")))</f>
        <v>RMB Ten Thousand Three Hundred Fifty Two Only</v>
      </c>
      <c r="L6" s="331"/>
      <c r="M6" s="331"/>
      <c r="N6" s="332"/>
      <c r="P6" s="330" t="str">
        <f>IF(OR((P3&gt;9999999999),(P3&lt;0)),"Invalid Entry - More than 1000 crore OR -ve value",IF(P3=0, "",+CONCATENATE(U5, Q13,S13,Q12,S12,Q11,S11,Q10,S10,Q9,S9,Q8," Only")))</f>
        <v>INR Six Lac Ninety One Thousand Six Hundred Forty Seven Only</v>
      </c>
      <c r="Q6" s="331"/>
      <c r="R6" s="331"/>
      <c r="S6" s="332"/>
      <c r="U6" s="335" t="str">
        <f>VLOOKUP(1,T30:Y45,6,FALSE)</f>
        <v>USD 155885/- + EURO 4960/- + RMB 10352/- + INR 691647/-</v>
      </c>
      <c r="V6" s="335"/>
      <c r="W6" s="335"/>
      <c r="X6" s="335"/>
      <c r="Y6" s="335"/>
      <c r="Z6" s="335"/>
      <c r="AA6" s="335"/>
    </row>
    <row r="7" spans="1:27" ht="70.5" hidden="1" customHeight="1" thickBot="1">
      <c r="A7" s="34"/>
      <c r="B7" s="35"/>
      <c r="C7" s="35"/>
      <c r="D7" s="36"/>
      <c r="E7" s="35"/>
      <c r="F7" s="34"/>
      <c r="G7" s="35"/>
      <c r="H7" s="35"/>
      <c r="I7" s="36"/>
      <c r="K7" s="34"/>
      <c r="L7" s="35"/>
      <c r="M7" s="35"/>
      <c r="N7" s="36"/>
      <c r="P7" s="34"/>
      <c r="Q7" s="35"/>
      <c r="R7" s="35"/>
      <c r="S7" s="36"/>
      <c r="U7" s="336" t="str">
        <f>VLOOKUP(1,T10:Y25,6,FALSE)</f>
        <v>USD One Lac Fifty Five Thousand Eight Hundred Eighty Five Only plus EURO Four Thousand Nine Hundred Sixty Only plus RMB Ten Thousand Three Hundred Fifty Two Only plus INR Six Lac Ninety One Thousand Six Hundred Forty Seven Only</v>
      </c>
      <c r="V7" s="337"/>
      <c r="W7" s="337"/>
      <c r="X7" s="337"/>
      <c r="Y7" s="337"/>
      <c r="Z7" s="337"/>
      <c r="AA7" s="338"/>
    </row>
    <row r="8" spans="1:27" hidden="1">
      <c r="A8" s="38">
        <f>-INT(A3/100)*100+ROUND(A3,0)</f>
        <v>85</v>
      </c>
      <c r="B8" s="35" t="str">
        <f t="shared" ref="B8:B13" si="0">IF(A8=0,"",LOOKUP(A8,$A$15:$A$114,$B$15:$B$114))</f>
        <v>Eighty Five</v>
      </c>
      <c r="C8" s="35"/>
      <c r="D8" s="39"/>
      <c r="E8" s="35"/>
      <c r="F8" s="38">
        <f>-INT(F3/100)*100+ROUND(F3,0)</f>
        <v>60</v>
      </c>
      <c r="G8" s="35" t="str">
        <f t="shared" ref="G8:G13" si="1">IF(F8=0,"",LOOKUP(F8,$A$15:$A$114,$B$15:$B$114))</f>
        <v>Sixty</v>
      </c>
      <c r="H8" s="35"/>
      <c r="I8" s="39"/>
      <c r="K8" s="38">
        <f>-INT(K3/100)*100+ROUND(K3,0)</f>
        <v>52</v>
      </c>
      <c r="L8" s="35" t="str">
        <f t="shared" ref="L8:L13" si="2">IF(K8=0,"",LOOKUP(K8,$A$15:$A$114,$B$15:$B$114))</f>
        <v>Fifty Two</v>
      </c>
      <c r="M8" s="35"/>
      <c r="N8" s="39"/>
      <c r="P8" s="38">
        <f>-INT(P3/100)*100+ROUND(P3,0)</f>
        <v>47</v>
      </c>
      <c r="Q8" s="35" t="str">
        <f t="shared" ref="Q8:Q13" si="3">IF(P8=0,"",LOOKUP(P8,$A$15:$A$114,$B$15:$B$114))</f>
        <v>Forty Seven</v>
      </c>
      <c r="R8" s="35"/>
      <c r="S8" s="39"/>
    </row>
    <row r="9" spans="1:27" hidden="1">
      <c r="A9" s="38">
        <f>-INT(A3/1000)*10+INT(A3/100)</f>
        <v>8</v>
      </c>
      <c r="B9" s="35" t="str">
        <f t="shared" si="0"/>
        <v>Eight</v>
      </c>
      <c r="C9" s="35"/>
      <c r="D9" s="39" t="str">
        <f>+IF(B9="",""," Hundred ")</f>
        <v xml:space="preserve"> Hundred </v>
      </c>
      <c r="E9" s="35"/>
      <c r="F9" s="38">
        <f>-INT(F3/1000)*10+INT(F3/100)</f>
        <v>9</v>
      </c>
      <c r="G9" s="35" t="str">
        <f t="shared" si="1"/>
        <v>Nine</v>
      </c>
      <c r="H9" s="35"/>
      <c r="I9" s="39" t="str">
        <f>+IF(G9="",""," Hundred ")</f>
        <v xml:space="preserve"> Hundred </v>
      </c>
      <c r="K9" s="38">
        <f>-INT(K3/1000)*10+INT(K3/100)</f>
        <v>3</v>
      </c>
      <c r="L9" s="35" t="str">
        <f t="shared" si="2"/>
        <v>Three</v>
      </c>
      <c r="M9" s="35"/>
      <c r="N9" s="39" t="str">
        <f>+IF(L9="",""," Hundred ")</f>
        <v xml:space="preserve"> Hundred </v>
      </c>
      <c r="P9" s="38">
        <f>-INT(P3/1000)*10+INT(P3/100)</f>
        <v>6</v>
      </c>
      <c r="Q9" s="35" t="str">
        <f t="shared" si="3"/>
        <v>Six</v>
      </c>
      <c r="R9" s="35"/>
      <c r="S9" s="39" t="str">
        <f>+IF(Q9="",""," Hundred ")</f>
        <v xml:space="preserve"> Hundred </v>
      </c>
    </row>
    <row r="10" spans="1:27" hidden="1">
      <c r="A10" s="38">
        <f>-INT(A3/100000)*100+INT(A3/1000)</f>
        <v>55</v>
      </c>
      <c r="B10" s="35" t="str">
        <f t="shared" si="0"/>
        <v>Fifty Five</v>
      </c>
      <c r="C10" s="35"/>
      <c r="D10" s="39" t="str">
        <f>IF((B10=""),IF(C10="",""," Thousand ")," Thousand ")</f>
        <v xml:space="preserve"> Thousand </v>
      </c>
      <c r="E10" s="35"/>
      <c r="F10" s="38">
        <f>-INT(F3/100000)*100+INT(F3/1000)</f>
        <v>4</v>
      </c>
      <c r="G10" s="35" t="str">
        <f t="shared" si="1"/>
        <v>Four</v>
      </c>
      <c r="H10" s="35"/>
      <c r="I10" s="39" t="str">
        <f>IF((G10=""),IF(H10="",""," Thousand ")," Thousand ")</f>
        <v xml:space="preserve"> Thousand </v>
      </c>
      <c r="K10" s="38">
        <f>-INT(K3/100000)*100+INT(K3/1000)</f>
        <v>10</v>
      </c>
      <c r="L10" s="35" t="str">
        <f t="shared" si="2"/>
        <v>Ten</v>
      </c>
      <c r="M10" s="35"/>
      <c r="N10" s="39" t="str">
        <f>IF((L10=""),IF(M10="",""," Thousand ")," Thousand ")</f>
        <v xml:space="preserve"> Thousand </v>
      </c>
      <c r="P10" s="38">
        <f>-INT(P3/100000)*100+INT(P3/1000)</f>
        <v>91</v>
      </c>
      <c r="Q10" s="35" t="str">
        <f t="shared" si="3"/>
        <v>Ninety One</v>
      </c>
      <c r="R10" s="35"/>
      <c r="S10" s="39" t="str">
        <f>IF((Q10=""),IF(R10="",""," Thousand ")," Thousand ")</f>
        <v xml:space="preserve"> Thousand </v>
      </c>
      <c r="T10" s="40">
        <f>IF(Y10="",0, 1)</f>
        <v>0</v>
      </c>
      <c r="U10" s="25">
        <v>0</v>
      </c>
      <c r="V10" s="25">
        <v>0</v>
      </c>
      <c r="W10" s="25">
        <v>0</v>
      </c>
      <c r="X10" s="25">
        <v>0</v>
      </c>
      <c r="Y10" s="41" t="str">
        <f>IF(AND($A$3=0,$F$3=0,$K$3=0,$P$3=0)," Zero only", "")</f>
        <v/>
      </c>
      <c r="AA10" s="25" t="s">
        <v>136</v>
      </c>
    </row>
    <row r="11" spans="1:27" hidden="1">
      <c r="A11" s="38">
        <f>-INT(A3/10000000)*100+INT(A3/100000)</f>
        <v>1</v>
      </c>
      <c r="B11" s="35" t="str">
        <f t="shared" si="0"/>
        <v>One</v>
      </c>
      <c r="C11" s="35"/>
      <c r="D11" s="39" t="str">
        <f>IF((B11=""),IF(C11="",""," Lac ")," Lac ")</f>
        <v xml:space="preserve"> Lac </v>
      </c>
      <c r="E11" s="35"/>
      <c r="F11" s="38">
        <f>-INT(F3/10000000)*100+INT(F3/100000)</f>
        <v>0</v>
      </c>
      <c r="G11" s="35" t="str">
        <f t="shared" si="1"/>
        <v/>
      </c>
      <c r="H11" s="35"/>
      <c r="I11" s="39" t="str">
        <f>IF((G11=""),IF(H11="",""," Lac ")," Lac ")</f>
        <v/>
      </c>
      <c r="K11" s="38">
        <f>-INT(K3/10000000)*100+INT(K3/100000)</f>
        <v>0</v>
      </c>
      <c r="L11" s="35" t="str">
        <f t="shared" si="2"/>
        <v/>
      </c>
      <c r="M11" s="35"/>
      <c r="N11" s="39" t="str">
        <f>IF((L11=""),IF(M11="",""," Lac ")," Lac ")</f>
        <v/>
      </c>
      <c r="P11" s="38">
        <f>-INT(P3/10000000)*100+INT(P3/100000)</f>
        <v>6</v>
      </c>
      <c r="Q11" s="35" t="str">
        <f t="shared" si="3"/>
        <v>Six</v>
      </c>
      <c r="R11" s="35"/>
      <c r="S11" s="39" t="str">
        <f>IF((Q11=""),IF(R11="",""," Lac ")," Lac ")</f>
        <v xml:space="preserve"> Lac </v>
      </c>
      <c r="T11" s="40">
        <f t="shared" ref="T11:T25" si="4">IF(Y11="",0, 1)</f>
        <v>0</v>
      </c>
      <c r="U11" s="25">
        <v>0</v>
      </c>
      <c r="V11" s="25">
        <v>0</v>
      </c>
      <c r="W11" s="25">
        <v>0</v>
      </c>
      <c r="X11" s="25">
        <v>1</v>
      </c>
      <c r="Y11" s="42" t="str">
        <f>IF(AND($A$3=0,$F$3=0,$K$3=0,$P$3&gt;0),$P$6, "")</f>
        <v/>
      </c>
    </row>
    <row r="12" spans="1:27" hidden="1">
      <c r="A12" s="38">
        <f>-INT(A3/1000000000)*100+INT(A3/10000000)</f>
        <v>0</v>
      </c>
      <c r="B12" s="43" t="str">
        <f t="shared" si="0"/>
        <v/>
      </c>
      <c r="C12" s="35"/>
      <c r="D12" s="39" t="str">
        <f>IF((B12=""),IF(C12="",""," Crore ")," Crore ")</f>
        <v/>
      </c>
      <c r="E12" s="35"/>
      <c r="F12" s="38">
        <f>-INT(F3/1000000000)*100+INT(F3/10000000)</f>
        <v>0</v>
      </c>
      <c r="G12" s="43" t="str">
        <f t="shared" si="1"/>
        <v/>
      </c>
      <c r="H12" s="35"/>
      <c r="I12" s="39" t="str">
        <f>IF((G12=""),IF(H12="",""," Crore ")," Crore ")</f>
        <v/>
      </c>
      <c r="K12" s="38">
        <f>-INT(K3/1000000000)*100+INT(K3/10000000)</f>
        <v>0</v>
      </c>
      <c r="L12" s="43" t="str">
        <f t="shared" si="2"/>
        <v/>
      </c>
      <c r="M12" s="35"/>
      <c r="N12" s="39" t="str">
        <f>IF((L12=""),IF(M12="",""," Crore ")," Crore ")</f>
        <v/>
      </c>
      <c r="P12" s="38">
        <f>-INT(P3/1000000000)*100+INT(P3/10000000)</f>
        <v>0</v>
      </c>
      <c r="Q12" s="43" t="str">
        <f t="shared" si="3"/>
        <v/>
      </c>
      <c r="R12" s="35"/>
      <c r="S12" s="39" t="str">
        <f>IF((Q12=""),IF(R12="",""," Crore ")," Crore ")</f>
        <v/>
      </c>
      <c r="T12" s="40">
        <f t="shared" si="4"/>
        <v>0</v>
      </c>
      <c r="U12" s="25">
        <v>0</v>
      </c>
      <c r="V12" s="25">
        <v>0</v>
      </c>
      <c r="W12" s="25">
        <v>1</v>
      </c>
      <c r="X12" s="25">
        <v>0</v>
      </c>
      <c r="Y12" s="42" t="str">
        <f>IF(AND($A$3=0,$F$3=0,$K$3&gt;0,$P$3=0),$K$6, "")</f>
        <v/>
      </c>
    </row>
    <row r="13" spans="1:27" hidden="1">
      <c r="A13" s="44">
        <f>-INT(A3/10000000000)*1000+INT(A3/1000000000)</f>
        <v>0</v>
      </c>
      <c r="B13" s="43" t="str">
        <f t="shared" si="0"/>
        <v/>
      </c>
      <c r="C13" s="35"/>
      <c r="D13" s="39" t="str">
        <f>IF((B13=""),IF(C13="",""," Hundred ")," Hundred ")</f>
        <v/>
      </c>
      <c r="E13" s="35"/>
      <c r="F13" s="44">
        <f>-INT(F3/10000000000)*1000+INT(F3/1000000000)</f>
        <v>0</v>
      </c>
      <c r="G13" s="43" t="str">
        <f t="shared" si="1"/>
        <v/>
      </c>
      <c r="H13" s="35"/>
      <c r="I13" s="39" t="str">
        <f>IF((G13=""),IF(H13="",""," Hundred ")," Hundred ")</f>
        <v/>
      </c>
      <c r="K13" s="44">
        <f>-INT(K3/10000000000)*1000+INT(K3/1000000000)</f>
        <v>0</v>
      </c>
      <c r="L13" s="43" t="str">
        <f t="shared" si="2"/>
        <v/>
      </c>
      <c r="M13" s="35"/>
      <c r="N13" s="39" t="str">
        <f>IF((L13=""),IF(M13="",""," Hundred ")," Hundred ")</f>
        <v/>
      </c>
      <c r="P13" s="44">
        <f>-INT(P3/10000000000)*1000+INT(P3/1000000000)</f>
        <v>0</v>
      </c>
      <c r="Q13" s="43" t="str">
        <f t="shared" si="3"/>
        <v/>
      </c>
      <c r="R13" s="35"/>
      <c r="S13" s="39" t="str">
        <f>IF((Q13=""),IF(R13="",""," Hundred ")," Hundred ")</f>
        <v/>
      </c>
      <c r="T13" s="40">
        <f t="shared" si="4"/>
        <v>0</v>
      </c>
      <c r="U13" s="25">
        <v>0</v>
      </c>
      <c r="V13" s="25">
        <v>0</v>
      </c>
      <c r="W13" s="25">
        <v>1</v>
      </c>
      <c r="X13" s="25">
        <v>1</v>
      </c>
      <c r="Y13" s="42" t="str">
        <f>IF(AND($A$3=0,$F$3=0,$K$3&gt;0,$P$3&gt;0),$K$6&amp;$AA$10&amp;$P$6, "")</f>
        <v/>
      </c>
    </row>
    <row r="14" spans="1:27" hidden="1">
      <c r="A14" s="45"/>
      <c r="B14" s="35"/>
      <c r="C14" s="35"/>
      <c r="D14" s="36"/>
      <c r="E14" s="35"/>
      <c r="F14" s="45"/>
      <c r="G14" s="35"/>
      <c r="H14" s="35"/>
      <c r="I14" s="36"/>
      <c r="K14" s="45"/>
      <c r="L14" s="35"/>
      <c r="M14" s="35"/>
      <c r="N14" s="36"/>
      <c r="P14" s="45"/>
      <c r="Q14" s="35"/>
      <c r="R14" s="35"/>
      <c r="S14" s="36"/>
      <c r="T14" s="40">
        <f t="shared" si="4"/>
        <v>0</v>
      </c>
      <c r="U14" s="25">
        <v>0</v>
      </c>
      <c r="V14" s="25">
        <v>1</v>
      </c>
      <c r="W14" s="25">
        <v>0</v>
      </c>
      <c r="X14" s="25">
        <v>0</v>
      </c>
      <c r="Y14" s="42" t="str">
        <f>IF(AND($A$3=0,$F$3&gt;0,$K$3=0,$P$3=0),$F$6, "")</f>
        <v/>
      </c>
    </row>
    <row r="15" spans="1:27" hidden="1">
      <c r="A15" s="46">
        <v>1</v>
      </c>
      <c r="B15" s="47" t="s">
        <v>137</v>
      </c>
      <c r="C15" s="35"/>
      <c r="D15" s="36"/>
      <c r="E15" s="35"/>
      <c r="F15" s="46">
        <v>1</v>
      </c>
      <c r="G15" s="47" t="s">
        <v>137</v>
      </c>
      <c r="H15" s="35"/>
      <c r="I15" s="36"/>
      <c r="K15" s="46">
        <v>1</v>
      </c>
      <c r="L15" s="47" t="s">
        <v>137</v>
      </c>
      <c r="M15" s="35"/>
      <c r="N15" s="36"/>
      <c r="P15" s="46">
        <v>1</v>
      </c>
      <c r="Q15" s="47" t="s">
        <v>137</v>
      </c>
      <c r="R15" s="35"/>
      <c r="S15" s="36"/>
      <c r="T15" s="40">
        <f t="shared" si="4"/>
        <v>0</v>
      </c>
      <c r="U15" s="25">
        <v>0</v>
      </c>
      <c r="V15" s="25">
        <v>1</v>
      </c>
      <c r="W15" s="25">
        <v>0</v>
      </c>
      <c r="X15" s="25">
        <v>1</v>
      </c>
      <c r="Y15" s="42" t="str">
        <f>IF(AND($A$3=0,$F$3&gt;0,$K$3=0,$P$3&gt;0),$F$6&amp;$AA$10&amp;$P$6, "")</f>
        <v/>
      </c>
    </row>
    <row r="16" spans="1:27" hidden="1">
      <c r="A16" s="46">
        <v>2</v>
      </c>
      <c r="B16" s="47" t="s">
        <v>138</v>
      </c>
      <c r="C16" s="35"/>
      <c r="D16" s="36"/>
      <c r="E16" s="35"/>
      <c r="F16" s="46">
        <v>2</v>
      </c>
      <c r="G16" s="47" t="s">
        <v>138</v>
      </c>
      <c r="H16" s="35"/>
      <c r="I16" s="36"/>
      <c r="K16" s="46">
        <v>2</v>
      </c>
      <c r="L16" s="47" t="s">
        <v>138</v>
      </c>
      <c r="M16" s="35"/>
      <c r="N16" s="36"/>
      <c r="P16" s="46">
        <v>2</v>
      </c>
      <c r="Q16" s="47" t="s">
        <v>138</v>
      </c>
      <c r="R16" s="35"/>
      <c r="S16" s="36"/>
      <c r="T16" s="40">
        <f t="shared" si="4"/>
        <v>0</v>
      </c>
      <c r="U16" s="25">
        <v>0</v>
      </c>
      <c r="V16" s="25">
        <v>1</v>
      </c>
      <c r="W16" s="25">
        <v>1</v>
      </c>
      <c r="X16" s="25">
        <v>0</v>
      </c>
      <c r="Y16" s="42" t="str">
        <f>IF(AND($A$3=0,$F$3&gt;0,$K$3&gt;0,$P$3=0),$F$6&amp;$AA$10&amp;$K$6, "")</f>
        <v/>
      </c>
    </row>
    <row r="17" spans="1:27" hidden="1">
      <c r="A17" s="46">
        <v>3</v>
      </c>
      <c r="B17" s="47" t="s">
        <v>139</v>
      </c>
      <c r="C17" s="35"/>
      <c r="D17" s="36"/>
      <c r="E17" s="35"/>
      <c r="F17" s="46">
        <v>3</v>
      </c>
      <c r="G17" s="47" t="s">
        <v>139</v>
      </c>
      <c r="H17" s="35"/>
      <c r="I17" s="36"/>
      <c r="K17" s="46">
        <v>3</v>
      </c>
      <c r="L17" s="47" t="s">
        <v>139</v>
      </c>
      <c r="M17" s="35"/>
      <c r="N17" s="36"/>
      <c r="P17" s="46">
        <v>3</v>
      </c>
      <c r="Q17" s="47" t="s">
        <v>139</v>
      </c>
      <c r="R17" s="35"/>
      <c r="S17" s="36"/>
      <c r="T17" s="40">
        <f t="shared" si="4"/>
        <v>0</v>
      </c>
      <c r="U17" s="25">
        <v>0</v>
      </c>
      <c r="V17" s="25">
        <v>1</v>
      </c>
      <c r="W17" s="25">
        <v>1</v>
      </c>
      <c r="X17" s="25">
        <v>1</v>
      </c>
      <c r="Y17" s="48" t="str">
        <f>IF(AND($A$3=0,$F$3&gt;0,$K$3&gt;0,$P$3&gt;0),$F$6&amp;$AA$10&amp;$K$6&amp;$AA$10&amp;$P$6, "")</f>
        <v/>
      </c>
    </row>
    <row r="18" spans="1:27" hidden="1">
      <c r="A18" s="46">
        <v>4</v>
      </c>
      <c r="B18" s="47" t="s">
        <v>140</v>
      </c>
      <c r="C18" s="35"/>
      <c r="D18" s="36"/>
      <c r="E18" s="35"/>
      <c r="F18" s="46">
        <v>4</v>
      </c>
      <c r="G18" s="47" t="s">
        <v>140</v>
      </c>
      <c r="H18" s="35"/>
      <c r="I18" s="36"/>
      <c r="K18" s="46">
        <v>4</v>
      </c>
      <c r="L18" s="47" t="s">
        <v>140</v>
      </c>
      <c r="M18" s="35"/>
      <c r="N18" s="36"/>
      <c r="P18" s="46">
        <v>4</v>
      </c>
      <c r="Q18" s="47" t="s">
        <v>140</v>
      </c>
      <c r="R18" s="35"/>
      <c r="S18" s="36"/>
      <c r="T18" s="40">
        <f t="shared" si="4"/>
        <v>0</v>
      </c>
      <c r="U18" s="25">
        <v>1</v>
      </c>
      <c r="V18" s="25">
        <v>0</v>
      </c>
      <c r="W18" s="25">
        <v>0</v>
      </c>
      <c r="X18" s="25">
        <v>0</v>
      </c>
      <c r="Y18" s="41" t="str">
        <f>IF(AND($A$3&gt;0,$F$3=0,$K$3=0,$P$3=0), $A$6, "")</f>
        <v/>
      </c>
    </row>
    <row r="19" spans="1:27" hidden="1">
      <c r="A19" s="46">
        <v>5</v>
      </c>
      <c r="B19" s="47" t="s">
        <v>141</v>
      </c>
      <c r="C19" s="35"/>
      <c r="D19" s="36"/>
      <c r="E19" s="35"/>
      <c r="F19" s="46">
        <v>5</v>
      </c>
      <c r="G19" s="47" t="s">
        <v>141</v>
      </c>
      <c r="H19" s="35"/>
      <c r="I19" s="36"/>
      <c r="K19" s="46">
        <v>5</v>
      </c>
      <c r="L19" s="47" t="s">
        <v>141</v>
      </c>
      <c r="M19" s="35"/>
      <c r="N19" s="36"/>
      <c r="P19" s="46">
        <v>5</v>
      </c>
      <c r="Q19" s="47" t="s">
        <v>141</v>
      </c>
      <c r="R19" s="35"/>
      <c r="S19" s="36"/>
      <c r="T19" s="40">
        <f t="shared" si="4"/>
        <v>0</v>
      </c>
      <c r="U19" s="25">
        <v>1</v>
      </c>
      <c r="V19" s="25">
        <v>0</v>
      </c>
      <c r="W19" s="25">
        <v>0</v>
      </c>
      <c r="X19" s="25">
        <v>1</v>
      </c>
      <c r="Y19" s="42" t="str">
        <f>IF(AND($A$3&gt;0,$F$3=0,$K$3=0,$P$3&gt;0),$A$6&amp;$AA$10&amp;$P$6, "")</f>
        <v/>
      </c>
    </row>
    <row r="20" spans="1:27" hidden="1">
      <c r="A20" s="46">
        <v>6</v>
      </c>
      <c r="B20" s="47" t="s">
        <v>142</v>
      </c>
      <c r="C20" s="35"/>
      <c r="D20" s="36"/>
      <c r="E20" s="35"/>
      <c r="F20" s="46">
        <v>6</v>
      </c>
      <c r="G20" s="47" t="s">
        <v>142</v>
      </c>
      <c r="H20" s="35"/>
      <c r="I20" s="36"/>
      <c r="K20" s="46">
        <v>6</v>
      </c>
      <c r="L20" s="47" t="s">
        <v>142</v>
      </c>
      <c r="M20" s="35"/>
      <c r="N20" s="36"/>
      <c r="P20" s="46">
        <v>6</v>
      </c>
      <c r="Q20" s="47" t="s">
        <v>142</v>
      </c>
      <c r="R20" s="35"/>
      <c r="S20" s="36"/>
      <c r="T20" s="40">
        <f t="shared" si="4"/>
        <v>0</v>
      </c>
      <c r="U20" s="25">
        <v>1</v>
      </c>
      <c r="V20" s="25">
        <v>0</v>
      </c>
      <c r="W20" s="25">
        <v>1</v>
      </c>
      <c r="X20" s="25">
        <v>0</v>
      </c>
      <c r="Y20" s="42" t="str">
        <f>IF(AND($A$3&gt;0,$F$3=0,$K$3&gt;0,$P$3=0),$A$6&amp;$AA$10&amp;$K$6, "")</f>
        <v/>
      </c>
    </row>
    <row r="21" spans="1:27" hidden="1">
      <c r="A21" s="46">
        <v>7</v>
      </c>
      <c r="B21" s="47" t="s">
        <v>143</v>
      </c>
      <c r="C21" s="35"/>
      <c r="D21" s="36"/>
      <c r="E21" s="35"/>
      <c r="F21" s="46">
        <v>7</v>
      </c>
      <c r="G21" s="47" t="s">
        <v>143</v>
      </c>
      <c r="H21" s="35"/>
      <c r="I21" s="36"/>
      <c r="K21" s="46">
        <v>7</v>
      </c>
      <c r="L21" s="47" t="s">
        <v>143</v>
      </c>
      <c r="M21" s="35"/>
      <c r="N21" s="36"/>
      <c r="P21" s="46">
        <v>7</v>
      </c>
      <c r="Q21" s="47" t="s">
        <v>143</v>
      </c>
      <c r="R21" s="35"/>
      <c r="S21" s="36"/>
      <c r="T21" s="40">
        <f t="shared" si="4"/>
        <v>0</v>
      </c>
      <c r="U21" s="25">
        <v>1</v>
      </c>
      <c r="V21" s="25">
        <v>0</v>
      </c>
      <c r="W21" s="25">
        <v>1</v>
      </c>
      <c r="X21" s="25">
        <v>1</v>
      </c>
      <c r="Y21" s="42" t="str">
        <f>IF(AND($A$3&gt;0,$F$3=0,$K$3&gt;0,$P$3&gt;0),$A$6&amp;$AA$10&amp;$K$6&amp;$AA$10&amp;$P$6, "")</f>
        <v/>
      </c>
    </row>
    <row r="22" spans="1:27" hidden="1">
      <c r="A22" s="46">
        <v>8</v>
      </c>
      <c r="B22" s="47" t="s">
        <v>144</v>
      </c>
      <c r="C22" s="35"/>
      <c r="D22" s="36"/>
      <c r="E22" s="35"/>
      <c r="F22" s="46">
        <v>8</v>
      </c>
      <c r="G22" s="47" t="s">
        <v>144</v>
      </c>
      <c r="H22" s="35"/>
      <c r="I22" s="36"/>
      <c r="K22" s="46">
        <v>8</v>
      </c>
      <c r="L22" s="47" t="s">
        <v>144</v>
      </c>
      <c r="M22" s="35"/>
      <c r="N22" s="36"/>
      <c r="P22" s="46">
        <v>8</v>
      </c>
      <c r="Q22" s="47" t="s">
        <v>144</v>
      </c>
      <c r="R22" s="35"/>
      <c r="S22" s="36"/>
      <c r="T22" s="40">
        <f t="shared" si="4"/>
        <v>0</v>
      </c>
      <c r="U22" s="25">
        <v>1</v>
      </c>
      <c r="V22" s="25">
        <v>1</v>
      </c>
      <c r="W22" s="25">
        <v>0</v>
      </c>
      <c r="X22" s="25">
        <v>0</v>
      </c>
      <c r="Y22" s="42" t="str">
        <f>IF(AND($A$3&gt;0,$F$3&gt;0,$K$3=0,$P$3=0),$A$6&amp;$AA$10&amp;$F$6, "")</f>
        <v/>
      </c>
    </row>
    <row r="23" spans="1:27" hidden="1">
      <c r="A23" s="46">
        <v>9</v>
      </c>
      <c r="B23" s="47" t="s">
        <v>145</v>
      </c>
      <c r="C23" s="35"/>
      <c r="D23" s="36"/>
      <c r="E23" s="35"/>
      <c r="F23" s="46">
        <v>9</v>
      </c>
      <c r="G23" s="47" t="s">
        <v>145</v>
      </c>
      <c r="H23" s="35"/>
      <c r="I23" s="36"/>
      <c r="K23" s="46">
        <v>9</v>
      </c>
      <c r="L23" s="47" t="s">
        <v>145</v>
      </c>
      <c r="M23" s="35"/>
      <c r="N23" s="36"/>
      <c r="P23" s="46">
        <v>9</v>
      </c>
      <c r="Q23" s="47" t="s">
        <v>145</v>
      </c>
      <c r="R23" s="35"/>
      <c r="S23" s="36"/>
      <c r="T23" s="40">
        <f t="shared" si="4"/>
        <v>0</v>
      </c>
      <c r="U23" s="25">
        <v>1</v>
      </c>
      <c r="V23" s="25">
        <v>1</v>
      </c>
      <c r="W23" s="25">
        <v>0</v>
      </c>
      <c r="X23" s="25">
        <v>1</v>
      </c>
      <c r="Y23" s="42" t="str">
        <f>IF(AND($A$3&gt;0,$F$3&gt;0,$K$3=0,$P$3&gt;0),$A$6&amp;$AA$10&amp;$F$6&amp;$AA$10&amp;$P$6, "")</f>
        <v/>
      </c>
    </row>
    <row r="24" spans="1:27" hidden="1">
      <c r="A24" s="46">
        <v>10</v>
      </c>
      <c r="B24" s="47" t="s">
        <v>146</v>
      </c>
      <c r="C24" s="35"/>
      <c r="D24" s="36"/>
      <c r="E24" s="35"/>
      <c r="F24" s="46">
        <v>10</v>
      </c>
      <c r="G24" s="47" t="s">
        <v>146</v>
      </c>
      <c r="H24" s="35"/>
      <c r="I24" s="36"/>
      <c r="K24" s="46">
        <v>10</v>
      </c>
      <c r="L24" s="47" t="s">
        <v>146</v>
      </c>
      <c r="M24" s="35"/>
      <c r="N24" s="36"/>
      <c r="P24" s="46">
        <v>10</v>
      </c>
      <c r="Q24" s="47" t="s">
        <v>146</v>
      </c>
      <c r="R24" s="35"/>
      <c r="S24" s="36"/>
      <c r="T24" s="40">
        <f t="shared" si="4"/>
        <v>0</v>
      </c>
      <c r="U24" s="25">
        <v>1</v>
      </c>
      <c r="V24" s="25">
        <v>1</v>
      </c>
      <c r="W24" s="25">
        <v>1</v>
      </c>
      <c r="X24" s="25">
        <v>0</v>
      </c>
      <c r="Y24" s="42" t="str">
        <f>IF(AND($A$3&gt;0,$F$3&gt;0,$K$3&gt;0,$P$3=0),$A$6&amp;$AA$10&amp;$F$6&amp;$AA$10&amp;$K$6, "")</f>
        <v/>
      </c>
    </row>
    <row r="25" spans="1:27" hidden="1">
      <c r="A25" s="46">
        <v>11</v>
      </c>
      <c r="B25" s="47" t="s">
        <v>147</v>
      </c>
      <c r="C25" s="35"/>
      <c r="D25" s="36"/>
      <c r="E25" s="35"/>
      <c r="F25" s="46">
        <v>11</v>
      </c>
      <c r="G25" s="47" t="s">
        <v>147</v>
      </c>
      <c r="H25" s="35"/>
      <c r="I25" s="36"/>
      <c r="K25" s="46">
        <v>11</v>
      </c>
      <c r="L25" s="47" t="s">
        <v>147</v>
      </c>
      <c r="M25" s="35"/>
      <c r="N25" s="36"/>
      <c r="P25" s="46">
        <v>11</v>
      </c>
      <c r="Q25" s="47" t="s">
        <v>147</v>
      </c>
      <c r="R25" s="35"/>
      <c r="S25" s="36"/>
      <c r="T25" s="40">
        <f t="shared" si="4"/>
        <v>1</v>
      </c>
      <c r="U25" s="25">
        <v>1</v>
      </c>
      <c r="V25" s="25">
        <v>1</v>
      </c>
      <c r="W25" s="25">
        <v>1</v>
      </c>
      <c r="X25" s="25">
        <v>1</v>
      </c>
      <c r="Y25" s="48" t="str">
        <f>IF(AND($A$3&gt;0,$F$3&gt;0,$K$3&gt;0,$P$3&gt;0),$A$6&amp;$AA$10&amp;$F$6&amp;$AA$10&amp;$K$6&amp;$AA$10&amp;$P$6, "")</f>
        <v>USD One Lac Fifty Five Thousand Eight Hundred Eighty Five Only plus EURO Four Thousand Nine Hundred Sixty Only plus RMB Ten Thousand Three Hundred Fifty Two Only plus INR Six Lac Ninety One Thousand Six Hundred Forty Seven Only</v>
      </c>
    </row>
    <row r="26" spans="1:27" hidden="1">
      <c r="A26" s="46">
        <v>12</v>
      </c>
      <c r="B26" s="47" t="s">
        <v>148</v>
      </c>
      <c r="C26" s="35"/>
      <c r="D26" s="36"/>
      <c r="E26" s="35"/>
      <c r="F26" s="46">
        <v>12</v>
      </c>
      <c r="G26" s="47" t="s">
        <v>148</v>
      </c>
      <c r="H26" s="35"/>
      <c r="I26" s="36"/>
      <c r="K26" s="46">
        <v>12</v>
      </c>
      <c r="L26" s="47" t="s">
        <v>148</v>
      </c>
      <c r="M26" s="35"/>
      <c r="N26" s="36"/>
      <c r="P26" s="46">
        <v>12</v>
      </c>
      <c r="Q26" s="47" t="s">
        <v>148</v>
      </c>
      <c r="R26" s="35"/>
      <c r="S26" s="36"/>
    </row>
    <row r="27" spans="1:27" hidden="1">
      <c r="A27" s="46">
        <v>13</v>
      </c>
      <c r="B27" s="47" t="s">
        <v>149</v>
      </c>
      <c r="C27" s="35"/>
      <c r="D27" s="36"/>
      <c r="E27" s="35"/>
      <c r="F27" s="46">
        <v>13</v>
      </c>
      <c r="G27" s="47" t="s">
        <v>149</v>
      </c>
      <c r="H27" s="35"/>
      <c r="I27" s="36"/>
      <c r="K27" s="46">
        <v>13</v>
      </c>
      <c r="L27" s="47" t="s">
        <v>149</v>
      </c>
      <c r="M27" s="35"/>
      <c r="N27" s="36"/>
      <c r="P27" s="46">
        <v>13</v>
      </c>
      <c r="Q27" s="47" t="s">
        <v>149</v>
      </c>
      <c r="R27" s="35"/>
      <c r="S27" s="36"/>
    </row>
    <row r="28" spans="1:27" hidden="1">
      <c r="A28" s="46">
        <v>14</v>
      </c>
      <c r="B28" s="47" t="s">
        <v>150</v>
      </c>
      <c r="C28" s="35"/>
      <c r="D28" s="36"/>
      <c r="E28" s="35"/>
      <c r="F28" s="46">
        <v>14</v>
      </c>
      <c r="G28" s="47" t="s">
        <v>150</v>
      </c>
      <c r="H28" s="35"/>
      <c r="I28" s="36"/>
      <c r="K28" s="46">
        <v>14</v>
      </c>
      <c r="L28" s="47" t="s">
        <v>150</v>
      </c>
      <c r="M28" s="35"/>
      <c r="N28" s="36"/>
      <c r="P28" s="46">
        <v>14</v>
      </c>
      <c r="Q28" s="47" t="s">
        <v>150</v>
      </c>
      <c r="R28" s="35"/>
      <c r="S28" s="36"/>
    </row>
    <row r="29" spans="1:27" hidden="1">
      <c r="A29" s="46">
        <v>15</v>
      </c>
      <c r="B29" s="47" t="s">
        <v>151</v>
      </c>
      <c r="C29" s="35"/>
      <c r="D29" s="36"/>
      <c r="E29" s="35"/>
      <c r="F29" s="46">
        <v>15</v>
      </c>
      <c r="G29" s="47" t="s">
        <v>151</v>
      </c>
      <c r="H29" s="35"/>
      <c r="I29" s="36"/>
      <c r="K29" s="46">
        <v>15</v>
      </c>
      <c r="L29" s="47" t="s">
        <v>151</v>
      </c>
      <c r="M29" s="35"/>
      <c r="N29" s="36"/>
      <c r="P29" s="46">
        <v>15</v>
      </c>
      <c r="Q29" s="47" t="s">
        <v>151</v>
      </c>
      <c r="R29" s="35"/>
      <c r="S29" s="36"/>
    </row>
    <row r="30" spans="1:27" hidden="1">
      <c r="A30" s="46">
        <v>16</v>
      </c>
      <c r="B30" s="47" t="s">
        <v>152</v>
      </c>
      <c r="C30" s="35"/>
      <c r="D30" s="36"/>
      <c r="E30" s="35"/>
      <c r="F30" s="46">
        <v>16</v>
      </c>
      <c r="G30" s="47" t="s">
        <v>152</v>
      </c>
      <c r="H30" s="35"/>
      <c r="I30" s="36"/>
      <c r="K30" s="46">
        <v>16</v>
      </c>
      <c r="L30" s="47" t="s">
        <v>152</v>
      </c>
      <c r="M30" s="35"/>
      <c r="N30" s="36"/>
      <c r="P30" s="46">
        <v>16</v>
      </c>
      <c r="Q30" s="47" t="s">
        <v>152</v>
      </c>
      <c r="R30" s="35"/>
      <c r="S30" s="36"/>
      <c r="T30" s="40">
        <f>IF(Y30="",0, 1)</f>
        <v>0</v>
      </c>
      <c r="U30" s="25">
        <v>0</v>
      </c>
      <c r="V30" s="25">
        <v>0</v>
      </c>
      <c r="W30" s="25">
        <v>0</v>
      </c>
      <c r="X30" s="25">
        <v>0</v>
      </c>
      <c r="Y30" s="41" t="str">
        <f>IF(AND($A$3=0,$F$3=0,$K$3=0,$P$3=0)," 0/-", "")</f>
        <v/>
      </c>
      <c r="AA30" s="25" t="s">
        <v>153</v>
      </c>
    </row>
    <row r="31" spans="1:27" hidden="1">
      <c r="A31" s="46">
        <v>17</v>
      </c>
      <c r="B31" s="47" t="s">
        <v>154</v>
      </c>
      <c r="C31" s="35"/>
      <c r="D31" s="36"/>
      <c r="E31" s="35"/>
      <c r="F31" s="46">
        <v>17</v>
      </c>
      <c r="G31" s="47" t="s">
        <v>154</v>
      </c>
      <c r="H31" s="35"/>
      <c r="I31" s="36"/>
      <c r="K31" s="46">
        <v>17</v>
      </c>
      <c r="L31" s="47" t="s">
        <v>154</v>
      </c>
      <c r="M31" s="35"/>
      <c r="N31" s="36"/>
      <c r="P31" s="46">
        <v>17</v>
      </c>
      <c r="Q31" s="47" t="s">
        <v>154</v>
      </c>
      <c r="R31" s="35"/>
      <c r="S31" s="36"/>
      <c r="T31" s="40">
        <f t="shared" ref="T31:T45" si="5">IF(Y31="",0, 1)</f>
        <v>0</v>
      </c>
      <c r="U31" s="25">
        <v>0</v>
      </c>
      <c r="V31" s="25">
        <v>0</v>
      </c>
      <c r="W31" s="25">
        <v>0</v>
      </c>
      <c r="X31" s="25">
        <v>1</v>
      </c>
      <c r="Y31" s="42" t="str">
        <f>IF(AND($A$3=0,$F$3=0,$K$3=0,$P$3&gt;0),$U$5&amp;$P$3&amp;$AA$32, "")</f>
        <v/>
      </c>
      <c r="AA31" s="25" t="s">
        <v>155</v>
      </c>
    </row>
    <row r="32" spans="1:27" hidden="1">
      <c r="A32" s="46">
        <v>18</v>
      </c>
      <c r="B32" s="47" t="s">
        <v>156</v>
      </c>
      <c r="C32" s="35"/>
      <c r="D32" s="36"/>
      <c r="E32" s="35"/>
      <c r="F32" s="46">
        <v>18</v>
      </c>
      <c r="G32" s="47" t="s">
        <v>156</v>
      </c>
      <c r="H32" s="35"/>
      <c r="I32" s="36"/>
      <c r="K32" s="46">
        <v>18</v>
      </c>
      <c r="L32" s="47" t="s">
        <v>156</v>
      </c>
      <c r="M32" s="35"/>
      <c r="N32" s="36"/>
      <c r="P32" s="46">
        <v>18</v>
      </c>
      <c r="Q32" s="47" t="s">
        <v>156</v>
      </c>
      <c r="R32" s="35"/>
      <c r="S32" s="36"/>
      <c r="T32" s="40">
        <f t="shared" si="5"/>
        <v>0</v>
      </c>
      <c r="U32" s="25">
        <v>0</v>
      </c>
      <c r="V32" s="25">
        <v>0</v>
      </c>
      <c r="W32" s="25">
        <v>1</v>
      </c>
      <c r="X32" s="25">
        <v>0</v>
      </c>
      <c r="Y32" s="42" t="str">
        <f>IF(AND($A$3=0,$F$3=0,$K$3&gt;0,$P$3=0),$U$4&amp;$K$3&amp;$AA$32, "")</f>
        <v/>
      </c>
      <c r="AA32" s="25" t="s">
        <v>157</v>
      </c>
    </row>
    <row r="33" spans="1:25" hidden="1">
      <c r="A33" s="46">
        <v>19</v>
      </c>
      <c r="B33" s="47" t="s">
        <v>158</v>
      </c>
      <c r="C33" s="35"/>
      <c r="D33" s="36"/>
      <c r="E33" s="35"/>
      <c r="F33" s="46">
        <v>19</v>
      </c>
      <c r="G33" s="47" t="s">
        <v>158</v>
      </c>
      <c r="H33" s="35"/>
      <c r="I33" s="36"/>
      <c r="K33" s="46">
        <v>19</v>
      </c>
      <c r="L33" s="47" t="s">
        <v>158</v>
      </c>
      <c r="M33" s="35"/>
      <c r="N33" s="36"/>
      <c r="P33" s="46">
        <v>19</v>
      </c>
      <c r="Q33" s="47" t="s">
        <v>158</v>
      </c>
      <c r="R33" s="35"/>
      <c r="S33" s="36"/>
      <c r="T33" s="40">
        <f t="shared" si="5"/>
        <v>0</v>
      </c>
      <c r="U33" s="25">
        <v>0</v>
      </c>
      <c r="V33" s="25">
        <v>0</v>
      </c>
      <c r="W33" s="25">
        <v>1</v>
      </c>
      <c r="X33" s="25">
        <v>1</v>
      </c>
      <c r="Y33" s="42" t="str">
        <f>IF(AND($A$3=0,$F$3=0,$K$3&gt;0,$P$3&gt;0),$U$4&amp;$K$3&amp;$AA$31&amp;$U$5&amp;$P$3&amp;$AA$32, "")</f>
        <v/>
      </c>
    </row>
    <row r="34" spans="1:25" hidden="1">
      <c r="A34" s="46">
        <v>20</v>
      </c>
      <c r="B34" s="47" t="s">
        <v>159</v>
      </c>
      <c r="C34" s="35"/>
      <c r="D34" s="36"/>
      <c r="E34" s="35"/>
      <c r="F34" s="46">
        <v>20</v>
      </c>
      <c r="G34" s="47" t="s">
        <v>159</v>
      </c>
      <c r="H34" s="35"/>
      <c r="I34" s="36"/>
      <c r="K34" s="46">
        <v>20</v>
      </c>
      <c r="L34" s="47" t="s">
        <v>159</v>
      </c>
      <c r="M34" s="35"/>
      <c r="N34" s="36"/>
      <c r="P34" s="46">
        <v>20</v>
      </c>
      <c r="Q34" s="47" t="s">
        <v>159</v>
      </c>
      <c r="R34" s="35"/>
      <c r="S34" s="36"/>
      <c r="T34" s="40">
        <f t="shared" si="5"/>
        <v>0</v>
      </c>
      <c r="U34" s="25">
        <v>0</v>
      </c>
      <c r="V34" s="25">
        <v>1</v>
      </c>
      <c r="W34" s="25">
        <v>0</v>
      </c>
      <c r="X34" s="25">
        <v>0</v>
      </c>
      <c r="Y34" s="42" t="str">
        <f>IF(AND($A$3=0,$F$3&gt;0,$K$3=0,$P$3=0),$U$3&amp;$F$3&amp;$AA$32, "")</f>
        <v/>
      </c>
    </row>
    <row r="35" spans="1:25" hidden="1">
      <c r="A35" s="46">
        <v>21</v>
      </c>
      <c r="B35" s="47" t="s">
        <v>160</v>
      </c>
      <c r="C35" s="35"/>
      <c r="D35" s="36"/>
      <c r="E35" s="35"/>
      <c r="F35" s="46">
        <v>21</v>
      </c>
      <c r="G35" s="47" t="s">
        <v>160</v>
      </c>
      <c r="H35" s="35"/>
      <c r="I35" s="36"/>
      <c r="K35" s="46">
        <v>21</v>
      </c>
      <c r="L35" s="47" t="s">
        <v>160</v>
      </c>
      <c r="M35" s="35"/>
      <c r="N35" s="36"/>
      <c r="P35" s="46">
        <v>21</v>
      </c>
      <c r="Q35" s="47" t="s">
        <v>160</v>
      </c>
      <c r="R35" s="35"/>
      <c r="S35" s="36"/>
      <c r="T35" s="40">
        <f t="shared" si="5"/>
        <v>0</v>
      </c>
      <c r="U35" s="25">
        <v>0</v>
      </c>
      <c r="V35" s="25">
        <v>1</v>
      </c>
      <c r="W35" s="25">
        <v>0</v>
      </c>
      <c r="X35" s="25">
        <v>1</v>
      </c>
      <c r="Y35" s="42" t="str">
        <f>IF(AND($A$3=0,$F$3&gt;0,$K$3=0,$P$3&gt;0),$U$3&amp;$F$3&amp;$AA$31&amp;$U$5&amp;$P$3&amp;$AA$32, "")</f>
        <v/>
      </c>
    </row>
    <row r="36" spans="1:25" hidden="1">
      <c r="A36" s="46">
        <v>22</v>
      </c>
      <c r="B36" s="47" t="s">
        <v>161</v>
      </c>
      <c r="C36" s="35"/>
      <c r="D36" s="36"/>
      <c r="E36" s="35"/>
      <c r="F36" s="46">
        <v>22</v>
      </c>
      <c r="G36" s="47" t="s">
        <v>161</v>
      </c>
      <c r="H36" s="35"/>
      <c r="I36" s="36"/>
      <c r="K36" s="46">
        <v>22</v>
      </c>
      <c r="L36" s="47" t="s">
        <v>161</v>
      </c>
      <c r="M36" s="35"/>
      <c r="N36" s="36"/>
      <c r="P36" s="46">
        <v>22</v>
      </c>
      <c r="Q36" s="47" t="s">
        <v>161</v>
      </c>
      <c r="R36" s="35"/>
      <c r="S36" s="36"/>
      <c r="T36" s="40">
        <f t="shared" si="5"/>
        <v>0</v>
      </c>
      <c r="U36" s="25">
        <v>0</v>
      </c>
      <c r="V36" s="25">
        <v>1</v>
      </c>
      <c r="W36" s="25">
        <v>1</v>
      </c>
      <c r="X36" s="25">
        <v>0</v>
      </c>
      <c r="Y36" s="42" t="str">
        <f>IF(AND($A$3=0,$F$3&gt;0,$K$3&gt;0,$P$3=0),$U$3&amp;$F$3&amp;$AA$31&amp;$U$4&amp;$K$3, "")</f>
        <v/>
      </c>
    </row>
    <row r="37" spans="1:25" hidden="1">
      <c r="A37" s="46">
        <v>23</v>
      </c>
      <c r="B37" s="47" t="s">
        <v>162</v>
      </c>
      <c r="C37" s="35"/>
      <c r="D37" s="36"/>
      <c r="E37" s="35"/>
      <c r="F37" s="46">
        <v>23</v>
      </c>
      <c r="G37" s="47" t="s">
        <v>162</v>
      </c>
      <c r="H37" s="35"/>
      <c r="I37" s="36"/>
      <c r="K37" s="46">
        <v>23</v>
      </c>
      <c r="L37" s="47" t="s">
        <v>162</v>
      </c>
      <c r="M37" s="35"/>
      <c r="N37" s="36"/>
      <c r="P37" s="46">
        <v>23</v>
      </c>
      <c r="Q37" s="47" t="s">
        <v>162</v>
      </c>
      <c r="R37" s="35"/>
      <c r="S37" s="36"/>
      <c r="T37" s="40">
        <f t="shared" si="5"/>
        <v>0</v>
      </c>
      <c r="U37" s="25">
        <v>0</v>
      </c>
      <c r="V37" s="25">
        <v>1</v>
      </c>
      <c r="W37" s="25">
        <v>1</v>
      </c>
      <c r="X37" s="25">
        <v>1</v>
      </c>
      <c r="Y37" s="48" t="str">
        <f>IF(AND($A$3=0,$F$3&gt;0,$K$3&gt;0,$P$3&gt;0),$U$3&amp;$F$3&amp;$AA$31&amp;$U$4&amp;$K$3&amp;$AA$31&amp;$U$5&amp;$P$3&amp;$AA$32, "")</f>
        <v/>
      </c>
    </row>
    <row r="38" spans="1:25" hidden="1">
      <c r="A38" s="46">
        <v>24</v>
      </c>
      <c r="B38" s="47" t="s">
        <v>163</v>
      </c>
      <c r="C38" s="35"/>
      <c r="D38" s="36"/>
      <c r="E38" s="35"/>
      <c r="F38" s="46">
        <v>24</v>
      </c>
      <c r="G38" s="47" t="s">
        <v>163</v>
      </c>
      <c r="H38" s="35"/>
      <c r="I38" s="36"/>
      <c r="K38" s="46">
        <v>24</v>
      </c>
      <c r="L38" s="47" t="s">
        <v>163</v>
      </c>
      <c r="M38" s="35"/>
      <c r="N38" s="36"/>
      <c r="P38" s="46">
        <v>24</v>
      </c>
      <c r="Q38" s="47" t="s">
        <v>163</v>
      </c>
      <c r="R38" s="35"/>
      <c r="S38" s="36"/>
      <c r="T38" s="40">
        <f t="shared" si="5"/>
        <v>0</v>
      </c>
      <c r="U38" s="25">
        <v>1</v>
      </c>
      <c r="V38" s="25">
        <v>0</v>
      </c>
      <c r="W38" s="25">
        <v>0</v>
      </c>
      <c r="X38" s="25">
        <v>0</v>
      </c>
      <c r="Y38" s="41" t="str">
        <f>IF(AND($A$3&gt;0,$F$3=0,$K$3=0,$P$3=0), $U$2&amp;$A$3&amp;$AA$32, "")</f>
        <v/>
      </c>
    </row>
    <row r="39" spans="1:25" hidden="1">
      <c r="A39" s="46">
        <v>25</v>
      </c>
      <c r="B39" s="47" t="s">
        <v>164</v>
      </c>
      <c r="C39" s="35"/>
      <c r="D39" s="36"/>
      <c r="E39" s="35"/>
      <c r="F39" s="46">
        <v>25</v>
      </c>
      <c r="G39" s="47" t="s">
        <v>164</v>
      </c>
      <c r="H39" s="35"/>
      <c r="I39" s="36"/>
      <c r="K39" s="46">
        <v>25</v>
      </c>
      <c r="L39" s="47" t="s">
        <v>164</v>
      </c>
      <c r="M39" s="35"/>
      <c r="N39" s="36"/>
      <c r="P39" s="46">
        <v>25</v>
      </c>
      <c r="Q39" s="47" t="s">
        <v>164</v>
      </c>
      <c r="R39" s="35"/>
      <c r="S39" s="36"/>
      <c r="T39" s="40">
        <f t="shared" si="5"/>
        <v>0</v>
      </c>
      <c r="U39" s="25">
        <v>1</v>
      </c>
      <c r="V39" s="25">
        <v>0</v>
      </c>
      <c r="W39" s="25">
        <v>0</v>
      </c>
      <c r="X39" s="25">
        <v>1</v>
      </c>
      <c r="Y39" s="42" t="str">
        <f>IF(AND($A$3&gt;0,$F$3=0,$K$3=0,$P$3&gt;0),$U$2&amp;$A$3&amp;$AA$31&amp;$U$5&amp;$P$3&amp;$AA$32, "")</f>
        <v/>
      </c>
    </row>
    <row r="40" spans="1:25" hidden="1">
      <c r="A40" s="46">
        <v>26</v>
      </c>
      <c r="B40" s="47" t="s">
        <v>165</v>
      </c>
      <c r="C40" s="35"/>
      <c r="D40" s="36"/>
      <c r="E40" s="35"/>
      <c r="F40" s="46">
        <v>26</v>
      </c>
      <c r="G40" s="47" t="s">
        <v>165</v>
      </c>
      <c r="H40" s="35"/>
      <c r="I40" s="36"/>
      <c r="K40" s="46">
        <v>26</v>
      </c>
      <c r="L40" s="47" t="s">
        <v>165</v>
      </c>
      <c r="M40" s="35"/>
      <c r="N40" s="36"/>
      <c r="P40" s="46">
        <v>26</v>
      </c>
      <c r="Q40" s="47" t="s">
        <v>165</v>
      </c>
      <c r="R40" s="35"/>
      <c r="S40" s="36"/>
      <c r="T40" s="40">
        <f t="shared" si="5"/>
        <v>0</v>
      </c>
      <c r="U40" s="25">
        <v>1</v>
      </c>
      <c r="V40" s="25">
        <v>0</v>
      </c>
      <c r="W40" s="25">
        <v>1</v>
      </c>
      <c r="X40" s="25">
        <v>0</v>
      </c>
      <c r="Y40" s="42" t="str">
        <f>IF(AND($A$3&gt;0,$F$3=0,$K$3&gt;0,$P$3=0),$U$2&amp;$A$3&amp;$AA$31&amp;$U$4&amp;$K$3, "")</f>
        <v/>
      </c>
    </row>
    <row r="41" spans="1:25" hidden="1">
      <c r="A41" s="46">
        <v>27</v>
      </c>
      <c r="B41" s="47" t="s">
        <v>166</v>
      </c>
      <c r="C41" s="35"/>
      <c r="D41" s="36"/>
      <c r="E41" s="35"/>
      <c r="F41" s="46">
        <v>27</v>
      </c>
      <c r="G41" s="47" t="s">
        <v>166</v>
      </c>
      <c r="H41" s="35"/>
      <c r="I41" s="36"/>
      <c r="K41" s="46">
        <v>27</v>
      </c>
      <c r="L41" s="47" t="s">
        <v>166</v>
      </c>
      <c r="M41" s="35"/>
      <c r="N41" s="36"/>
      <c r="P41" s="46">
        <v>27</v>
      </c>
      <c r="Q41" s="47" t="s">
        <v>166</v>
      </c>
      <c r="R41" s="35"/>
      <c r="S41" s="36"/>
      <c r="T41" s="40">
        <f t="shared" si="5"/>
        <v>0</v>
      </c>
      <c r="U41" s="25">
        <v>1</v>
      </c>
      <c r="V41" s="25">
        <v>0</v>
      </c>
      <c r="W41" s="25">
        <v>1</v>
      </c>
      <c r="X41" s="25">
        <v>1</v>
      </c>
      <c r="Y41" s="42" t="str">
        <f>IF(AND($A$3&gt;0,$F$3=0,$K$3&gt;0,$P$3&gt;0),$U$2&amp;$A$3&amp;$AA$31&amp;$U$4&amp;$K$3&amp;$AA$31&amp;$U$5&amp;$P$3&amp;$AA$32, "")</f>
        <v/>
      </c>
    </row>
    <row r="42" spans="1:25" hidden="1">
      <c r="A42" s="46">
        <v>28</v>
      </c>
      <c r="B42" s="47" t="s">
        <v>167</v>
      </c>
      <c r="C42" s="35"/>
      <c r="D42" s="36"/>
      <c r="E42" s="35"/>
      <c r="F42" s="46">
        <v>28</v>
      </c>
      <c r="G42" s="47" t="s">
        <v>167</v>
      </c>
      <c r="H42" s="35"/>
      <c r="I42" s="36"/>
      <c r="K42" s="46">
        <v>28</v>
      </c>
      <c r="L42" s="47" t="s">
        <v>167</v>
      </c>
      <c r="M42" s="35"/>
      <c r="N42" s="36"/>
      <c r="P42" s="46">
        <v>28</v>
      </c>
      <c r="Q42" s="47" t="s">
        <v>167</v>
      </c>
      <c r="R42" s="35"/>
      <c r="S42" s="36"/>
      <c r="T42" s="40">
        <f t="shared" si="5"/>
        <v>0</v>
      </c>
      <c r="U42" s="25">
        <v>1</v>
      </c>
      <c r="V42" s="25">
        <v>1</v>
      </c>
      <c r="W42" s="25">
        <v>0</v>
      </c>
      <c r="X42" s="25">
        <v>0</v>
      </c>
      <c r="Y42" s="42" t="str">
        <f>IF(AND($A$3&gt;0,$F$3&gt;0,$K$3=0,$P$3=0),$U$2&amp;$A$3&amp;$AA$31&amp;$U$3&amp;$F$3, "")</f>
        <v/>
      </c>
    </row>
    <row r="43" spans="1:25" hidden="1">
      <c r="A43" s="46">
        <v>29</v>
      </c>
      <c r="B43" s="47" t="s">
        <v>168</v>
      </c>
      <c r="C43" s="35"/>
      <c r="D43" s="36"/>
      <c r="E43" s="35"/>
      <c r="F43" s="46">
        <v>29</v>
      </c>
      <c r="G43" s="47" t="s">
        <v>168</v>
      </c>
      <c r="H43" s="35"/>
      <c r="I43" s="36"/>
      <c r="K43" s="46">
        <v>29</v>
      </c>
      <c r="L43" s="47" t="s">
        <v>168</v>
      </c>
      <c r="M43" s="35"/>
      <c r="N43" s="36"/>
      <c r="P43" s="46">
        <v>29</v>
      </c>
      <c r="Q43" s="47" t="s">
        <v>168</v>
      </c>
      <c r="R43" s="35"/>
      <c r="S43" s="36"/>
      <c r="T43" s="40">
        <f t="shared" si="5"/>
        <v>0</v>
      </c>
      <c r="U43" s="25">
        <v>1</v>
      </c>
      <c r="V43" s="25">
        <v>1</v>
      </c>
      <c r="W43" s="25">
        <v>0</v>
      </c>
      <c r="X43" s="25">
        <v>1</v>
      </c>
      <c r="Y43" s="42" t="str">
        <f>IF(AND($A$3&gt;0,$F$3&gt;0,$K$3=0,$P$3&gt;0),$U$2&amp;$A$3&amp;$AA$31&amp;$U$3&amp;$F$3&amp;$AA$31&amp;$U$5&amp;$P$3&amp;$AA$32, "")</f>
        <v/>
      </c>
    </row>
    <row r="44" spans="1:25" hidden="1">
      <c r="A44" s="46">
        <v>30</v>
      </c>
      <c r="B44" s="47" t="s">
        <v>169</v>
      </c>
      <c r="C44" s="35"/>
      <c r="D44" s="36"/>
      <c r="E44" s="35"/>
      <c r="F44" s="46">
        <v>30</v>
      </c>
      <c r="G44" s="47" t="s">
        <v>169</v>
      </c>
      <c r="H44" s="35"/>
      <c r="I44" s="36"/>
      <c r="K44" s="46">
        <v>30</v>
      </c>
      <c r="L44" s="47" t="s">
        <v>169</v>
      </c>
      <c r="M44" s="35"/>
      <c r="N44" s="36"/>
      <c r="P44" s="46">
        <v>30</v>
      </c>
      <c r="Q44" s="47" t="s">
        <v>169</v>
      </c>
      <c r="R44" s="35"/>
      <c r="S44" s="36"/>
      <c r="T44" s="40">
        <f t="shared" si="5"/>
        <v>0</v>
      </c>
      <c r="U44" s="25">
        <v>1</v>
      </c>
      <c r="V44" s="25">
        <v>1</v>
      </c>
      <c r="W44" s="25">
        <v>1</v>
      </c>
      <c r="X44" s="25">
        <v>0</v>
      </c>
      <c r="Y44" s="42" t="str">
        <f>IF(AND($A$3&gt;0,$F$3&gt;0,$K$3&gt;0,$P$3=0),$U$2&amp;$A$3&amp;$AA$31&amp;$U$3&amp;$F$3&amp;$AA$31&amp;$U$4&amp;$K$3, "")</f>
        <v/>
      </c>
    </row>
    <row r="45" spans="1:25" hidden="1">
      <c r="A45" s="46">
        <v>31</v>
      </c>
      <c r="B45" s="47" t="s">
        <v>170</v>
      </c>
      <c r="C45" s="35"/>
      <c r="D45" s="36"/>
      <c r="E45" s="35"/>
      <c r="F45" s="46">
        <v>31</v>
      </c>
      <c r="G45" s="47" t="s">
        <v>170</v>
      </c>
      <c r="H45" s="35"/>
      <c r="I45" s="36"/>
      <c r="K45" s="46">
        <v>31</v>
      </c>
      <c r="L45" s="47" t="s">
        <v>170</v>
      </c>
      <c r="M45" s="35"/>
      <c r="N45" s="36"/>
      <c r="P45" s="46">
        <v>31</v>
      </c>
      <c r="Q45" s="47" t="s">
        <v>170</v>
      </c>
      <c r="R45" s="35"/>
      <c r="S45" s="36"/>
      <c r="T45" s="40">
        <f t="shared" si="5"/>
        <v>1</v>
      </c>
      <c r="U45" s="25">
        <v>1</v>
      </c>
      <c r="V45" s="25">
        <v>1</v>
      </c>
      <c r="W45" s="25">
        <v>1</v>
      </c>
      <c r="X45" s="25">
        <v>1</v>
      </c>
      <c r="Y45" s="48" t="str">
        <f>IF(AND($A$3&gt;0,$F$3&gt;0,$K$3&gt;0,$P$3&gt;0),$U$2&amp;$A$3&amp;$AA$31&amp;$U$3&amp;$F$3&amp;$AA$31&amp;$U$4&amp;$K$3&amp;$AA$31&amp;$U$5&amp;$P$3&amp;$AA$32, "")</f>
        <v>USD 155885/- + EURO 4960/- + RMB 10352/- + INR 691647/-</v>
      </c>
    </row>
    <row r="46" spans="1:25" hidden="1">
      <c r="A46" s="46">
        <v>32</v>
      </c>
      <c r="B46" s="47" t="s">
        <v>171</v>
      </c>
      <c r="C46" s="35"/>
      <c r="D46" s="36"/>
      <c r="E46" s="35"/>
      <c r="F46" s="46">
        <v>32</v>
      </c>
      <c r="G46" s="47" t="s">
        <v>171</v>
      </c>
      <c r="H46" s="35"/>
      <c r="I46" s="36"/>
      <c r="K46" s="46">
        <v>32</v>
      </c>
      <c r="L46" s="47" t="s">
        <v>171</v>
      </c>
      <c r="M46" s="35"/>
      <c r="N46" s="36"/>
      <c r="P46" s="46">
        <v>32</v>
      </c>
      <c r="Q46" s="47" t="s">
        <v>171</v>
      </c>
      <c r="R46" s="35"/>
      <c r="S46" s="36"/>
    </row>
    <row r="47" spans="1:25" hidden="1">
      <c r="A47" s="46">
        <v>33</v>
      </c>
      <c r="B47" s="47" t="s">
        <v>172</v>
      </c>
      <c r="C47" s="35"/>
      <c r="D47" s="36"/>
      <c r="E47" s="35"/>
      <c r="F47" s="46">
        <v>33</v>
      </c>
      <c r="G47" s="47" t="s">
        <v>172</v>
      </c>
      <c r="H47" s="35"/>
      <c r="I47" s="36"/>
      <c r="K47" s="46">
        <v>33</v>
      </c>
      <c r="L47" s="47" t="s">
        <v>172</v>
      </c>
      <c r="M47" s="35"/>
      <c r="N47" s="36"/>
      <c r="P47" s="46">
        <v>33</v>
      </c>
      <c r="Q47" s="47" t="s">
        <v>172</v>
      </c>
      <c r="R47" s="35"/>
      <c r="S47" s="36"/>
    </row>
    <row r="48" spans="1:25" hidden="1">
      <c r="A48" s="46">
        <v>34</v>
      </c>
      <c r="B48" s="47" t="s">
        <v>173</v>
      </c>
      <c r="C48" s="35"/>
      <c r="D48" s="36"/>
      <c r="E48" s="35"/>
      <c r="F48" s="46">
        <v>34</v>
      </c>
      <c r="G48" s="47" t="s">
        <v>173</v>
      </c>
      <c r="H48" s="35"/>
      <c r="I48" s="36"/>
      <c r="K48" s="46">
        <v>34</v>
      </c>
      <c r="L48" s="47" t="s">
        <v>173</v>
      </c>
      <c r="M48" s="35"/>
      <c r="N48" s="36"/>
      <c r="P48" s="46">
        <v>34</v>
      </c>
      <c r="Q48" s="47" t="s">
        <v>173</v>
      </c>
      <c r="R48" s="35"/>
      <c r="S48" s="36"/>
    </row>
    <row r="49" spans="1:19" hidden="1">
      <c r="A49" s="46">
        <v>35</v>
      </c>
      <c r="B49" s="47" t="s">
        <v>174</v>
      </c>
      <c r="C49" s="35"/>
      <c r="D49" s="36"/>
      <c r="E49" s="35"/>
      <c r="F49" s="46">
        <v>35</v>
      </c>
      <c r="G49" s="47" t="s">
        <v>174</v>
      </c>
      <c r="H49" s="35"/>
      <c r="I49" s="36"/>
      <c r="K49" s="46">
        <v>35</v>
      </c>
      <c r="L49" s="47" t="s">
        <v>174</v>
      </c>
      <c r="M49" s="35"/>
      <c r="N49" s="36"/>
      <c r="P49" s="46">
        <v>35</v>
      </c>
      <c r="Q49" s="47" t="s">
        <v>174</v>
      </c>
      <c r="R49" s="35"/>
      <c r="S49" s="36"/>
    </row>
    <row r="50" spans="1:19" hidden="1">
      <c r="A50" s="46">
        <v>36</v>
      </c>
      <c r="B50" s="47" t="s">
        <v>175</v>
      </c>
      <c r="C50" s="35"/>
      <c r="D50" s="36"/>
      <c r="E50" s="35"/>
      <c r="F50" s="46">
        <v>36</v>
      </c>
      <c r="G50" s="47" t="s">
        <v>175</v>
      </c>
      <c r="H50" s="35"/>
      <c r="I50" s="36"/>
      <c r="K50" s="46">
        <v>36</v>
      </c>
      <c r="L50" s="47" t="s">
        <v>175</v>
      </c>
      <c r="M50" s="35"/>
      <c r="N50" s="36"/>
      <c r="P50" s="46">
        <v>36</v>
      </c>
      <c r="Q50" s="47" t="s">
        <v>175</v>
      </c>
      <c r="R50" s="35"/>
      <c r="S50" s="36"/>
    </row>
    <row r="51" spans="1:19" hidden="1">
      <c r="A51" s="46">
        <v>37</v>
      </c>
      <c r="B51" s="47" t="s">
        <v>176</v>
      </c>
      <c r="C51" s="35"/>
      <c r="D51" s="36"/>
      <c r="E51" s="35"/>
      <c r="F51" s="46">
        <v>37</v>
      </c>
      <c r="G51" s="47" t="s">
        <v>176</v>
      </c>
      <c r="H51" s="35"/>
      <c r="I51" s="36"/>
      <c r="K51" s="46">
        <v>37</v>
      </c>
      <c r="L51" s="47" t="s">
        <v>176</v>
      </c>
      <c r="M51" s="35"/>
      <c r="N51" s="36"/>
      <c r="P51" s="46">
        <v>37</v>
      </c>
      <c r="Q51" s="47" t="s">
        <v>176</v>
      </c>
      <c r="R51" s="35"/>
      <c r="S51" s="36"/>
    </row>
    <row r="52" spans="1:19" hidden="1">
      <c r="A52" s="46">
        <v>38</v>
      </c>
      <c r="B52" s="47" t="s">
        <v>177</v>
      </c>
      <c r="C52" s="35"/>
      <c r="D52" s="36"/>
      <c r="E52" s="35"/>
      <c r="F52" s="46">
        <v>38</v>
      </c>
      <c r="G52" s="47" t="s">
        <v>177</v>
      </c>
      <c r="H52" s="35"/>
      <c r="I52" s="36"/>
      <c r="K52" s="46">
        <v>38</v>
      </c>
      <c r="L52" s="47" t="s">
        <v>177</v>
      </c>
      <c r="M52" s="35"/>
      <c r="N52" s="36"/>
      <c r="P52" s="46">
        <v>38</v>
      </c>
      <c r="Q52" s="47" t="s">
        <v>177</v>
      </c>
      <c r="R52" s="35"/>
      <c r="S52" s="36"/>
    </row>
    <row r="53" spans="1:19" hidden="1">
      <c r="A53" s="46">
        <v>39</v>
      </c>
      <c r="B53" s="47" t="s">
        <v>178</v>
      </c>
      <c r="C53" s="35"/>
      <c r="D53" s="36"/>
      <c r="E53" s="35"/>
      <c r="F53" s="46">
        <v>39</v>
      </c>
      <c r="G53" s="47" t="s">
        <v>178</v>
      </c>
      <c r="H53" s="35"/>
      <c r="I53" s="36"/>
      <c r="K53" s="46">
        <v>39</v>
      </c>
      <c r="L53" s="47" t="s">
        <v>178</v>
      </c>
      <c r="M53" s="35"/>
      <c r="N53" s="36"/>
      <c r="P53" s="46">
        <v>39</v>
      </c>
      <c r="Q53" s="47" t="s">
        <v>178</v>
      </c>
      <c r="R53" s="35"/>
      <c r="S53" s="36"/>
    </row>
    <row r="54" spans="1:19" hidden="1">
      <c r="A54" s="46">
        <v>40</v>
      </c>
      <c r="B54" s="47" t="s">
        <v>179</v>
      </c>
      <c r="C54" s="35"/>
      <c r="D54" s="36"/>
      <c r="E54" s="35"/>
      <c r="F54" s="46">
        <v>40</v>
      </c>
      <c r="G54" s="47" t="s">
        <v>179</v>
      </c>
      <c r="H54" s="35"/>
      <c r="I54" s="36"/>
      <c r="K54" s="46">
        <v>40</v>
      </c>
      <c r="L54" s="47" t="s">
        <v>179</v>
      </c>
      <c r="M54" s="35"/>
      <c r="N54" s="36"/>
      <c r="P54" s="46">
        <v>40</v>
      </c>
      <c r="Q54" s="47" t="s">
        <v>179</v>
      </c>
      <c r="R54" s="35"/>
      <c r="S54" s="36"/>
    </row>
    <row r="55" spans="1:19" hidden="1">
      <c r="A55" s="46">
        <v>41</v>
      </c>
      <c r="B55" s="47" t="s">
        <v>180</v>
      </c>
      <c r="C55" s="35"/>
      <c r="D55" s="36"/>
      <c r="E55" s="35"/>
      <c r="F55" s="46">
        <v>41</v>
      </c>
      <c r="G55" s="47" t="s">
        <v>180</v>
      </c>
      <c r="H55" s="35"/>
      <c r="I55" s="36"/>
      <c r="K55" s="46">
        <v>41</v>
      </c>
      <c r="L55" s="47" t="s">
        <v>180</v>
      </c>
      <c r="M55" s="35"/>
      <c r="N55" s="36"/>
      <c r="P55" s="46">
        <v>41</v>
      </c>
      <c r="Q55" s="47" t="s">
        <v>180</v>
      </c>
      <c r="R55" s="35"/>
      <c r="S55" s="36"/>
    </row>
    <row r="56" spans="1:19" hidden="1">
      <c r="A56" s="46">
        <v>42</v>
      </c>
      <c r="B56" s="47" t="s">
        <v>181</v>
      </c>
      <c r="C56" s="35"/>
      <c r="D56" s="36"/>
      <c r="E56" s="35"/>
      <c r="F56" s="46">
        <v>42</v>
      </c>
      <c r="G56" s="47" t="s">
        <v>181</v>
      </c>
      <c r="H56" s="35"/>
      <c r="I56" s="36"/>
      <c r="K56" s="46">
        <v>42</v>
      </c>
      <c r="L56" s="47" t="s">
        <v>181</v>
      </c>
      <c r="M56" s="35"/>
      <c r="N56" s="36"/>
      <c r="P56" s="46">
        <v>42</v>
      </c>
      <c r="Q56" s="47" t="s">
        <v>181</v>
      </c>
      <c r="R56" s="35"/>
      <c r="S56" s="36"/>
    </row>
    <row r="57" spans="1:19" hidden="1">
      <c r="A57" s="46">
        <v>43</v>
      </c>
      <c r="B57" s="47" t="s">
        <v>182</v>
      </c>
      <c r="C57" s="35"/>
      <c r="D57" s="36"/>
      <c r="E57" s="35"/>
      <c r="F57" s="46">
        <v>43</v>
      </c>
      <c r="G57" s="47" t="s">
        <v>182</v>
      </c>
      <c r="H57" s="35"/>
      <c r="I57" s="36"/>
      <c r="K57" s="46">
        <v>43</v>
      </c>
      <c r="L57" s="47" t="s">
        <v>182</v>
      </c>
      <c r="M57" s="35"/>
      <c r="N57" s="36"/>
      <c r="P57" s="46">
        <v>43</v>
      </c>
      <c r="Q57" s="47" t="s">
        <v>182</v>
      </c>
      <c r="R57" s="35"/>
      <c r="S57" s="36"/>
    </row>
    <row r="58" spans="1:19" hidden="1">
      <c r="A58" s="46">
        <v>44</v>
      </c>
      <c r="B58" s="47" t="s">
        <v>183</v>
      </c>
      <c r="C58" s="35"/>
      <c r="D58" s="36"/>
      <c r="E58" s="35"/>
      <c r="F58" s="46">
        <v>44</v>
      </c>
      <c r="G58" s="47" t="s">
        <v>183</v>
      </c>
      <c r="H58" s="35"/>
      <c r="I58" s="36"/>
      <c r="K58" s="46">
        <v>44</v>
      </c>
      <c r="L58" s="47" t="s">
        <v>183</v>
      </c>
      <c r="M58" s="35"/>
      <c r="N58" s="36"/>
      <c r="P58" s="46">
        <v>44</v>
      </c>
      <c r="Q58" s="47" t="s">
        <v>183</v>
      </c>
      <c r="R58" s="35"/>
      <c r="S58" s="36"/>
    </row>
    <row r="59" spans="1:19" hidden="1">
      <c r="A59" s="46">
        <v>45</v>
      </c>
      <c r="B59" s="47" t="s">
        <v>184</v>
      </c>
      <c r="C59" s="35"/>
      <c r="D59" s="36"/>
      <c r="E59" s="35"/>
      <c r="F59" s="46">
        <v>45</v>
      </c>
      <c r="G59" s="47" t="s">
        <v>184</v>
      </c>
      <c r="H59" s="35"/>
      <c r="I59" s="36"/>
      <c r="K59" s="46">
        <v>45</v>
      </c>
      <c r="L59" s="47" t="s">
        <v>184</v>
      </c>
      <c r="M59" s="35"/>
      <c r="N59" s="36"/>
      <c r="P59" s="46">
        <v>45</v>
      </c>
      <c r="Q59" s="47" t="s">
        <v>184</v>
      </c>
      <c r="R59" s="35"/>
      <c r="S59" s="36"/>
    </row>
    <row r="60" spans="1:19" hidden="1">
      <c r="A60" s="46">
        <v>46</v>
      </c>
      <c r="B60" s="47" t="s">
        <v>185</v>
      </c>
      <c r="C60" s="35"/>
      <c r="D60" s="36"/>
      <c r="E60" s="35"/>
      <c r="F60" s="46">
        <v>46</v>
      </c>
      <c r="G60" s="47" t="s">
        <v>185</v>
      </c>
      <c r="H60" s="35"/>
      <c r="I60" s="36"/>
      <c r="K60" s="46">
        <v>46</v>
      </c>
      <c r="L60" s="47" t="s">
        <v>185</v>
      </c>
      <c r="M60" s="35"/>
      <c r="N60" s="36"/>
      <c r="P60" s="46">
        <v>46</v>
      </c>
      <c r="Q60" s="47" t="s">
        <v>185</v>
      </c>
      <c r="R60" s="35"/>
      <c r="S60" s="36"/>
    </row>
    <row r="61" spans="1:19" hidden="1">
      <c r="A61" s="46">
        <v>47</v>
      </c>
      <c r="B61" s="47" t="s">
        <v>186</v>
      </c>
      <c r="C61" s="35"/>
      <c r="D61" s="36"/>
      <c r="E61" s="35"/>
      <c r="F61" s="46">
        <v>47</v>
      </c>
      <c r="G61" s="47" t="s">
        <v>186</v>
      </c>
      <c r="H61" s="35"/>
      <c r="I61" s="36"/>
      <c r="K61" s="46">
        <v>47</v>
      </c>
      <c r="L61" s="47" t="s">
        <v>186</v>
      </c>
      <c r="M61" s="35"/>
      <c r="N61" s="36"/>
      <c r="P61" s="46">
        <v>47</v>
      </c>
      <c r="Q61" s="47" t="s">
        <v>186</v>
      </c>
      <c r="R61" s="35"/>
      <c r="S61" s="36"/>
    </row>
    <row r="62" spans="1:19" hidden="1">
      <c r="A62" s="46">
        <v>48</v>
      </c>
      <c r="B62" s="47" t="s">
        <v>187</v>
      </c>
      <c r="C62" s="35"/>
      <c r="D62" s="36"/>
      <c r="E62" s="35"/>
      <c r="F62" s="46">
        <v>48</v>
      </c>
      <c r="G62" s="47" t="s">
        <v>187</v>
      </c>
      <c r="H62" s="35"/>
      <c r="I62" s="36"/>
      <c r="K62" s="46">
        <v>48</v>
      </c>
      <c r="L62" s="47" t="s">
        <v>187</v>
      </c>
      <c r="M62" s="35"/>
      <c r="N62" s="36"/>
      <c r="P62" s="46">
        <v>48</v>
      </c>
      <c r="Q62" s="47" t="s">
        <v>187</v>
      </c>
      <c r="R62" s="35"/>
      <c r="S62" s="36"/>
    </row>
    <row r="63" spans="1:19" hidden="1">
      <c r="A63" s="46">
        <v>49</v>
      </c>
      <c r="B63" s="47" t="s">
        <v>188</v>
      </c>
      <c r="C63" s="35"/>
      <c r="D63" s="36"/>
      <c r="E63" s="35"/>
      <c r="F63" s="46">
        <v>49</v>
      </c>
      <c r="G63" s="47" t="s">
        <v>188</v>
      </c>
      <c r="H63" s="35"/>
      <c r="I63" s="36"/>
      <c r="K63" s="46">
        <v>49</v>
      </c>
      <c r="L63" s="47" t="s">
        <v>188</v>
      </c>
      <c r="M63" s="35"/>
      <c r="N63" s="36"/>
      <c r="P63" s="46">
        <v>49</v>
      </c>
      <c r="Q63" s="47" t="s">
        <v>188</v>
      </c>
      <c r="R63" s="35"/>
      <c r="S63" s="36"/>
    </row>
    <row r="64" spans="1:19" hidden="1">
      <c r="A64" s="46">
        <v>50</v>
      </c>
      <c r="B64" s="47" t="s">
        <v>189</v>
      </c>
      <c r="C64" s="35"/>
      <c r="D64" s="36"/>
      <c r="E64" s="35"/>
      <c r="F64" s="46">
        <v>50</v>
      </c>
      <c r="G64" s="47" t="s">
        <v>189</v>
      </c>
      <c r="H64" s="35"/>
      <c r="I64" s="36"/>
      <c r="K64" s="46">
        <v>50</v>
      </c>
      <c r="L64" s="47" t="s">
        <v>189</v>
      </c>
      <c r="M64" s="35"/>
      <c r="N64" s="36"/>
      <c r="P64" s="46">
        <v>50</v>
      </c>
      <c r="Q64" s="47" t="s">
        <v>189</v>
      </c>
      <c r="R64" s="35"/>
      <c r="S64" s="36"/>
    </row>
    <row r="65" spans="1:19" hidden="1">
      <c r="A65" s="46">
        <v>51</v>
      </c>
      <c r="B65" s="47" t="s">
        <v>190</v>
      </c>
      <c r="C65" s="35"/>
      <c r="D65" s="36"/>
      <c r="E65" s="35"/>
      <c r="F65" s="46">
        <v>51</v>
      </c>
      <c r="G65" s="47" t="s">
        <v>190</v>
      </c>
      <c r="H65" s="35"/>
      <c r="I65" s="36"/>
      <c r="K65" s="46">
        <v>51</v>
      </c>
      <c r="L65" s="47" t="s">
        <v>190</v>
      </c>
      <c r="M65" s="35"/>
      <c r="N65" s="36"/>
      <c r="P65" s="46">
        <v>51</v>
      </c>
      <c r="Q65" s="47" t="s">
        <v>190</v>
      </c>
      <c r="R65" s="35"/>
      <c r="S65" s="36"/>
    </row>
    <row r="66" spans="1:19" hidden="1">
      <c r="A66" s="46">
        <v>52</v>
      </c>
      <c r="B66" s="47" t="s">
        <v>191</v>
      </c>
      <c r="C66" s="35"/>
      <c r="D66" s="36"/>
      <c r="E66" s="35"/>
      <c r="F66" s="46">
        <v>52</v>
      </c>
      <c r="G66" s="47" t="s">
        <v>191</v>
      </c>
      <c r="H66" s="35"/>
      <c r="I66" s="36"/>
      <c r="K66" s="46">
        <v>52</v>
      </c>
      <c r="L66" s="47" t="s">
        <v>191</v>
      </c>
      <c r="M66" s="35"/>
      <c r="N66" s="36"/>
      <c r="P66" s="46">
        <v>52</v>
      </c>
      <c r="Q66" s="47" t="s">
        <v>191</v>
      </c>
      <c r="R66" s="35"/>
      <c r="S66" s="36"/>
    </row>
    <row r="67" spans="1:19" hidden="1">
      <c r="A67" s="46">
        <v>53</v>
      </c>
      <c r="B67" s="47" t="s">
        <v>192</v>
      </c>
      <c r="C67" s="35"/>
      <c r="D67" s="36"/>
      <c r="E67" s="35"/>
      <c r="F67" s="46">
        <v>53</v>
      </c>
      <c r="G67" s="47" t="s">
        <v>192</v>
      </c>
      <c r="H67" s="35"/>
      <c r="I67" s="36"/>
      <c r="K67" s="46">
        <v>53</v>
      </c>
      <c r="L67" s="47" t="s">
        <v>192</v>
      </c>
      <c r="M67" s="35"/>
      <c r="N67" s="36"/>
      <c r="P67" s="46">
        <v>53</v>
      </c>
      <c r="Q67" s="47" t="s">
        <v>192</v>
      </c>
      <c r="R67" s="35"/>
      <c r="S67" s="36"/>
    </row>
    <row r="68" spans="1:19" hidden="1">
      <c r="A68" s="46">
        <v>54</v>
      </c>
      <c r="B68" s="47" t="s">
        <v>193</v>
      </c>
      <c r="C68" s="35"/>
      <c r="D68" s="36"/>
      <c r="E68" s="35"/>
      <c r="F68" s="46">
        <v>54</v>
      </c>
      <c r="G68" s="47" t="s">
        <v>193</v>
      </c>
      <c r="H68" s="35"/>
      <c r="I68" s="36"/>
      <c r="K68" s="46">
        <v>54</v>
      </c>
      <c r="L68" s="47" t="s">
        <v>193</v>
      </c>
      <c r="M68" s="35"/>
      <c r="N68" s="36"/>
      <c r="P68" s="46">
        <v>54</v>
      </c>
      <c r="Q68" s="47" t="s">
        <v>193</v>
      </c>
      <c r="R68" s="35"/>
      <c r="S68" s="36"/>
    </row>
    <row r="69" spans="1:19" hidden="1">
      <c r="A69" s="46">
        <v>55</v>
      </c>
      <c r="B69" s="47" t="s">
        <v>194</v>
      </c>
      <c r="C69" s="35"/>
      <c r="D69" s="36"/>
      <c r="E69" s="35"/>
      <c r="F69" s="46">
        <v>55</v>
      </c>
      <c r="G69" s="47" t="s">
        <v>194</v>
      </c>
      <c r="H69" s="35"/>
      <c r="I69" s="36"/>
      <c r="K69" s="46">
        <v>55</v>
      </c>
      <c r="L69" s="47" t="s">
        <v>194</v>
      </c>
      <c r="M69" s="35"/>
      <c r="N69" s="36"/>
      <c r="P69" s="46">
        <v>55</v>
      </c>
      <c r="Q69" s="47" t="s">
        <v>194</v>
      </c>
      <c r="R69" s="35"/>
      <c r="S69" s="36"/>
    </row>
    <row r="70" spans="1:19" hidden="1">
      <c r="A70" s="46">
        <v>56</v>
      </c>
      <c r="B70" s="47" t="s">
        <v>195</v>
      </c>
      <c r="C70" s="35"/>
      <c r="D70" s="36"/>
      <c r="E70" s="35"/>
      <c r="F70" s="46">
        <v>56</v>
      </c>
      <c r="G70" s="47" t="s">
        <v>195</v>
      </c>
      <c r="H70" s="35"/>
      <c r="I70" s="36"/>
      <c r="K70" s="46">
        <v>56</v>
      </c>
      <c r="L70" s="47" t="s">
        <v>195</v>
      </c>
      <c r="M70" s="35"/>
      <c r="N70" s="36"/>
      <c r="P70" s="46">
        <v>56</v>
      </c>
      <c r="Q70" s="47" t="s">
        <v>195</v>
      </c>
      <c r="R70" s="35"/>
      <c r="S70" s="36"/>
    </row>
    <row r="71" spans="1:19" hidden="1">
      <c r="A71" s="46">
        <v>57</v>
      </c>
      <c r="B71" s="47" t="s">
        <v>196</v>
      </c>
      <c r="C71" s="35"/>
      <c r="D71" s="36"/>
      <c r="E71" s="35"/>
      <c r="F71" s="46">
        <v>57</v>
      </c>
      <c r="G71" s="47" t="s">
        <v>196</v>
      </c>
      <c r="H71" s="35"/>
      <c r="I71" s="36"/>
      <c r="K71" s="46">
        <v>57</v>
      </c>
      <c r="L71" s="47" t="s">
        <v>196</v>
      </c>
      <c r="M71" s="35"/>
      <c r="N71" s="36"/>
      <c r="P71" s="46">
        <v>57</v>
      </c>
      <c r="Q71" s="47" t="s">
        <v>196</v>
      </c>
      <c r="R71" s="35"/>
      <c r="S71" s="36"/>
    </row>
    <row r="72" spans="1:19" hidden="1">
      <c r="A72" s="46">
        <v>58</v>
      </c>
      <c r="B72" s="47" t="s">
        <v>197</v>
      </c>
      <c r="C72" s="35"/>
      <c r="D72" s="36"/>
      <c r="E72" s="35"/>
      <c r="F72" s="46">
        <v>58</v>
      </c>
      <c r="G72" s="47" t="s">
        <v>197</v>
      </c>
      <c r="H72" s="35"/>
      <c r="I72" s="36"/>
      <c r="K72" s="46">
        <v>58</v>
      </c>
      <c r="L72" s="47" t="s">
        <v>197</v>
      </c>
      <c r="M72" s="35"/>
      <c r="N72" s="36"/>
      <c r="P72" s="46">
        <v>58</v>
      </c>
      <c r="Q72" s="47" t="s">
        <v>197</v>
      </c>
      <c r="R72" s="35"/>
      <c r="S72" s="36"/>
    </row>
    <row r="73" spans="1:19" hidden="1">
      <c r="A73" s="46">
        <v>59</v>
      </c>
      <c r="B73" s="47" t="s">
        <v>198</v>
      </c>
      <c r="C73" s="35"/>
      <c r="D73" s="36"/>
      <c r="E73" s="35"/>
      <c r="F73" s="46">
        <v>59</v>
      </c>
      <c r="G73" s="47" t="s">
        <v>198</v>
      </c>
      <c r="H73" s="35"/>
      <c r="I73" s="36"/>
      <c r="K73" s="46">
        <v>59</v>
      </c>
      <c r="L73" s="47" t="s">
        <v>198</v>
      </c>
      <c r="M73" s="35"/>
      <c r="N73" s="36"/>
      <c r="P73" s="46">
        <v>59</v>
      </c>
      <c r="Q73" s="47" t="s">
        <v>198</v>
      </c>
      <c r="R73" s="35"/>
      <c r="S73" s="36"/>
    </row>
    <row r="74" spans="1:19" hidden="1">
      <c r="A74" s="46">
        <v>60</v>
      </c>
      <c r="B74" s="47" t="s">
        <v>199</v>
      </c>
      <c r="C74" s="35"/>
      <c r="D74" s="36"/>
      <c r="E74" s="35"/>
      <c r="F74" s="46">
        <v>60</v>
      </c>
      <c r="G74" s="47" t="s">
        <v>199</v>
      </c>
      <c r="H74" s="35"/>
      <c r="I74" s="36"/>
      <c r="K74" s="46">
        <v>60</v>
      </c>
      <c r="L74" s="47" t="s">
        <v>199</v>
      </c>
      <c r="M74" s="35"/>
      <c r="N74" s="36"/>
      <c r="P74" s="46">
        <v>60</v>
      </c>
      <c r="Q74" s="47" t="s">
        <v>199</v>
      </c>
      <c r="R74" s="35"/>
      <c r="S74" s="36"/>
    </row>
    <row r="75" spans="1:19" hidden="1">
      <c r="A75" s="46">
        <v>61</v>
      </c>
      <c r="B75" s="47" t="s">
        <v>200</v>
      </c>
      <c r="C75" s="35"/>
      <c r="D75" s="36"/>
      <c r="E75" s="35"/>
      <c r="F75" s="46">
        <v>61</v>
      </c>
      <c r="G75" s="47" t="s">
        <v>200</v>
      </c>
      <c r="H75" s="35"/>
      <c r="I75" s="36"/>
      <c r="K75" s="46">
        <v>61</v>
      </c>
      <c r="L75" s="47" t="s">
        <v>200</v>
      </c>
      <c r="M75" s="35"/>
      <c r="N75" s="36"/>
      <c r="P75" s="46">
        <v>61</v>
      </c>
      <c r="Q75" s="47" t="s">
        <v>200</v>
      </c>
      <c r="R75" s="35"/>
      <c r="S75" s="36"/>
    </row>
    <row r="76" spans="1:19" hidden="1">
      <c r="A76" s="46">
        <v>62</v>
      </c>
      <c r="B76" s="47" t="s">
        <v>201</v>
      </c>
      <c r="C76" s="35"/>
      <c r="D76" s="36"/>
      <c r="E76" s="35"/>
      <c r="F76" s="46">
        <v>62</v>
      </c>
      <c r="G76" s="47" t="s">
        <v>201</v>
      </c>
      <c r="H76" s="35"/>
      <c r="I76" s="36"/>
      <c r="K76" s="46">
        <v>62</v>
      </c>
      <c r="L76" s="47" t="s">
        <v>201</v>
      </c>
      <c r="M76" s="35"/>
      <c r="N76" s="36"/>
      <c r="P76" s="46">
        <v>62</v>
      </c>
      <c r="Q76" s="47" t="s">
        <v>201</v>
      </c>
      <c r="R76" s="35"/>
      <c r="S76" s="36"/>
    </row>
    <row r="77" spans="1:19" hidden="1">
      <c r="A77" s="46">
        <v>63</v>
      </c>
      <c r="B77" s="47" t="s">
        <v>202</v>
      </c>
      <c r="C77" s="35"/>
      <c r="D77" s="36"/>
      <c r="E77" s="35"/>
      <c r="F77" s="46">
        <v>63</v>
      </c>
      <c r="G77" s="47" t="s">
        <v>202</v>
      </c>
      <c r="H77" s="35"/>
      <c r="I77" s="36"/>
      <c r="K77" s="46">
        <v>63</v>
      </c>
      <c r="L77" s="47" t="s">
        <v>202</v>
      </c>
      <c r="M77" s="35"/>
      <c r="N77" s="36"/>
      <c r="P77" s="46">
        <v>63</v>
      </c>
      <c r="Q77" s="47" t="s">
        <v>202</v>
      </c>
      <c r="R77" s="35"/>
      <c r="S77" s="36"/>
    </row>
    <row r="78" spans="1:19" hidden="1">
      <c r="A78" s="46">
        <v>64</v>
      </c>
      <c r="B78" s="47" t="s">
        <v>203</v>
      </c>
      <c r="C78" s="35"/>
      <c r="D78" s="36"/>
      <c r="E78" s="35"/>
      <c r="F78" s="46">
        <v>64</v>
      </c>
      <c r="G78" s="47" t="s">
        <v>203</v>
      </c>
      <c r="H78" s="35"/>
      <c r="I78" s="36"/>
      <c r="K78" s="46">
        <v>64</v>
      </c>
      <c r="L78" s="47" t="s">
        <v>203</v>
      </c>
      <c r="M78" s="35"/>
      <c r="N78" s="36"/>
      <c r="P78" s="46">
        <v>64</v>
      </c>
      <c r="Q78" s="47" t="s">
        <v>203</v>
      </c>
      <c r="R78" s="35"/>
      <c r="S78" s="36"/>
    </row>
    <row r="79" spans="1:19" hidden="1">
      <c r="A79" s="46">
        <v>65</v>
      </c>
      <c r="B79" s="47" t="s">
        <v>204</v>
      </c>
      <c r="C79" s="35"/>
      <c r="D79" s="36"/>
      <c r="E79" s="35"/>
      <c r="F79" s="46">
        <v>65</v>
      </c>
      <c r="G79" s="47" t="s">
        <v>204</v>
      </c>
      <c r="H79" s="35"/>
      <c r="I79" s="36"/>
      <c r="K79" s="46">
        <v>65</v>
      </c>
      <c r="L79" s="47" t="s">
        <v>204</v>
      </c>
      <c r="M79" s="35"/>
      <c r="N79" s="36"/>
      <c r="P79" s="46">
        <v>65</v>
      </c>
      <c r="Q79" s="47" t="s">
        <v>204</v>
      </c>
      <c r="R79" s="35"/>
      <c r="S79" s="36"/>
    </row>
    <row r="80" spans="1:19" hidden="1">
      <c r="A80" s="46">
        <v>66</v>
      </c>
      <c r="B80" s="47" t="s">
        <v>205</v>
      </c>
      <c r="C80" s="35"/>
      <c r="D80" s="36"/>
      <c r="E80" s="35"/>
      <c r="F80" s="46">
        <v>66</v>
      </c>
      <c r="G80" s="47" t="s">
        <v>205</v>
      </c>
      <c r="H80" s="35"/>
      <c r="I80" s="36"/>
      <c r="K80" s="46">
        <v>66</v>
      </c>
      <c r="L80" s="47" t="s">
        <v>205</v>
      </c>
      <c r="M80" s="35"/>
      <c r="N80" s="36"/>
      <c r="P80" s="46">
        <v>66</v>
      </c>
      <c r="Q80" s="47" t="s">
        <v>205</v>
      </c>
      <c r="R80" s="35"/>
      <c r="S80" s="36"/>
    </row>
    <row r="81" spans="1:19" hidden="1">
      <c r="A81" s="46">
        <v>67</v>
      </c>
      <c r="B81" s="47" t="s">
        <v>206</v>
      </c>
      <c r="C81" s="35"/>
      <c r="D81" s="36"/>
      <c r="E81" s="35"/>
      <c r="F81" s="46">
        <v>67</v>
      </c>
      <c r="G81" s="47" t="s">
        <v>206</v>
      </c>
      <c r="H81" s="35"/>
      <c r="I81" s="36"/>
      <c r="K81" s="46">
        <v>67</v>
      </c>
      <c r="L81" s="47" t="s">
        <v>206</v>
      </c>
      <c r="M81" s="35"/>
      <c r="N81" s="36"/>
      <c r="P81" s="46">
        <v>67</v>
      </c>
      <c r="Q81" s="47" t="s">
        <v>206</v>
      </c>
      <c r="R81" s="35"/>
      <c r="S81" s="36"/>
    </row>
    <row r="82" spans="1:19" hidden="1">
      <c r="A82" s="46">
        <v>68</v>
      </c>
      <c r="B82" s="47" t="s">
        <v>207</v>
      </c>
      <c r="C82" s="35"/>
      <c r="D82" s="36"/>
      <c r="E82" s="35"/>
      <c r="F82" s="46">
        <v>68</v>
      </c>
      <c r="G82" s="47" t="s">
        <v>207</v>
      </c>
      <c r="H82" s="35"/>
      <c r="I82" s="36"/>
      <c r="K82" s="46">
        <v>68</v>
      </c>
      <c r="L82" s="47" t="s">
        <v>207</v>
      </c>
      <c r="M82" s="35"/>
      <c r="N82" s="36"/>
      <c r="P82" s="46">
        <v>68</v>
      </c>
      <c r="Q82" s="47" t="s">
        <v>207</v>
      </c>
      <c r="R82" s="35"/>
      <c r="S82" s="36"/>
    </row>
    <row r="83" spans="1:19" hidden="1">
      <c r="A83" s="46">
        <v>69</v>
      </c>
      <c r="B83" s="47" t="s">
        <v>208</v>
      </c>
      <c r="C83" s="35"/>
      <c r="D83" s="36"/>
      <c r="E83" s="35"/>
      <c r="F83" s="46">
        <v>69</v>
      </c>
      <c r="G83" s="47" t="s">
        <v>208</v>
      </c>
      <c r="H83" s="35"/>
      <c r="I83" s="36"/>
      <c r="K83" s="46">
        <v>69</v>
      </c>
      <c r="L83" s="47" t="s">
        <v>208</v>
      </c>
      <c r="M83" s="35"/>
      <c r="N83" s="36"/>
      <c r="P83" s="46">
        <v>69</v>
      </c>
      <c r="Q83" s="47" t="s">
        <v>208</v>
      </c>
      <c r="R83" s="35"/>
      <c r="S83" s="36"/>
    </row>
    <row r="84" spans="1:19" hidden="1">
      <c r="A84" s="46">
        <v>70</v>
      </c>
      <c r="B84" s="47" t="s">
        <v>209</v>
      </c>
      <c r="C84" s="35"/>
      <c r="D84" s="36"/>
      <c r="E84" s="35"/>
      <c r="F84" s="46">
        <v>70</v>
      </c>
      <c r="G84" s="47" t="s">
        <v>209</v>
      </c>
      <c r="H84" s="35"/>
      <c r="I84" s="36"/>
      <c r="K84" s="46">
        <v>70</v>
      </c>
      <c r="L84" s="47" t="s">
        <v>209</v>
      </c>
      <c r="M84" s="35"/>
      <c r="N84" s="36"/>
      <c r="P84" s="46">
        <v>70</v>
      </c>
      <c r="Q84" s="47" t="s">
        <v>209</v>
      </c>
      <c r="R84" s="35"/>
      <c r="S84" s="36"/>
    </row>
    <row r="85" spans="1:19" hidden="1">
      <c r="A85" s="46">
        <v>71</v>
      </c>
      <c r="B85" s="47" t="s">
        <v>210</v>
      </c>
      <c r="C85" s="35"/>
      <c r="D85" s="36"/>
      <c r="E85" s="35"/>
      <c r="F85" s="46">
        <v>71</v>
      </c>
      <c r="G85" s="47" t="s">
        <v>210</v>
      </c>
      <c r="H85" s="35"/>
      <c r="I85" s="36"/>
      <c r="K85" s="46">
        <v>71</v>
      </c>
      <c r="L85" s="47" t="s">
        <v>210</v>
      </c>
      <c r="M85" s="35"/>
      <c r="N85" s="36"/>
      <c r="P85" s="46">
        <v>71</v>
      </c>
      <c r="Q85" s="47" t="s">
        <v>210</v>
      </c>
      <c r="R85" s="35"/>
      <c r="S85" s="36"/>
    </row>
    <row r="86" spans="1:19" hidden="1">
      <c r="A86" s="46">
        <v>72</v>
      </c>
      <c r="B86" s="47" t="s">
        <v>211</v>
      </c>
      <c r="C86" s="35"/>
      <c r="D86" s="36"/>
      <c r="E86" s="35"/>
      <c r="F86" s="46">
        <v>72</v>
      </c>
      <c r="G86" s="47" t="s">
        <v>211</v>
      </c>
      <c r="H86" s="35"/>
      <c r="I86" s="36"/>
      <c r="K86" s="46">
        <v>72</v>
      </c>
      <c r="L86" s="47" t="s">
        <v>211</v>
      </c>
      <c r="M86" s="35"/>
      <c r="N86" s="36"/>
      <c r="P86" s="46">
        <v>72</v>
      </c>
      <c r="Q86" s="47" t="s">
        <v>211</v>
      </c>
      <c r="R86" s="35"/>
      <c r="S86" s="36"/>
    </row>
    <row r="87" spans="1:19" hidden="1">
      <c r="A87" s="46">
        <v>73</v>
      </c>
      <c r="B87" s="47" t="s">
        <v>212</v>
      </c>
      <c r="C87" s="35"/>
      <c r="D87" s="36"/>
      <c r="E87" s="35"/>
      <c r="F87" s="46">
        <v>73</v>
      </c>
      <c r="G87" s="47" t="s">
        <v>212</v>
      </c>
      <c r="H87" s="35"/>
      <c r="I87" s="36"/>
      <c r="K87" s="46">
        <v>73</v>
      </c>
      <c r="L87" s="47" t="s">
        <v>212</v>
      </c>
      <c r="M87" s="35"/>
      <c r="N87" s="36"/>
      <c r="P87" s="46">
        <v>73</v>
      </c>
      <c r="Q87" s="47" t="s">
        <v>212</v>
      </c>
      <c r="R87" s="35"/>
      <c r="S87" s="36"/>
    </row>
    <row r="88" spans="1:19" hidden="1">
      <c r="A88" s="46">
        <v>74</v>
      </c>
      <c r="B88" s="47" t="s">
        <v>213</v>
      </c>
      <c r="C88" s="35"/>
      <c r="D88" s="36"/>
      <c r="E88" s="35"/>
      <c r="F88" s="46">
        <v>74</v>
      </c>
      <c r="G88" s="47" t="s">
        <v>213</v>
      </c>
      <c r="H88" s="35"/>
      <c r="I88" s="36"/>
      <c r="K88" s="46">
        <v>74</v>
      </c>
      <c r="L88" s="47" t="s">
        <v>213</v>
      </c>
      <c r="M88" s="35"/>
      <c r="N88" s="36"/>
      <c r="P88" s="46">
        <v>74</v>
      </c>
      <c r="Q88" s="47" t="s">
        <v>213</v>
      </c>
      <c r="R88" s="35"/>
      <c r="S88" s="36"/>
    </row>
    <row r="89" spans="1:19" hidden="1">
      <c r="A89" s="46">
        <v>75</v>
      </c>
      <c r="B89" s="47" t="s">
        <v>214</v>
      </c>
      <c r="C89" s="35"/>
      <c r="D89" s="36"/>
      <c r="E89" s="35"/>
      <c r="F89" s="46">
        <v>75</v>
      </c>
      <c r="G89" s="47" t="s">
        <v>214</v>
      </c>
      <c r="H89" s="35"/>
      <c r="I89" s="36"/>
      <c r="K89" s="46">
        <v>75</v>
      </c>
      <c r="L89" s="47" t="s">
        <v>214</v>
      </c>
      <c r="M89" s="35"/>
      <c r="N89" s="36"/>
      <c r="P89" s="46">
        <v>75</v>
      </c>
      <c r="Q89" s="47" t="s">
        <v>214</v>
      </c>
      <c r="R89" s="35"/>
      <c r="S89" s="36"/>
    </row>
    <row r="90" spans="1:19" hidden="1">
      <c r="A90" s="46">
        <v>76</v>
      </c>
      <c r="B90" s="47" t="s">
        <v>215</v>
      </c>
      <c r="C90" s="35"/>
      <c r="D90" s="36"/>
      <c r="E90" s="35"/>
      <c r="F90" s="46">
        <v>76</v>
      </c>
      <c r="G90" s="47" t="s">
        <v>215</v>
      </c>
      <c r="H90" s="35"/>
      <c r="I90" s="36"/>
      <c r="K90" s="46">
        <v>76</v>
      </c>
      <c r="L90" s="47" t="s">
        <v>215</v>
      </c>
      <c r="M90" s="35"/>
      <c r="N90" s="36"/>
      <c r="P90" s="46">
        <v>76</v>
      </c>
      <c r="Q90" s="47" t="s">
        <v>215</v>
      </c>
      <c r="R90" s="35"/>
      <c r="S90" s="36"/>
    </row>
    <row r="91" spans="1:19" hidden="1">
      <c r="A91" s="46">
        <v>77</v>
      </c>
      <c r="B91" s="47" t="s">
        <v>216</v>
      </c>
      <c r="C91" s="35"/>
      <c r="D91" s="36"/>
      <c r="E91" s="35"/>
      <c r="F91" s="46">
        <v>77</v>
      </c>
      <c r="G91" s="47" t="s">
        <v>216</v>
      </c>
      <c r="H91" s="35"/>
      <c r="I91" s="36"/>
      <c r="K91" s="46">
        <v>77</v>
      </c>
      <c r="L91" s="47" t="s">
        <v>216</v>
      </c>
      <c r="M91" s="35"/>
      <c r="N91" s="36"/>
      <c r="P91" s="46">
        <v>77</v>
      </c>
      <c r="Q91" s="47" t="s">
        <v>216</v>
      </c>
      <c r="R91" s="35"/>
      <c r="S91" s="36"/>
    </row>
    <row r="92" spans="1:19" hidden="1">
      <c r="A92" s="46">
        <v>78</v>
      </c>
      <c r="B92" s="47" t="s">
        <v>217</v>
      </c>
      <c r="C92" s="35"/>
      <c r="D92" s="36"/>
      <c r="E92" s="35"/>
      <c r="F92" s="46">
        <v>78</v>
      </c>
      <c r="G92" s="47" t="s">
        <v>217</v>
      </c>
      <c r="H92" s="35"/>
      <c r="I92" s="36"/>
      <c r="K92" s="46">
        <v>78</v>
      </c>
      <c r="L92" s="47" t="s">
        <v>217</v>
      </c>
      <c r="M92" s="35"/>
      <c r="N92" s="36"/>
      <c r="P92" s="46">
        <v>78</v>
      </c>
      <c r="Q92" s="47" t="s">
        <v>217</v>
      </c>
      <c r="R92" s="35"/>
      <c r="S92" s="36"/>
    </row>
    <row r="93" spans="1:19" hidden="1">
      <c r="A93" s="46">
        <v>79</v>
      </c>
      <c r="B93" s="47" t="s">
        <v>218</v>
      </c>
      <c r="C93" s="35"/>
      <c r="D93" s="36"/>
      <c r="E93" s="35"/>
      <c r="F93" s="46">
        <v>79</v>
      </c>
      <c r="G93" s="47" t="s">
        <v>218</v>
      </c>
      <c r="H93" s="35"/>
      <c r="I93" s="36"/>
      <c r="K93" s="46">
        <v>79</v>
      </c>
      <c r="L93" s="47" t="s">
        <v>218</v>
      </c>
      <c r="M93" s="35"/>
      <c r="N93" s="36"/>
      <c r="P93" s="46">
        <v>79</v>
      </c>
      <c r="Q93" s="47" t="s">
        <v>218</v>
      </c>
      <c r="R93" s="35"/>
      <c r="S93" s="36"/>
    </row>
    <row r="94" spans="1:19" hidden="1">
      <c r="A94" s="46">
        <v>80</v>
      </c>
      <c r="B94" s="47" t="s">
        <v>219</v>
      </c>
      <c r="C94" s="35"/>
      <c r="D94" s="36"/>
      <c r="E94" s="35"/>
      <c r="F94" s="46">
        <v>80</v>
      </c>
      <c r="G94" s="47" t="s">
        <v>219</v>
      </c>
      <c r="H94" s="35"/>
      <c r="I94" s="36"/>
      <c r="K94" s="46">
        <v>80</v>
      </c>
      <c r="L94" s="47" t="s">
        <v>219</v>
      </c>
      <c r="M94" s="35"/>
      <c r="N94" s="36"/>
      <c r="P94" s="46">
        <v>80</v>
      </c>
      <c r="Q94" s="47" t="s">
        <v>219</v>
      </c>
      <c r="R94" s="35"/>
      <c r="S94" s="36"/>
    </row>
    <row r="95" spans="1:19" hidden="1">
      <c r="A95" s="46">
        <v>81</v>
      </c>
      <c r="B95" s="47" t="s">
        <v>220</v>
      </c>
      <c r="C95" s="35"/>
      <c r="D95" s="36"/>
      <c r="E95" s="35"/>
      <c r="F95" s="46">
        <v>81</v>
      </c>
      <c r="G95" s="47" t="s">
        <v>220</v>
      </c>
      <c r="H95" s="35"/>
      <c r="I95" s="36"/>
      <c r="K95" s="46">
        <v>81</v>
      </c>
      <c r="L95" s="47" t="s">
        <v>220</v>
      </c>
      <c r="M95" s="35"/>
      <c r="N95" s="36"/>
      <c r="P95" s="46">
        <v>81</v>
      </c>
      <c r="Q95" s="47" t="s">
        <v>220</v>
      </c>
      <c r="R95" s="35"/>
      <c r="S95" s="36"/>
    </row>
    <row r="96" spans="1:19" hidden="1">
      <c r="A96" s="46">
        <v>82</v>
      </c>
      <c r="B96" s="47" t="s">
        <v>221</v>
      </c>
      <c r="C96" s="35"/>
      <c r="D96" s="36"/>
      <c r="E96" s="35"/>
      <c r="F96" s="46">
        <v>82</v>
      </c>
      <c r="G96" s="47" t="s">
        <v>221</v>
      </c>
      <c r="H96" s="35"/>
      <c r="I96" s="36"/>
      <c r="K96" s="46">
        <v>82</v>
      </c>
      <c r="L96" s="47" t="s">
        <v>221</v>
      </c>
      <c r="M96" s="35"/>
      <c r="N96" s="36"/>
      <c r="P96" s="46">
        <v>82</v>
      </c>
      <c r="Q96" s="47" t="s">
        <v>221</v>
      </c>
      <c r="R96" s="35"/>
      <c r="S96" s="36"/>
    </row>
    <row r="97" spans="1:19" hidden="1">
      <c r="A97" s="46">
        <v>83</v>
      </c>
      <c r="B97" s="47" t="s">
        <v>222</v>
      </c>
      <c r="C97" s="35"/>
      <c r="D97" s="36"/>
      <c r="E97" s="35"/>
      <c r="F97" s="46">
        <v>83</v>
      </c>
      <c r="G97" s="47" t="s">
        <v>222</v>
      </c>
      <c r="H97" s="35"/>
      <c r="I97" s="36"/>
      <c r="K97" s="46">
        <v>83</v>
      </c>
      <c r="L97" s="47" t="s">
        <v>222</v>
      </c>
      <c r="M97" s="35"/>
      <c r="N97" s="36"/>
      <c r="P97" s="46">
        <v>83</v>
      </c>
      <c r="Q97" s="47" t="s">
        <v>222</v>
      </c>
      <c r="R97" s="35"/>
      <c r="S97" s="36"/>
    </row>
    <row r="98" spans="1:19" hidden="1">
      <c r="A98" s="46">
        <v>84</v>
      </c>
      <c r="B98" s="47" t="s">
        <v>223</v>
      </c>
      <c r="C98" s="35"/>
      <c r="D98" s="36"/>
      <c r="E98" s="35"/>
      <c r="F98" s="46">
        <v>84</v>
      </c>
      <c r="G98" s="47" t="s">
        <v>223</v>
      </c>
      <c r="H98" s="35"/>
      <c r="I98" s="36"/>
      <c r="K98" s="46">
        <v>84</v>
      </c>
      <c r="L98" s="47" t="s">
        <v>223</v>
      </c>
      <c r="M98" s="35"/>
      <c r="N98" s="36"/>
      <c r="P98" s="46">
        <v>84</v>
      </c>
      <c r="Q98" s="47" t="s">
        <v>223</v>
      </c>
      <c r="R98" s="35"/>
      <c r="S98" s="36"/>
    </row>
    <row r="99" spans="1:19" hidden="1">
      <c r="A99" s="46">
        <v>85</v>
      </c>
      <c r="B99" s="47" t="s">
        <v>224</v>
      </c>
      <c r="C99" s="35"/>
      <c r="D99" s="36"/>
      <c r="E99" s="35"/>
      <c r="F99" s="46">
        <v>85</v>
      </c>
      <c r="G99" s="47" t="s">
        <v>224</v>
      </c>
      <c r="H99" s="35"/>
      <c r="I99" s="36"/>
      <c r="K99" s="46">
        <v>85</v>
      </c>
      <c r="L99" s="47" t="s">
        <v>224</v>
      </c>
      <c r="M99" s="35"/>
      <c r="N99" s="36"/>
      <c r="P99" s="46">
        <v>85</v>
      </c>
      <c r="Q99" s="47" t="s">
        <v>224</v>
      </c>
      <c r="R99" s="35"/>
      <c r="S99" s="36"/>
    </row>
    <row r="100" spans="1:19" hidden="1">
      <c r="A100" s="46">
        <v>86</v>
      </c>
      <c r="B100" s="47" t="s">
        <v>225</v>
      </c>
      <c r="C100" s="35"/>
      <c r="D100" s="36"/>
      <c r="E100" s="35"/>
      <c r="F100" s="46">
        <v>86</v>
      </c>
      <c r="G100" s="47" t="s">
        <v>225</v>
      </c>
      <c r="H100" s="35"/>
      <c r="I100" s="36"/>
      <c r="K100" s="46">
        <v>86</v>
      </c>
      <c r="L100" s="47" t="s">
        <v>225</v>
      </c>
      <c r="M100" s="35"/>
      <c r="N100" s="36"/>
      <c r="P100" s="46">
        <v>86</v>
      </c>
      <c r="Q100" s="47" t="s">
        <v>225</v>
      </c>
      <c r="R100" s="35"/>
      <c r="S100" s="36"/>
    </row>
    <row r="101" spans="1:19" hidden="1">
      <c r="A101" s="46">
        <v>87</v>
      </c>
      <c r="B101" s="47" t="s">
        <v>226</v>
      </c>
      <c r="C101" s="35"/>
      <c r="D101" s="36"/>
      <c r="E101" s="35"/>
      <c r="F101" s="46">
        <v>87</v>
      </c>
      <c r="G101" s="47" t="s">
        <v>226</v>
      </c>
      <c r="H101" s="35"/>
      <c r="I101" s="36"/>
      <c r="K101" s="46">
        <v>87</v>
      </c>
      <c r="L101" s="47" t="s">
        <v>226</v>
      </c>
      <c r="M101" s="35"/>
      <c r="N101" s="36"/>
      <c r="P101" s="46">
        <v>87</v>
      </c>
      <c r="Q101" s="47" t="s">
        <v>226</v>
      </c>
      <c r="R101" s="35"/>
      <c r="S101" s="36"/>
    </row>
    <row r="102" spans="1:19" hidden="1">
      <c r="A102" s="46">
        <v>88</v>
      </c>
      <c r="B102" s="47" t="s">
        <v>227</v>
      </c>
      <c r="C102" s="35"/>
      <c r="D102" s="36"/>
      <c r="E102" s="35"/>
      <c r="F102" s="46">
        <v>88</v>
      </c>
      <c r="G102" s="47" t="s">
        <v>227</v>
      </c>
      <c r="H102" s="35"/>
      <c r="I102" s="36"/>
      <c r="K102" s="46">
        <v>88</v>
      </c>
      <c r="L102" s="47" t="s">
        <v>227</v>
      </c>
      <c r="M102" s="35"/>
      <c r="N102" s="36"/>
      <c r="P102" s="46">
        <v>88</v>
      </c>
      <c r="Q102" s="47" t="s">
        <v>227</v>
      </c>
      <c r="R102" s="35"/>
      <c r="S102" s="36"/>
    </row>
    <row r="103" spans="1:19" hidden="1">
      <c r="A103" s="46">
        <v>89</v>
      </c>
      <c r="B103" s="47" t="s">
        <v>228</v>
      </c>
      <c r="C103" s="35"/>
      <c r="D103" s="36"/>
      <c r="E103" s="35"/>
      <c r="F103" s="46">
        <v>89</v>
      </c>
      <c r="G103" s="47" t="s">
        <v>228</v>
      </c>
      <c r="H103" s="35"/>
      <c r="I103" s="36"/>
      <c r="K103" s="46">
        <v>89</v>
      </c>
      <c r="L103" s="47" t="s">
        <v>228</v>
      </c>
      <c r="M103" s="35"/>
      <c r="N103" s="36"/>
      <c r="P103" s="46">
        <v>89</v>
      </c>
      <c r="Q103" s="47" t="s">
        <v>228</v>
      </c>
      <c r="R103" s="35"/>
      <c r="S103" s="36"/>
    </row>
    <row r="104" spans="1:19" hidden="1">
      <c r="A104" s="46">
        <v>90</v>
      </c>
      <c r="B104" s="47" t="s">
        <v>229</v>
      </c>
      <c r="C104" s="35"/>
      <c r="D104" s="36"/>
      <c r="E104" s="35"/>
      <c r="F104" s="46">
        <v>90</v>
      </c>
      <c r="G104" s="47" t="s">
        <v>229</v>
      </c>
      <c r="H104" s="35"/>
      <c r="I104" s="36"/>
      <c r="K104" s="46">
        <v>90</v>
      </c>
      <c r="L104" s="47" t="s">
        <v>229</v>
      </c>
      <c r="M104" s="35"/>
      <c r="N104" s="36"/>
      <c r="P104" s="46">
        <v>90</v>
      </c>
      <c r="Q104" s="47" t="s">
        <v>229</v>
      </c>
      <c r="R104" s="35"/>
      <c r="S104" s="36"/>
    </row>
    <row r="105" spans="1:19" hidden="1">
      <c r="A105" s="46">
        <v>91</v>
      </c>
      <c r="B105" s="47" t="s">
        <v>230</v>
      </c>
      <c r="C105" s="35"/>
      <c r="D105" s="36"/>
      <c r="E105" s="35"/>
      <c r="F105" s="46">
        <v>91</v>
      </c>
      <c r="G105" s="47" t="s">
        <v>230</v>
      </c>
      <c r="H105" s="35"/>
      <c r="I105" s="36"/>
      <c r="K105" s="46">
        <v>91</v>
      </c>
      <c r="L105" s="47" t="s">
        <v>230</v>
      </c>
      <c r="M105" s="35"/>
      <c r="N105" s="36"/>
      <c r="P105" s="46">
        <v>91</v>
      </c>
      <c r="Q105" s="47" t="s">
        <v>230</v>
      </c>
      <c r="R105" s="35"/>
      <c r="S105" s="36"/>
    </row>
    <row r="106" spans="1:19" hidden="1">
      <c r="A106" s="46">
        <v>92</v>
      </c>
      <c r="B106" s="47" t="s">
        <v>231</v>
      </c>
      <c r="C106" s="35"/>
      <c r="D106" s="36"/>
      <c r="E106" s="35"/>
      <c r="F106" s="46">
        <v>92</v>
      </c>
      <c r="G106" s="47" t="s">
        <v>231</v>
      </c>
      <c r="H106" s="35"/>
      <c r="I106" s="36"/>
      <c r="K106" s="46">
        <v>92</v>
      </c>
      <c r="L106" s="47" t="s">
        <v>231</v>
      </c>
      <c r="M106" s="35"/>
      <c r="N106" s="36"/>
      <c r="P106" s="46">
        <v>92</v>
      </c>
      <c r="Q106" s="47" t="s">
        <v>231</v>
      </c>
      <c r="R106" s="35"/>
      <c r="S106" s="36"/>
    </row>
    <row r="107" spans="1:19" hidden="1">
      <c r="A107" s="46">
        <v>93</v>
      </c>
      <c r="B107" s="47" t="s">
        <v>232</v>
      </c>
      <c r="C107" s="35"/>
      <c r="D107" s="36"/>
      <c r="E107" s="35"/>
      <c r="F107" s="46">
        <v>93</v>
      </c>
      <c r="G107" s="47" t="s">
        <v>232</v>
      </c>
      <c r="H107" s="35"/>
      <c r="I107" s="36"/>
      <c r="K107" s="46">
        <v>93</v>
      </c>
      <c r="L107" s="47" t="s">
        <v>232</v>
      </c>
      <c r="M107" s="35"/>
      <c r="N107" s="36"/>
      <c r="P107" s="46">
        <v>93</v>
      </c>
      <c r="Q107" s="47" t="s">
        <v>232</v>
      </c>
      <c r="R107" s="35"/>
      <c r="S107" s="36"/>
    </row>
    <row r="108" spans="1:19" hidden="1">
      <c r="A108" s="46">
        <v>94</v>
      </c>
      <c r="B108" s="47" t="s">
        <v>233</v>
      </c>
      <c r="C108" s="35"/>
      <c r="D108" s="36"/>
      <c r="E108" s="35"/>
      <c r="F108" s="46">
        <v>94</v>
      </c>
      <c r="G108" s="47" t="s">
        <v>233</v>
      </c>
      <c r="H108" s="35"/>
      <c r="I108" s="36"/>
      <c r="K108" s="46">
        <v>94</v>
      </c>
      <c r="L108" s="47" t="s">
        <v>233</v>
      </c>
      <c r="M108" s="35"/>
      <c r="N108" s="36"/>
      <c r="P108" s="46">
        <v>94</v>
      </c>
      <c r="Q108" s="47" t="s">
        <v>233</v>
      </c>
      <c r="R108" s="35"/>
      <c r="S108" s="36"/>
    </row>
    <row r="109" spans="1:19" hidden="1">
      <c r="A109" s="46">
        <v>95</v>
      </c>
      <c r="B109" s="47" t="s">
        <v>234</v>
      </c>
      <c r="C109" s="35"/>
      <c r="D109" s="36"/>
      <c r="E109" s="35"/>
      <c r="F109" s="46">
        <v>95</v>
      </c>
      <c r="G109" s="47" t="s">
        <v>234</v>
      </c>
      <c r="H109" s="35"/>
      <c r="I109" s="36"/>
      <c r="K109" s="46">
        <v>95</v>
      </c>
      <c r="L109" s="47" t="s">
        <v>234</v>
      </c>
      <c r="M109" s="35"/>
      <c r="N109" s="36"/>
      <c r="P109" s="46">
        <v>95</v>
      </c>
      <c r="Q109" s="47" t="s">
        <v>234</v>
      </c>
      <c r="R109" s="35"/>
      <c r="S109" s="36"/>
    </row>
    <row r="110" spans="1:19" hidden="1">
      <c r="A110" s="46">
        <v>96</v>
      </c>
      <c r="B110" s="47" t="s">
        <v>235</v>
      </c>
      <c r="C110" s="35"/>
      <c r="D110" s="36"/>
      <c r="E110" s="35"/>
      <c r="F110" s="46">
        <v>96</v>
      </c>
      <c r="G110" s="47" t="s">
        <v>235</v>
      </c>
      <c r="H110" s="35"/>
      <c r="I110" s="36"/>
      <c r="K110" s="46">
        <v>96</v>
      </c>
      <c r="L110" s="47" t="s">
        <v>235</v>
      </c>
      <c r="M110" s="35"/>
      <c r="N110" s="36"/>
      <c r="P110" s="46">
        <v>96</v>
      </c>
      <c r="Q110" s="47" t="s">
        <v>235</v>
      </c>
      <c r="R110" s="35"/>
      <c r="S110" s="36"/>
    </row>
    <row r="111" spans="1:19" hidden="1">
      <c r="A111" s="46">
        <v>97</v>
      </c>
      <c r="B111" s="47" t="s">
        <v>236</v>
      </c>
      <c r="C111" s="35"/>
      <c r="D111" s="36"/>
      <c r="E111" s="35"/>
      <c r="F111" s="46">
        <v>97</v>
      </c>
      <c r="G111" s="47" t="s">
        <v>236</v>
      </c>
      <c r="H111" s="35"/>
      <c r="I111" s="36"/>
      <c r="K111" s="46">
        <v>97</v>
      </c>
      <c r="L111" s="47" t="s">
        <v>236</v>
      </c>
      <c r="M111" s="35"/>
      <c r="N111" s="36"/>
      <c r="P111" s="46">
        <v>97</v>
      </c>
      <c r="Q111" s="47" t="s">
        <v>236</v>
      </c>
      <c r="R111" s="35"/>
      <c r="S111" s="36"/>
    </row>
    <row r="112" spans="1:19" hidden="1">
      <c r="A112" s="46">
        <v>98</v>
      </c>
      <c r="B112" s="47" t="s">
        <v>237</v>
      </c>
      <c r="C112" s="35"/>
      <c r="D112" s="36"/>
      <c r="E112" s="35"/>
      <c r="F112" s="46">
        <v>98</v>
      </c>
      <c r="G112" s="47" t="s">
        <v>237</v>
      </c>
      <c r="H112" s="35"/>
      <c r="I112" s="36"/>
      <c r="K112" s="46">
        <v>98</v>
      </c>
      <c r="L112" s="47" t="s">
        <v>237</v>
      </c>
      <c r="M112" s="35"/>
      <c r="N112" s="36"/>
      <c r="P112" s="46">
        <v>98</v>
      </c>
      <c r="Q112" s="47" t="s">
        <v>237</v>
      </c>
      <c r="R112" s="35"/>
      <c r="S112" s="36"/>
    </row>
    <row r="113" spans="1:19" hidden="1">
      <c r="A113" s="46">
        <v>99</v>
      </c>
      <c r="B113" s="47" t="s">
        <v>238</v>
      </c>
      <c r="C113" s="35"/>
      <c r="D113" s="36"/>
      <c r="E113" s="35"/>
      <c r="F113" s="46">
        <v>99</v>
      </c>
      <c r="G113" s="47" t="s">
        <v>238</v>
      </c>
      <c r="H113" s="35"/>
      <c r="I113" s="36"/>
      <c r="K113" s="46">
        <v>99</v>
      </c>
      <c r="L113" s="47" t="s">
        <v>238</v>
      </c>
      <c r="M113" s="35"/>
      <c r="N113" s="36"/>
      <c r="P113" s="46">
        <v>99</v>
      </c>
      <c r="Q113" s="47" t="s">
        <v>238</v>
      </c>
      <c r="R113" s="35"/>
      <c r="S113" s="36"/>
    </row>
    <row r="114" spans="1:19" ht="13.5" hidden="1" thickBot="1">
      <c r="A114" s="49">
        <v>100</v>
      </c>
      <c r="B114" s="50" t="s">
        <v>239</v>
      </c>
      <c r="C114" s="51"/>
      <c r="D114" s="52"/>
      <c r="E114" s="35"/>
      <c r="F114" s="49">
        <v>100</v>
      </c>
      <c r="G114" s="50" t="s">
        <v>239</v>
      </c>
      <c r="H114" s="51"/>
      <c r="I114" s="52"/>
      <c r="K114" s="49">
        <v>100</v>
      </c>
      <c r="L114" s="50" t="s">
        <v>239</v>
      </c>
      <c r="M114" s="51"/>
      <c r="N114" s="52"/>
      <c r="P114" s="49">
        <v>100</v>
      </c>
      <c r="Q114" s="50" t="s">
        <v>239</v>
      </c>
      <c r="R114" s="51"/>
      <c r="S114" s="52"/>
    </row>
    <row r="115" spans="1:19" hidden="1"/>
    <row r="116" spans="1:19" hidden="1"/>
    <row r="117" spans="1:19" hidden="1"/>
    <row r="118" spans="1:19" hidden="1"/>
    <row r="119" spans="1:19" hidden="1"/>
    <row r="120" spans="1:19">
      <c r="A120" s="53" t="s">
        <v>240</v>
      </c>
    </row>
    <row r="121" spans="1:19" ht="13.5" thickBot="1"/>
    <row r="122" spans="1:19" ht="13.5" thickBot="1">
      <c r="A122" s="26" t="e">
        <f>#REF!</f>
        <v>#REF!</v>
      </c>
      <c r="B122" s="27"/>
      <c r="C122" s="27"/>
      <c r="D122" s="28"/>
    </row>
    <row r="123" spans="1:19" ht="13.5" thickBot="1">
      <c r="A123" s="29"/>
      <c r="D123" s="30"/>
    </row>
    <row r="124" spans="1:19" ht="15.75" thickBot="1">
      <c r="A124" s="326" t="e">
        <f>#REF!</f>
        <v>#REF!</v>
      </c>
      <c r="B124" s="327"/>
      <c r="C124" s="32"/>
      <c r="D124" s="33"/>
    </row>
    <row r="125" spans="1:19">
      <c r="A125" s="328"/>
      <c r="B125" s="329"/>
      <c r="C125" s="32"/>
      <c r="D125" s="33"/>
    </row>
    <row r="126" spans="1:19">
      <c r="A126" s="34"/>
      <c r="B126" s="35"/>
      <c r="C126" s="35"/>
      <c r="D126" s="36"/>
    </row>
    <row r="127" spans="1:19" ht="69" customHeight="1">
      <c r="A127" s="330" t="e">
        <f>IF(OR((A124&gt;9999999999),(A124&lt;0)),"Invalid Entry - More than 1000 crore OR -ve value",IF(A124=0, "",+CONCATENATE(A122," ", U123,B134,D134,B133,D133,B132,D132,B131,D131,B130,D130,B129," Only")))</f>
        <v>#REF!</v>
      </c>
      <c r="B127" s="331"/>
      <c r="C127" s="331"/>
      <c r="D127" s="332"/>
    </row>
    <row r="128" spans="1:19">
      <c r="A128" s="34"/>
      <c r="B128" s="35"/>
      <c r="C128" s="35"/>
      <c r="D128" s="36"/>
    </row>
    <row r="129" spans="1:4">
      <c r="A129" s="38" t="e">
        <f>-INT(A124/100)*100+ROUND(A124,0)</f>
        <v>#REF!</v>
      </c>
      <c r="B129" s="35" t="e">
        <f t="shared" ref="B129:B134" si="6">IF(A129=0,"",LOOKUP(A129,$A$15:$A$114,$B$15:$B$114))</f>
        <v>#REF!</v>
      </c>
      <c r="C129" s="35"/>
      <c r="D129" s="39"/>
    </row>
    <row r="130" spans="1:4">
      <c r="A130" s="38" t="e">
        <f>-INT(A124/1000)*10+INT(A124/100)</f>
        <v>#REF!</v>
      </c>
      <c r="B130" s="35" t="e">
        <f t="shared" si="6"/>
        <v>#REF!</v>
      </c>
      <c r="C130" s="35"/>
      <c r="D130" s="39" t="e">
        <f>+IF(B130="",""," Hundred ")</f>
        <v>#REF!</v>
      </c>
    </row>
    <row r="131" spans="1:4">
      <c r="A131" s="38" t="e">
        <f>-INT(A124/100000)*100+INT(A124/1000)</f>
        <v>#REF!</v>
      </c>
      <c r="B131" s="35" t="e">
        <f t="shared" si="6"/>
        <v>#REF!</v>
      </c>
      <c r="C131" s="35"/>
      <c r="D131" s="39" t="e">
        <f>IF((B131=""),IF(C131="",""," Thousand ")," Thousand ")</f>
        <v>#REF!</v>
      </c>
    </row>
    <row r="132" spans="1:4">
      <c r="A132" s="38" t="e">
        <f>-INT(A124/10000000)*100+INT(A124/100000)</f>
        <v>#REF!</v>
      </c>
      <c r="B132" s="35" t="e">
        <f t="shared" si="6"/>
        <v>#REF!</v>
      </c>
      <c r="C132" s="35"/>
      <c r="D132" s="39" t="e">
        <f>IF((B132=""),IF(C132="",""," Lac ")," Lac ")</f>
        <v>#REF!</v>
      </c>
    </row>
    <row r="133" spans="1:4">
      <c r="A133" s="38" t="e">
        <f>-INT(A124/1000000000)*100+INT(A124/10000000)</f>
        <v>#REF!</v>
      </c>
      <c r="B133" s="43" t="e">
        <f t="shared" si="6"/>
        <v>#REF!</v>
      </c>
      <c r="C133" s="35"/>
      <c r="D133" s="39" t="e">
        <f>IF((B133=""),IF(C133="",""," Crore ")," Crore ")</f>
        <v>#REF!</v>
      </c>
    </row>
    <row r="134" spans="1:4">
      <c r="A134" s="44" t="e">
        <f>-INT(A124/10000000000)*1000+INT(A124/1000000000)</f>
        <v>#REF!</v>
      </c>
      <c r="B134" s="43" t="e">
        <f t="shared" si="6"/>
        <v>#REF!</v>
      </c>
      <c r="C134" s="35"/>
      <c r="D134" s="39" t="e">
        <f>IF((B134=""),IF(C134="",""," Hundred ")," Hundred ")</f>
        <v>#REF!</v>
      </c>
    </row>
    <row r="135" spans="1:4">
      <c r="A135" s="45"/>
      <c r="B135" s="35"/>
      <c r="C135" s="35"/>
      <c r="D135" s="36"/>
    </row>
    <row r="136" spans="1:4">
      <c r="A136" s="46">
        <v>1</v>
      </c>
      <c r="B136" s="47" t="s">
        <v>137</v>
      </c>
      <c r="C136" s="35"/>
      <c r="D136" s="36"/>
    </row>
    <row r="137" spans="1:4">
      <c r="A137" s="46">
        <v>2</v>
      </c>
      <c r="B137" s="47" t="s">
        <v>138</v>
      </c>
      <c r="C137" s="35"/>
      <c r="D137" s="36"/>
    </row>
    <row r="138" spans="1:4">
      <c r="A138" s="46">
        <v>3</v>
      </c>
      <c r="B138" s="47" t="s">
        <v>139</v>
      </c>
      <c r="C138" s="35"/>
      <c r="D138" s="36"/>
    </row>
    <row r="139" spans="1:4">
      <c r="A139" s="46">
        <v>4</v>
      </c>
      <c r="B139" s="47" t="s">
        <v>140</v>
      </c>
      <c r="C139" s="35"/>
      <c r="D139" s="36"/>
    </row>
    <row r="140" spans="1:4">
      <c r="A140" s="46">
        <v>5</v>
      </c>
      <c r="B140" s="47" t="s">
        <v>141</v>
      </c>
      <c r="C140" s="35"/>
      <c r="D140" s="36"/>
    </row>
    <row r="141" spans="1:4">
      <c r="A141" s="46">
        <v>6</v>
      </c>
      <c r="B141" s="47" t="s">
        <v>142</v>
      </c>
      <c r="C141" s="35"/>
      <c r="D141" s="36"/>
    </row>
    <row r="142" spans="1:4">
      <c r="A142" s="46">
        <v>7</v>
      </c>
      <c r="B142" s="47" t="s">
        <v>143</v>
      </c>
      <c r="C142" s="35"/>
      <c r="D142" s="36"/>
    </row>
    <row r="143" spans="1:4">
      <c r="A143" s="46">
        <v>8</v>
      </c>
      <c r="B143" s="47" t="s">
        <v>144</v>
      </c>
      <c r="C143" s="35"/>
      <c r="D143" s="36"/>
    </row>
    <row r="144" spans="1:4">
      <c r="A144" s="46">
        <v>9</v>
      </c>
      <c r="B144" s="47" t="s">
        <v>145</v>
      </c>
      <c r="C144" s="35"/>
      <c r="D144" s="36"/>
    </row>
    <row r="145" spans="1:4">
      <c r="A145" s="46">
        <v>10</v>
      </c>
      <c r="B145" s="47" t="s">
        <v>146</v>
      </c>
      <c r="C145" s="35"/>
      <c r="D145" s="36"/>
    </row>
    <row r="146" spans="1:4">
      <c r="A146" s="46">
        <v>11</v>
      </c>
      <c r="B146" s="47" t="s">
        <v>147</v>
      </c>
      <c r="C146" s="35"/>
      <c r="D146" s="36"/>
    </row>
    <row r="147" spans="1:4">
      <c r="A147" s="46">
        <v>12</v>
      </c>
      <c r="B147" s="47" t="s">
        <v>148</v>
      </c>
      <c r="C147" s="35"/>
      <c r="D147" s="36"/>
    </row>
    <row r="148" spans="1:4">
      <c r="A148" s="46">
        <v>13</v>
      </c>
      <c r="B148" s="47" t="s">
        <v>149</v>
      </c>
      <c r="C148" s="35"/>
      <c r="D148" s="36"/>
    </row>
    <row r="149" spans="1:4">
      <c r="A149" s="46">
        <v>14</v>
      </c>
      <c r="B149" s="47" t="s">
        <v>150</v>
      </c>
      <c r="C149" s="35"/>
      <c r="D149" s="36"/>
    </row>
    <row r="150" spans="1:4">
      <c r="A150" s="46">
        <v>15</v>
      </c>
      <c r="B150" s="47" t="s">
        <v>151</v>
      </c>
      <c r="C150" s="35"/>
      <c r="D150" s="36"/>
    </row>
    <row r="151" spans="1:4">
      <c r="A151" s="46">
        <v>16</v>
      </c>
      <c r="B151" s="47" t="s">
        <v>152</v>
      </c>
      <c r="C151" s="35"/>
      <c r="D151" s="36"/>
    </row>
    <row r="152" spans="1:4">
      <c r="A152" s="46">
        <v>17</v>
      </c>
      <c r="B152" s="47" t="s">
        <v>154</v>
      </c>
      <c r="C152" s="35"/>
      <c r="D152" s="36"/>
    </row>
    <row r="153" spans="1:4">
      <c r="A153" s="46">
        <v>18</v>
      </c>
      <c r="B153" s="47" t="s">
        <v>156</v>
      </c>
      <c r="C153" s="35"/>
      <c r="D153" s="36"/>
    </row>
    <row r="154" spans="1:4">
      <c r="A154" s="46">
        <v>19</v>
      </c>
      <c r="B154" s="47" t="s">
        <v>158</v>
      </c>
      <c r="C154" s="35"/>
      <c r="D154" s="36"/>
    </row>
    <row r="155" spans="1:4">
      <c r="A155" s="46">
        <v>20</v>
      </c>
      <c r="B155" s="47" t="s">
        <v>159</v>
      </c>
      <c r="C155" s="35"/>
      <c r="D155" s="36"/>
    </row>
    <row r="156" spans="1:4">
      <c r="A156" s="46">
        <v>21</v>
      </c>
      <c r="B156" s="47" t="s">
        <v>160</v>
      </c>
      <c r="C156" s="35"/>
      <c r="D156" s="36"/>
    </row>
    <row r="157" spans="1:4">
      <c r="A157" s="46">
        <v>22</v>
      </c>
      <c r="B157" s="47" t="s">
        <v>161</v>
      </c>
      <c r="C157" s="35"/>
      <c r="D157" s="36"/>
    </row>
    <row r="158" spans="1:4">
      <c r="A158" s="46">
        <v>23</v>
      </c>
      <c r="B158" s="47" t="s">
        <v>162</v>
      </c>
      <c r="C158" s="35"/>
      <c r="D158" s="36"/>
    </row>
    <row r="159" spans="1:4">
      <c r="A159" s="46">
        <v>24</v>
      </c>
      <c r="B159" s="47" t="s">
        <v>163</v>
      </c>
      <c r="C159" s="35"/>
      <c r="D159" s="36"/>
    </row>
    <row r="160" spans="1:4">
      <c r="A160" s="46">
        <v>25</v>
      </c>
      <c r="B160" s="47" t="s">
        <v>164</v>
      </c>
      <c r="C160" s="35"/>
      <c r="D160" s="36"/>
    </row>
    <row r="161" spans="1:4">
      <c r="A161" s="46">
        <v>26</v>
      </c>
      <c r="B161" s="47" t="s">
        <v>165</v>
      </c>
      <c r="C161" s="35"/>
      <c r="D161" s="36"/>
    </row>
    <row r="162" spans="1:4">
      <c r="A162" s="46">
        <v>27</v>
      </c>
      <c r="B162" s="47" t="s">
        <v>166</v>
      </c>
      <c r="C162" s="35"/>
      <c r="D162" s="36"/>
    </row>
    <row r="163" spans="1:4">
      <c r="A163" s="46">
        <v>28</v>
      </c>
      <c r="B163" s="47" t="s">
        <v>167</v>
      </c>
      <c r="C163" s="35"/>
      <c r="D163" s="36"/>
    </row>
    <row r="164" spans="1:4">
      <c r="A164" s="46">
        <v>29</v>
      </c>
      <c r="B164" s="47" t="s">
        <v>168</v>
      </c>
      <c r="C164" s="35"/>
      <c r="D164" s="36"/>
    </row>
    <row r="165" spans="1:4">
      <c r="A165" s="46">
        <v>30</v>
      </c>
      <c r="B165" s="47" t="s">
        <v>169</v>
      </c>
      <c r="C165" s="35"/>
      <c r="D165" s="36"/>
    </row>
    <row r="166" spans="1:4">
      <c r="A166" s="46">
        <v>31</v>
      </c>
      <c r="B166" s="47" t="s">
        <v>170</v>
      </c>
      <c r="C166" s="35"/>
      <c r="D166" s="36"/>
    </row>
    <row r="167" spans="1:4">
      <c r="A167" s="46">
        <v>32</v>
      </c>
      <c r="B167" s="47" t="s">
        <v>171</v>
      </c>
      <c r="C167" s="35"/>
      <c r="D167" s="36"/>
    </row>
    <row r="168" spans="1:4">
      <c r="A168" s="46">
        <v>33</v>
      </c>
      <c r="B168" s="47" t="s">
        <v>172</v>
      </c>
      <c r="C168" s="35"/>
      <c r="D168" s="36"/>
    </row>
    <row r="169" spans="1:4">
      <c r="A169" s="46">
        <v>34</v>
      </c>
      <c r="B169" s="47" t="s">
        <v>173</v>
      </c>
      <c r="C169" s="35"/>
      <c r="D169" s="36"/>
    </row>
    <row r="170" spans="1:4">
      <c r="A170" s="46">
        <v>35</v>
      </c>
      <c r="B170" s="47" t="s">
        <v>174</v>
      </c>
      <c r="C170" s="35"/>
      <c r="D170" s="36"/>
    </row>
    <row r="171" spans="1:4">
      <c r="A171" s="46">
        <v>36</v>
      </c>
      <c r="B171" s="47" t="s">
        <v>175</v>
      </c>
      <c r="C171" s="35"/>
      <c r="D171" s="36"/>
    </row>
    <row r="172" spans="1:4">
      <c r="A172" s="46">
        <v>37</v>
      </c>
      <c r="B172" s="47" t="s">
        <v>176</v>
      </c>
      <c r="C172" s="35"/>
      <c r="D172" s="36"/>
    </row>
    <row r="173" spans="1:4">
      <c r="A173" s="46">
        <v>38</v>
      </c>
      <c r="B173" s="47" t="s">
        <v>177</v>
      </c>
      <c r="C173" s="35"/>
      <c r="D173" s="36"/>
    </row>
    <row r="174" spans="1:4">
      <c r="A174" s="46">
        <v>39</v>
      </c>
      <c r="B174" s="47" t="s">
        <v>178</v>
      </c>
      <c r="C174" s="35"/>
      <c r="D174" s="36"/>
    </row>
    <row r="175" spans="1:4">
      <c r="A175" s="46">
        <v>40</v>
      </c>
      <c r="B175" s="47" t="s">
        <v>179</v>
      </c>
      <c r="C175" s="35"/>
      <c r="D175" s="36"/>
    </row>
    <row r="176" spans="1:4">
      <c r="A176" s="46">
        <v>41</v>
      </c>
      <c r="B176" s="47" t="s">
        <v>180</v>
      </c>
      <c r="C176" s="35"/>
      <c r="D176" s="36"/>
    </row>
    <row r="177" spans="1:4">
      <c r="A177" s="46">
        <v>42</v>
      </c>
      <c r="B177" s="47" t="s">
        <v>181</v>
      </c>
      <c r="C177" s="35"/>
      <c r="D177" s="36"/>
    </row>
    <row r="178" spans="1:4">
      <c r="A178" s="46">
        <v>43</v>
      </c>
      <c r="B178" s="47" t="s">
        <v>182</v>
      </c>
      <c r="C178" s="35"/>
      <c r="D178" s="36"/>
    </row>
    <row r="179" spans="1:4">
      <c r="A179" s="46">
        <v>44</v>
      </c>
      <c r="B179" s="47" t="s">
        <v>183</v>
      </c>
      <c r="C179" s="35"/>
      <c r="D179" s="36"/>
    </row>
    <row r="180" spans="1:4">
      <c r="A180" s="46">
        <v>45</v>
      </c>
      <c r="B180" s="47" t="s">
        <v>184</v>
      </c>
      <c r="C180" s="35"/>
      <c r="D180" s="36"/>
    </row>
    <row r="181" spans="1:4">
      <c r="A181" s="46">
        <v>46</v>
      </c>
      <c r="B181" s="47" t="s">
        <v>185</v>
      </c>
      <c r="C181" s="35"/>
      <c r="D181" s="36"/>
    </row>
    <row r="182" spans="1:4">
      <c r="A182" s="46">
        <v>47</v>
      </c>
      <c r="B182" s="47" t="s">
        <v>186</v>
      </c>
      <c r="C182" s="35"/>
      <c r="D182" s="36"/>
    </row>
    <row r="183" spans="1:4">
      <c r="A183" s="46">
        <v>48</v>
      </c>
      <c r="B183" s="47" t="s">
        <v>187</v>
      </c>
      <c r="C183" s="35"/>
      <c r="D183" s="36"/>
    </row>
    <row r="184" spans="1:4">
      <c r="A184" s="46">
        <v>49</v>
      </c>
      <c r="B184" s="47" t="s">
        <v>188</v>
      </c>
      <c r="C184" s="35"/>
      <c r="D184" s="36"/>
    </row>
    <row r="185" spans="1:4">
      <c r="A185" s="46">
        <v>50</v>
      </c>
      <c r="B185" s="47" t="s">
        <v>189</v>
      </c>
      <c r="C185" s="35"/>
      <c r="D185" s="36"/>
    </row>
    <row r="186" spans="1:4">
      <c r="A186" s="46">
        <v>51</v>
      </c>
      <c r="B186" s="47" t="s">
        <v>190</v>
      </c>
      <c r="C186" s="35"/>
      <c r="D186" s="36"/>
    </row>
    <row r="187" spans="1:4">
      <c r="A187" s="46">
        <v>52</v>
      </c>
      <c r="B187" s="47" t="s">
        <v>191</v>
      </c>
      <c r="C187" s="35"/>
      <c r="D187" s="36"/>
    </row>
    <row r="188" spans="1:4">
      <c r="A188" s="46">
        <v>53</v>
      </c>
      <c r="B188" s="47" t="s">
        <v>192</v>
      </c>
      <c r="C188" s="35"/>
      <c r="D188" s="36"/>
    </row>
    <row r="189" spans="1:4">
      <c r="A189" s="46">
        <v>54</v>
      </c>
      <c r="B189" s="47" t="s">
        <v>193</v>
      </c>
      <c r="C189" s="35"/>
      <c r="D189" s="36"/>
    </row>
    <row r="190" spans="1:4">
      <c r="A190" s="46">
        <v>55</v>
      </c>
      <c r="B190" s="47" t="s">
        <v>194</v>
      </c>
      <c r="C190" s="35"/>
      <c r="D190" s="36"/>
    </row>
    <row r="191" spans="1:4">
      <c r="A191" s="46">
        <v>56</v>
      </c>
      <c r="B191" s="47" t="s">
        <v>195</v>
      </c>
      <c r="C191" s="35"/>
      <c r="D191" s="36"/>
    </row>
    <row r="192" spans="1:4">
      <c r="A192" s="46">
        <v>57</v>
      </c>
      <c r="B192" s="47" t="s">
        <v>196</v>
      </c>
      <c r="C192" s="35"/>
      <c r="D192" s="36"/>
    </row>
    <row r="193" spans="1:4">
      <c r="A193" s="46">
        <v>58</v>
      </c>
      <c r="B193" s="47" t="s">
        <v>197</v>
      </c>
      <c r="C193" s="35"/>
      <c r="D193" s="36"/>
    </row>
    <row r="194" spans="1:4">
      <c r="A194" s="46">
        <v>59</v>
      </c>
      <c r="B194" s="47" t="s">
        <v>198</v>
      </c>
      <c r="C194" s="35"/>
      <c r="D194" s="36"/>
    </row>
    <row r="195" spans="1:4">
      <c r="A195" s="46">
        <v>60</v>
      </c>
      <c r="B195" s="47" t="s">
        <v>199</v>
      </c>
      <c r="C195" s="35"/>
      <c r="D195" s="36"/>
    </row>
    <row r="196" spans="1:4">
      <c r="A196" s="46">
        <v>61</v>
      </c>
      <c r="B196" s="47" t="s">
        <v>200</v>
      </c>
      <c r="C196" s="35"/>
      <c r="D196" s="36"/>
    </row>
    <row r="197" spans="1:4">
      <c r="A197" s="46">
        <v>62</v>
      </c>
      <c r="B197" s="47" t="s">
        <v>201</v>
      </c>
      <c r="C197" s="35"/>
      <c r="D197" s="36"/>
    </row>
    <row r="198" spans="1:4">
      <c r="A198" s="46">
        <v>63</v>
      </c>
      <c r="B198" s="47" t="s">
        <v>202</v>
      </c>
      <c r="C198" s="35"/>
      <c r="D198" s="36"/>
    </row>
    <row r="199" spans="1:4">
      <c r="A199" s="46">
        <v>64</v>
      </c>
      <c r="B199" s="47" t="s">
        <v>203</v>
      </c>
      <c r="C199" s="35"/>
      <c r="D199" s="36"/>
    </row>
    <row r="200" spans="1:4">
      <c r="A200" s="46">
        <v>65</v>
      </c>
      <c r="B200" s="47" t="s">
        <v>204</v>
      </c>
      <c r="C200" s="35"/>
      <c r="D200" s="36"/>
    </row>
    <row r="201" spans="1:4">
      <c r="A201" s="46">
        <v>66</v>
      </c>
      <c r="B201" s="47" t="s">
        <v>205</v>
      </c>
      <c r="C201" s="35"/>
      <c r="D201" s="36"/>
    </row>
    <row r="202" spans="1:4">
      <c r="A202" s="46">
        <v>67</v>
      </c>
      <c r="B202" s="47" t="s">
        <v>206</v>
      </c>
      <c r="C202" s="35"/>
      <c r="D202" s="36"/>
    </row>
    <row r="203" spans="1:4">
      <c r="A203" s="46">
        <v>68</v>
      </c>
      <c r="B203" s="47" t="s">
        <v>207</v>
      </c>
      <c r="C203" s="35"/>
      <c r="D203" s="36"/>
    </row>
    <row r="204" spans="1:4">
      <c r="A204" s="46">
        <v>69</v>
      </c>
      <c r="B204" s="47" t="s">
        <v>208</v>
      </c>
      <c r="C204" s="35"/>
      <c r="D204" s="36"/>
    </row>
    <row r="205" spans="1:4">
      <c r="A205" s="46">
        <v>70</v>
      </c>
      <c r="B205" s="47" t="s">
        <v>209</v>
      </c>
      <c r="C205" s="35"/>
      <c r="D205" s="36"/>
    </row>
    <row r="206" spans="1:4">
      <c r="A206" s="46">
        <v>71</v>
      </c>
      <c r="B206" s="47" t="s">
        <v>210</v>
      </c>
      <c r="C206" s="35"/>
      <c r="D206" s="36"/>
    </row>
    <row r="207" spans="1:4">
      <c r="A207" s="46">
        <v>72</v>
      </c>
      <c r="B207" s="47" t="s">
        <v>211</v>
      </c>
      <c r="C207" s="35"/>
      <c r="D207" s="36"/>
    </row>
    <row r="208" spans="1:4">
      <c r="A208" s="46">
        <v>73</v>
      </c>
      <c r="B208" s="47" t="s">
        <v>212</v>
      </c>
      <c r="C208" s="35"/>
      <c r="D208" s="36"/>
    </row>
    <row r="209" spans="1:4">
      <c r="A209" s="46">
        <v>74</v>
      </c>
      <c r="B209" s="47" t="s">
        <v>213</v>
      </c>
      <c r="C209" s="35"/>
      <c r="D209" s="36"/>
    </row>
    <row r="210" spans="1:4">
      <c r="A210" s="46">
        <v>75</v>
      </c>
      <c r="B210" s="47" t="s">
        <v>214</v>
      </c>
      <c r="C210" s="35"/>
      <c r="D210" s="36"/>
    </row>
    <row r="211" spans="1:4">
      <c r="A211" s="46">
        <v>76</v>
      </c>
      <c r="B211" s="47" t="s">
        <v>215</v>
      </c>
      <c r="C211" s="35"/>
      <c r="D211" s="36"/>
    </row>
    <row r="212" spans="1:4">
      <c r="A212" s="46">
        <v>77</v>
      </c>
      <c r="B212" s="47" t="s">
        <v>216</v>
      </c>
      <c r="C212" s="35"/>
      <c r="D212" s="36"/>
    </row>
    <row r="213" spans="1:4">
      <c r="A213" s="46">
        <v>78</v>
      </c>
      <c r="B213" s="47" t="s">
        <v>217</v>
      </c>
      <c r="C213" s="35"/>
      <c r="D213" s="36"/>
    </row>
    <row r="214" spans="1:4">
      <c r="A214" s="46">
        <v>79</v>
      </c>
      <c r="B214" s="47" t="s">
        <v>218</v>
      </c>
      <c r="C214" s="35"/>
      <c r="D214" s="36"/>
    </row>
    <row r="215" spans="1:4">
      <c r="A215" s="46">
        <v>80</v>
      </c>
      <c r="B215" s="47" t="s">
        <v>219</v>
      </c>
      <c r="C215" s="35"/>
      <c r="D215" s="36"/>
    </row>
    <row r="216" spans="1:4">
      <c r="A216" s="46">
        <v>81</v>
      </c>
      <c r="B216" s="47" t="s">
        <v>220</v>
      </c>
      <c r="C216" s="35"/>
      <c r="D216" s="36"/>
    </row>
    <row r="217" spans="1:4">
      <c r="A217" s="46">
        <v>82</v>
      </c>
      <c r="B217" s="47" t="s">
        <v>221</v>
      </c>
      <c r="C217" s="35"/>
      <c r="D217" s="36"/>
    </row>
    <row r="218" spans="1:4">
      <c r="A218" s="46">
        <v>83</v>
      </c>
      <c r="B218" s="47" t="s">
        <v>222</v>
      </c>
      <c r="C218" s="35"/>
      <c r="D218" s="36"/>
    </row>
    <row r="219" spans="1:4">
      <c r="A219" s="46">
        <v>84</v>
      </c>
      <c r="B219" s="47" t="s">
        <v>223</v>
      </c>
      <c r="C219" s="35"/>
      <c r="D219" s="36"/>
    </row>
    <row r="220" spans="1:4">
      <c r="A220" s="46">
        <v>85</v>
      </c>
      <c r="B220" s="47" t="s">
        <v>224</v>
      </c>
      <c r="C220" s="35"/>
      <c r="D220" s="36"/>
    </row>
    <row r="221" spans="1:4">
      <c r="A221" s="46">
        <v>86</v>
      </c>
      <c r="B221" s="47" t="s">
        <v>225</v>
      </c>
      <c r="C221" s="35"/>
      <c r="D221" s="36"/>
    </row>
    <row r="222" spans="1:4">
      <c r="A222" s="46">
        <v>87</v>
      </c>
      <c r="B222" s="47" t="s">
        <v>226</v>
      </c>
      <c r="C222" s="35"/>
      <c r="D222" s="36"/>
    </row>
    <row r="223" spans="1:4">
      <c r="A223" s="46">
        <v>88</v>
      </c>
      <c r="B223" s="47" t="s">
        <v>227</v>
      </c>
      <c r="C223" s="35"/>
      <c r="D223" s="36"/>
    </row>
    <row r="224" spans="1:4">
      <c r="A224" s="46">
        <v>89</v>
      </c>
      <c r="B224" s="47" t="s">
        <v>228</v>
      </c>
      <c r="C224" s="35"/>
      <c r="D224" s="36"/>
    </row>
    <row r="225" spans="1:4">
      <c r="A225" s="46">
        <v>90</v>
      </c>
      <c r="B225" s="47" t="s">
        <v>229</v>
      </c>
      <c r="C225" s="35"/>
      <c r="D225" s="36"/>
    </row>
    <row r="226" spans="1:4">
      <c r="A226" s="46">
        <v>91</v>
      </c>
      <c r="B226" s="47" t="s">
        <v>230</v>
      </c>
      <c r="C226" s="35"/>
      <c r="D226" s="36"/>
    </row>
    <row r="227" spans="1:4">
      <c r="A227" s="46">
        <v>92</v>
      </c>
      <c r="B227" s="47" t="s">
        <v>231</v>
      </c>
      <c r="C227" s="35"/>
      <c r="D227" s="36"/>
    </row>
    <row r="228" spans="1:4">
      <c r="A228" s="46">
        <v>93</v>
      </c>
      <c r="B228" s="47" t="s">
        <v>232</v>
      </c>
      <c r="C228" s="35"/>
      <c r="D228" s="36"/>
    </row>
    <row r="229" spans="1:4">
      <c r="A229" s="46">
        <v>94</v>
      </c>
      <c r="B229" s="47" t="s">
        <v>233</v>
      </c>
      <c r="C229" s="35"/>
      <c r="D229" s="36"/>
    </row>
    <row r="230" spans="1:4">
      <c r="A230" s="46">
        <v>95</v>
      </c>
      <c r="B230" s="47" t="s">
        <v>234</v>
      </c>
      <c r="C230" s="35"/>
      <c r="D230" s="36"/>
    </row>
    <row r="231" spans="1:4">
      <c r="A231" s="46">
        <v>96</v>
      </c>
      <c r="B231" s="47" t="s">
        <v>235</v>
      </c>
      <c r="C231" s="35"/>
      <c r="D231" s="36"/>
    </row>
    <row r="232" spans="1:4">
      <c r="A232" s="46">
        <v>97</v>
      </c>
      <c r="B232" s="47" t="s">
        <v>236</v>
      </c>
      <c r="C232" s="35"/>
      <c r="D232" s="36"/>
    </row>
    <row r="233" spans="1:4">
      <c r="A233" s="46">
        <v>98</v>
      </c>
      <c r="B233" s="47" t="s">
        <v>237</v>
      </c>
      <c r="C233" s="35"/>
      <c r="D233" s="36"/>
    </row>
    <row r="234" spans="1:4">
      <c r="A234" s="46">
        <v>99</v>
      </c>
      <c r="B234" s="47" t="s">
        <v>238</v>
      </c>
      <c r="C234" s="35"/>
      <c r="D234" s="36"/>
    </row>
    <row r="235" spans="1:4" ht="13.5" thickBot="1">
      <c r="A235" s="49">
        <v>100</v>
      </c>
      <c r="B235" s="50" t="s">
        <v>239</v>
      </c>
      <c r="C235" s="51"/>
      <c r="D235" s="52"/>
    </row>
  </sheetData>
  <sheetProtection selectLockedCells="1"/>
  <customSheetViews>
    <customSheetView guid="{27F75044-6024-4403-9A39-D72B9CCD332B}" showPageBreaks="1" hiddenRows="1" hiddenColumns="1" state="hidden" view="pageBreakPreview" topLeftCell="A120">
      <selection activeCell="Y127" sqref="Y127"/>
      <pageMargins left="0" right="0" top="0" bottom="0" header="0" footer="0"/>
      <pageSetup orientation="portrait" r:id="rId1"/>
      <headerFooter alignWithMargins="0"/>
    </customSheetView>
    <customSheetView guid="{A60C0BDD-7FB1-4EBA-A0E1-529280DA1A28}" showPageBreaks="1" hiddenRows="1" hiddenColumns="1" state="hidden" view="pageBreakPreview" topLeftCell="A120">
      <selection activeCell="Y127" sqref="Y127"/>
      <pageMargins left="0" right="0" top="0" bottom="0" header="0" footer="0"/>
      <pageSetup orientation="portrait" r:id="rId2"/>
      <headerFooter alignWithMargins="0"/>
    </customSheetView>
    <customSheetView guid="{9CE94B9F-4902-4B08-AE4E-74E93D8E789E}" showPageBreaks="1" hiddenRows="1" hiddenColumns="1" state="hidden" view="pageBreakPreview" topLeftCell="A120">
      <selection activeCell="Y127" sqref="Y127"/>
      <pageMargins left="0" right="0" top="0" bottom="0" header="0" footer="0"/>
      <pageSetup orientation="portrait" r:id="rId3"/>
      <headerFooter alignWithMargins="0"/>
    </customSheetView>
    <customSheetView guid="{61A8E90E-9DEC-4083-98B2-482D9678BA93}" showPageBreaks="1" hiddenRows="1" hiddenColumns="1" state="hidden" view="pageBreakPreview" topLeftCell="A120">
      <selection activeCell="Y127" sqref="Y127"/>
      <pageMargins left="0" right="0" top="0" bottom="0" header="0" footer="0"/>
      <pageSetup orientation="portrait" r:id="rId4"/>
      <headerFooter alignWithMargins="0"/>
    </customSheetView>
    <customSheetView guid="{629BDD3E-4046-451D-8D01-11325237A091}" showPageBreaks="1" hiddenRows="1" hiddenColumns="1" state="hidden" view="pageBreakPreview" topLeftCell="A120">
      <selection activeCell="Y127" sqref="Y127"/>
      <pageMargins left="0" right="0" top="0" bottom="0" header="0" footer="0"/>
      <pageSetup orientation="portrait" r:id="rId5"/>
      <headerFooter alignWithMargins="0"/>
    </customSheetView>
    <customSheetView guid="{C0D2F720-9CF1-451B-A21B-46E9EE29F95A}" showPageBreaks="1" hiddenRows="1" hiddenColumns="1" state="hidden" view="pageBreakPreview" topLeftCell="A120">
      <selection activeCell="Y127" sqref="Y127"/>
      <pageMargins left="0" right="0" top="0" bottom="0" header="0" footer="0"/>
      <pageSetup orientation="portrait" r:id="rId6"/>
      <headerFooter alignWithMargins="0"/>
    </customSheetView>
    <customSheetView guid="{3545AE1A-D3DD-4FC8-880A-180A3F66AD42}" showPageBreaks="1" hiddenRows="1" hiddenColumns="1" state="hidden" view="pageBreakPreview" topLeftCell="A120">
      <selection activeCell="Y127" sqref="Y127"/>
      <pageMargins left="0" right="0" top="0" bottom="0" header="0" footer="0"/>
      <pageSetup orientation="portrait" r:id="rId7"/>
      <headerFooter alignWithMargins="0"/>
    </customSheetView>
    <customSheetView guid="{6B2C1320-5106-401D-86E8-03FFC7419150}" showPageBreaks="1" hiddenRows="1" hiddenColumns="1" state="hidden" view="pageBreakPreview" showRuler="0" topLeftCell="A120">
      <selection activeCell="Y127" sqref="Y127"/>
      <pageMargins left="0" right="0" top="0" bottom="0" header="0" footer="0"/>
      <pageSetup orientation="portrait" r:id="rId8"/>
      <headerFooter alignWithMargins="0"/>
    </customSheetView>
    <customSheetView guid="{863DE73B-EDD5-4C94-B877-7C156CB081F7}" showPageBreaks="1" hiddenRows="1" hiddenColumns="1" state="hidden" view="pageBreakPreview" topLeftCell="A120">
      <selection activeCell="Y127" sqref="Y127"/>
      <pageMargins left="0" right="0" top="0" bottom="0" header="0" footer="0"/>
      <pageSetup orientation="portrait" r:id="rId9"/>
      <headerFooter alignWithMargins="0"/>
    </customSheetView>
    <customSheetView guid="{DF819C10-7533-4A2E-B278-90B3B38A4AE6}" showPageBreaks="1" hiddenRows="1" hiddenColumns="1" state="hidden" view="pageBreakPreview" topLeftCell="A120">
      <selection activeCell="Y127" sqref="Y127"/>
      <pageMargins left="0" right="0" top="0" bottom="0" header="0" footer="0"/>
      <pageSetup orientation="portrait" r:id="rId10"/>
      <headerFooter alignWithMargins="0"/>
    </customSheetView>
    <customSheetView guid="{6F637C86-117D-4792-B5D4-37E20B1C50B5}" showPageBreaks="1" hiddenRows="1" hiddenColumns="1" state="hidden" view="pageBreakPreview" topLeftCell="A120">
      <selection activeCell="Y127" sqref="Y127"/>
      <pageMargins left="0" right="0" top="0" bottom="0" header="0" footer="0"/>
      <pageSetup orientation="portrait" r:id="rId11"/>
      <headerFooter alignWithMargins="0"/>
    </customSheetView>
  </customSheetViews>
  <mergeCells count="14">
    <mergeCell ref="U6:AA6"/>
    <mergeCell ref="U7:AA7"/>
    <mergeCell ref="F3:G3"/>
    <mergeCell ref="K3:L3"/>
    <mergeCell ref="F6:I6"/>
    <mergeCell ref="K6:N6"/>
    <mergeCell ref="P6:S6"/>
    <mergeCell ref="P3:Q3"/>
    <mergeCell ref="A124:B124"/>
    <mergeCell ref="A125:B125"/>
    <mergeCell ref="A127:D127"/>
    <mergeCell ref="A3:B3"/>
    <mergeCell ref="A6:D6"/>
    <mergeCell ref="A4:B4"/>
  </mergeCells>
  <phoneticPr fontId="23" type="noConversion"/>
  <pageMargins left="0.75" right="0.75" top="1" bottom="1" header="0.5" footer="0.5"/>
  <pageSetup orientation="portrait" r:id="rId1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12"/>
  <sheetViews>
    <sheetView view="pageBreakPreview" zoomScale="90" zoomScaleNormal="90" zoomScaleSheetLayoutView="90" workbookViewId="0">
      <pane ySplit="11" topLeftCell="A12" activePane="bottomLeft" state="frozen"/>
      <selection pane="bottomLeft" activeCell="O75" sqref="O75"/>
    </sheetView>
  </sheetViews>
  <sheetFormatPr defaultRowHeight="15.75"/>
  <cols>
    <col min="1" max="1" width="2.42578125" style="215" customWidth="1"/>
    <col min="2" max="2" width="5" style="222" customWidth="1"/>
    <col min="3" max="3" width="15.42578125" style="222" customWidth="1"/>
    <col min="4" max="4" width="12" style="223" customWidth="1"/>
    <col min="5" max="5" width="14.42578125" style="215" customWidth="1"/>
    <col min="6" max="6" width="17" style="223" customWidth="1"/>
    <col min="7" max="7" width="12" style="223" customWidth="1"/>
    <col min="8" max="8" width="17.85546875" style="215" customWidth="1"/>
    <col min="9" max="9" width="82.140625" style="215" customWidth="1"/>
    <col min="10" max="10" width="10.5703125" style="215" customWidth="1"/>
    <col min="11" max="11" width="16.7109375" style="215" customWidth="1"/>
    <col min="12" max="12" width="15.7109375" style="215" customWidth="1"/>
    <col min="13" max="13" width="13.5703125" style="215" bestFit="1" customWidth="1"/>
    <col min="14" max="14" width="16.5703125" style="215" customWidth="1"/>
    <col min="15" max="15" width="18.5703125" style="215" customWidth="1"/>
    <col min="16" max="16" width="17.140625" style="215" customWidth="1"/>
    <col min="17" max="17" width="12.5703125" style="215" customWidth="1"/>
    <col min="18" max="16384" width="9.140625" style="215"/>
  </cols>
  <sheetData>
    <row r="1" spans="1:16" ht="16.5">
      <c r="B1" s="352" t="str">
        <f>'Name of Bidder'!B1:D1</f>
        <v>Construction of Semi closed Store Shed in Store at POWERGRID Nagarjunasagar substation</v>
      </c>
      <c r="C1" s="352"/>
      <c r="D1" s="352"/>
      <c r="E1" s="352"/>
      <c r="F1" s="352"/>
      <c r="G1" s="352"/>
      <c r="H1" s="352"/>
      <c r="I1" s="352"/>
      <c r="J1" s="352"/>
      <c r="K1" s="352"/>
    </row>
    <row r="2" spans="1:16" ht="16.5">
      <c r="B2" s="352" t="str">
        <f>'Name of Bidder'!B2:D2</f>
        <v>Specification No: SR-I/C&amp;M/WC-4816/2026 (SR1/NT/W-CIVIL/DOM/B00/26/13094)</v>
      </c>
      <c r="C2" s="352"/>
      <c r="D2" s="352"/>
      <c r="E2" s="352"/>
      <c r="F2" s="352"/>
      <c r="G2" s="352"/>
      <c r="H2" s="352"/>
      <c r="I2" s="352"/>
      <c r="J2" s="352"/>
      <c r="K2" s="352"/>
    </row>
    <row r="3" spans="1:16" ht="16.5">
      <c r="B3" s="352" t="s">
        <v>241</v>
      </c>
      <c r="C3" s="352"/>
      <c r="D3" s="352"/>
      <c r="E3" s="352"/>
      <c r="F3" s="352"/>
      <c r="G3" s="352"/>
      <c r="H3" s="352"/>
      <c r="I3" s="352"/>
      <c r="J3" s="352"/>
      <c r="K3" s="352"/>
    </row>
    <row r="4" spans="1:16" s="216" customFormat="1" ht="27" customHeight="1">
      <c r="A4" s="355" t="s">
        <v>242</v>
      </c>
      <c r="B4" s="356"/>
      <c r="C4" s="357"/>
      <c r="D4" s="341">
        <f>'Name of Bidder'!D9</f>
        <v>0</v>
      </c>
      <c r="E4" s="341"/>
      <c r="F4" s="341"/>
      <c r="G4" s="341"/>
      <c r="H4" s="341"/>
      <c r="I4" s="341"/>
      <c r="J4" s="341"/>
      <c r="K4" s="341"/>
      <c r="L4" s="342" t="s">
        <v>243</v>
      </c>
      <c r="M4" s="342"/>
      <c r="N4" s="342"/>
    </row>
    <row r="5" spans="1:16" s="216" customFormat="1" ht="16.5">
      <c r="A5" s="353" t="s">
        <v>14</v>
      </c>
      <c r="B5" s="353"/>
      <c r="C5" s="353"/>
      <c r="D5" s="341">
        <f>'Name of Bidder'!D9</f>
        <v>0</v>
      </c>
      <c r="E5" s="341"/>
      <c r="F5" s="341"/>
      <c r="G5" s="341"/>
      <c r="H5" s="341"/>
      <c r="I5" s="341"/>
      <c r="J5" s="341"/>
      <c r="K5" s="341"/>
      <c r="L5" s="342" t="s">
        <v>244</v>
      </c>
      <c r="M5" s="342"/>
      <c r="N5" s="342"/>
    </row>
    <row r="6" spans="1:16" s="216" customFormat="1" ht="16.5">
      <c r="A6" s="353" t="s">
        <v>15</v>
      </c>
      <c r="B6" s="354"/>
      <c r="C6" s="354"/>
      <c r="D6" s="341">
        <f>'Name of Bidder'!D10</f>
        <v>0</v>
      </c>
      <c r="E6" s="341"/>
      <c r="F6" s="341"/>
      <c r="G6" s="341"/>
      <c r="H6" s="341"/>
      <c r="I6" s="341"/>
      <c r="J6" s="341"/>
      <c r="K6" s="341"/>
      <c r="L6" s="342" t="s">
        <v>245</v>
      </c>
      <c r="M6" s="342"/>
      <c r="N6" s="342"/>
    </row>
    <row r="7" spans="1:16" s="216" customFormat="1" ht="16.5" hidden="1">
      <c r="A7" s="217"/>
      <c r="B7" s="217"/>
      <c r="C7" s="217"/>
      <c r="D7" s="341">
        <f>'Name of Bidder'!D11</f>
        <v>0</v>
      </c>
      <c r="E7" s="341"/>
      <c r="F7" s="341"/>
      <c r="G7" s="341"/>
      <c r="H7" s="341"/>
      <c r="I7" s="341"/>
      <c r="J7" s="341"/>
      <c r="K7" s="341"/>
      <c r="L7" s="218" t="s">
        <v>246</v>
      </c>
      <c r="M7" s="218"/>
      <c r="N7" s="218"/>
    </row>
    <row r="8" spans="1:16" s="216" customFormat="1" ht="16.5" hidden="1">
      <c r="A8" s="217"/>
      <c r="B8" s="217"/>
      <c r="C8" s="217"/>
      <c r="D8" s="341">
        <f>'Name of Bidder'!D12</f>
        <v>0</v>
      </c>
      <c r="E8" s="341"/>
      <c r="F8" s="341"/>
      <c r="G8" s="341"/>
      <c r="H8" s="341"/>
      <c r="I8" s="341"/>
      <c r="J8" s="341"/>
      <c r="K8" s="341"/>
      <c r="L8" s="218" t="s">
        <v>247</v>
      </c>
      <c r="M8" s="218"/>
      <c r="N8" s="218"/>
    </row>
    <row r="9" spans="1:16" hidden="1"/>
    <row r="10" spans="1:16" ht="115.5">
      <c r="B10" s="192" t="s">
        <v>248</v>
      </c>
      <c r="C10" s="192" t="s">
        <v>249</v>
      </c>
      <c r="D10" s="192" t="s">
        <v>250</v>
      </c>
      <c r="E10" s="193" t="s">
        <v>251</v>
      </c>
      <c r="F10" s="193" t="s">
        <v>252</v>
      </c>
      <c r="G10" s="193" t="s">
        <v>253</v>
      </c>
      <c r="H10" s="193" t="s">
        <v>254</v>
      </c>
      <c r="I10" s="192" t="s">
        <v>255</v>
      </c>
      <c r="J10" s="192" t="s">
        <v>256</v>
      </c>
      <c r="K10" s="192" t="s">
        <v>257</v>
      </c>
      <c r="L10" s="192" t="s">
        <v>258</v>
      </c>
      <c r="M10" s="192" t="s">
        <v>259</v>
      </c>
      <c r="N10" s="192" t="s">
        <v>260</v>
      </c>
      <c r="O10" s="192" t="s">
        <v>261</v>
      </c>
      <c r="P10" s="192" t="s">
        <v>262</v>
      </c>
    </row>
    <row r="11" spans="1:16" ht="16.5">
      <c r="B11" s="211">
        <v>1</v>
      </c>
      <c r="C11" s="211">
        <v>2</v>
      </c>
      <c r="D11" s="211">
        <v>3</v>
      </c>
      <c r="E11" s="211">
        <v>4</v>
      </c>
      <c r="F11" s="193">
        <v>5</v>
      </c>
      <c r="G11" s="193">
        <v>6</v>
      </c>
      <c r="H11" s="193">
        <v>7</v>
      </c>
      <c r="I11" s="193">
        <v>8</v>
      </c>
      <c r="J11" s="219">
        <v>9</v>
      </c>
      <c r="K11" s="219">
        <v>10</v>
      </c>
      <c r="L11" s="219">
        <v>11</v>
      </c>
      <c r="M11" s="219">
        <v>12</v>
      </c>
      <c r="N11" s="219" t="s">
        <v>263</v>
      </c>
      <c r="O11" s="219" t="s">
        <v>264</v>
      </c>
      <c r="P11" s="220" t="s">
        <v>265</v>
      </c>
    </row>
    <row r="12" spans="1:16" ht="30.75" customHeight="1">
      <c r="B12" s="211"/>
      <c r="C12" s="349" t="s">
        <v>447</v>
      </c>
      <c r="D12" s="350"/>
      <c r="E12" s="350"/>
      <c r="F12" s="350"/>
      <c r="G12" s="350"/>
      <c r="H12" s="350"/>
      <c r="I12" s="350"/>
      <c r="J12" s="350"/>
      <c r="K12" s="350"/>
      <c r="L12" s="350"/>
      <c r="M12" s="350"/>
      <c r="N12" s="350"/>
      <c r="O12" s="350"/>
      <c r="P12" s="351"/>
    </row>
    <row r="13" spans="1:16" ht="49.5" customHeight="1">
      <c r="B13" s="246">
        <v>1</v>
      </c>
      <c r="C13" s="248" t="s">
        <v>345</v>
      </c>
      <c r="D13" s="211"/>
      <c r="E13" s="211"/>
      <c r="F13" s="212"/>
      <c r="G13" s="213">
        <v>0.18</v>
      </c>
      <c r="H13" s="214"/>
      <c r="I13" s="265" t="s">
        <v>414</v>
      </c>
      <c r="J13" s="234" t="s">
        <v>339</v>
      </c>
      <c r="K13" s="234">
        <v>73</v>
      </c>
      <c r="L13" s="255">
        <v>217.55</v>
      </c>
      <c r="M13" s="242">
        <f>ROUND(L13/1.18,2)</f>
        <v>184.36</v>
      </c>
      <c r="N13" s="221">
        <f>ROUND(L13/1.18,2)</f>
        <v>184.36</v>
      </c>
      <c r="O13" s="221">
        <f>ROUND(N13*K13,2)</f>
        <v>13458.28</v>
      </c>
      <c r="P13" s="243">
        <f>ROUND(O13*18%,2)</f>
        <v>2422.4899999999998</v>
      </c>
    </row>
    <row r="14" spans="1:16" ht="85.5" customHeight="1">
      <c r="B14" s="247">
        <v>2</v>
      </c>
      <c r="C14" s="248" t="s">
        <v>346</v>
      </c>
      <c r="D14" s="211"/>
      <c r="E14" s="211"/>
      <c r="F14" s="212"/>
      <c r="G14" s="213">
        <v>0.18</v>
      </c>
      <c r="H14" s="214"/>
      <c r="I14" s="265" t="s">
        <v>374</v>
      </c>
      <c r="J14" s="234" t="s">
        <v>339</v>
      </c>
      <c r="K14" s="234">
        <v>283</v>
      </c>
      <c r="L14" s="255">
        <v>260.3</v>
      </c>
      <c r="M14" s="242">
        <f t="shared" ref="M14:M22" si="0">ROUND((L14/1.18),2)</f>
        <v>220.59</v>
      </c>
      <c r="N14" s="221">
        <f t="shared" ref="N14:N22" si="1">ROUND(L14/1.18,2)</f>
        <v>220.59</v>
      </c>
      <c r="O14" s="221">
        <f t="shared" ref="O14:O22" si="2">ROUND(N14*K14,2)</f>
        <v>62426.97</v>
      </c>
      <c r="P14" s="243">
        <f t="shared" ref="P14:P22" si="3">ROUND(O14*18%,2)</f>
        <v>11236.85</v>
      </c>
    </row>
    <row r="15" spans="1:16" ht="57.75" customHeight="1">
      <c r="B15" s="247">
        <v>3</v>
      </c>
      <c r="C15" s="248">
        <v>2.25</v>
      </c>
      <c r="D15" s="211"/>
      <c r="E15" s="211"/>
      <c r="F15" s="212"/>
      <c r="G15" s="213">
        <v>0.18</v>
      </c>
      <c r="H15" s="214"/>
      <c r="I15" s="265" t="s">
        <v>375</v>
      </c>
      <c r="J15" s="234" t="s">
        <v>339</v>
      </c>
      <c r="K15" s="234">
        <v>210</v>
      </c>
      <c r="L15" s="255">
        <v>196</v>
      </c>
      <c r="M15" s="242">
        <f t="shared" si="0"/>
        <v>166.1</v>
      </c>
      <c r="N15" s="221">
        <f t="shared" si="1"/>
        <v>166.1</v>
      </c>
      <c r="O15" s="221">
        <f t="shared" si="2"/>
        <v>34881</v>
      </c>
      <c r="P15" s="243">
        <f t="shared" si="3"/>
        <v>6278.58</v>
      </c>
    </row>
    <row r="16" spans="1:16" ht="36" customHeight="1">
      <c r="B16" s="247">
        <v>4</v>
      </c>
      <c r="C16" s="248" t="s">
        <v>347</v>
      </c>
      <c r="D16" s="211"/>
      <c r="E16" s="211"/>
      <c r="F16" s="212"/>
      <c r="G16" s="213">
        <v>0.18</v>
      </c>
      <c r="H16" s="214"/>
      <c r="I16" s="266" t="s">
        <v>376</v>
      </c>
      <c r="J16" s="234" t="s">
        <v>339</v>
      </c>
      <c r="K16" s="234">
        <v>128</v>
      </c>
      <c r="L16" s="255">
        <v>126.8</v>
      </c>
      <c r="M16" s="242">
        <f t="shared" si="0"/>
        <v>107.46</v>
      </c>
      <c r="N16" s="221">
        <f t="shared" si="1"/>
        <v>107.46</v>
      </c>
      <c r="O16" s="221">
        <f t="shared" si="2"/>
        <v>13754.88</v>
      </c>
      <c r="P16" s="243">
        <f t="shared" si="3"/>
        <v>2475.88</v>
      </c>
    </row>
    <row r="17" spans="2:16" ht="32.25" customHeight="1">
      <c r="B17" s="247">
        <v>5</v>
      </c>
      <c r="C17" s="248">
        <v>2.27</v>
      </c>
      <c r="D17" s="211"/>
      <c r="E17" s="211"/>
      <c r="F17" s="212"/>
      <c r="G17" s="213">
        <v>0.18</v>
      </c>
      <c r="H17" s="214"/>
      <c r="I17" s="266" t="s">
        <v>377</v>
      </c>
      <c r="J17" s="234" t="s">
        <v>339</v>
      </c>
      <c r="K17" s="234">
        <v>22</v>
      </c>
      <c r="L17" s="255">
        <v>2123.75</v>
      </c>
      <c r="M17" s="242">
        <f t="shared" si="0"/>
        <v>1799.79</v>
      </c>
      <c r="N17" s="221">
        <f t="shared" si="1"/>
        <v>1799.79</v>
      </c>
      <c r="O17" s="221">
        <f t="shared" si="2"/>
        <v>39595.379999999997</v>
      </c>
      <c r="P17" s="243">
        <f t="shared" si="3"/>
        <v>7127.17</v>
      </c>
    </row>
    <row r="18" spans="2:16" ht="38.25" customHeight="1">
      <c r="B18" s="247">
        <v>6</v>
      </c>
      <c r="C18" s="248" t="s">
        <v>348</v>
      </c>
      <c r="D18" s="211"/>
      <c r="E18" s="211"/>
      <c r="F18" s="212"/>
      <c r="G18" s="213">
        <v>0.18</v>
      </c>
      <c r="H18" s="214"/>
      <c r="I18" s="267" t="s">
        <v>378</v>
      </c>
      <c r="J18" s="268" t="s">
        <v>415</v>
      </c>
      <c r="K18" s="234">
        <v>60</v>
      </c>
      <c r="L18" s="256">
        <v>234.75</v>
      </c>
      <c r="M18" s="242">
        <f t="shared" si="0"/>
        <v>198.94</v>
      </c>
      <c r="N18" s="221">
        <f t="shared" si="1"/>
        <v>198.94</v>
      </c>
      <c r="O18" s="221">
        <f t="shared" si="2"/>
        <v>11936.4</v>
      </c>
      <c r="P18" s="243">
        <f t="shared" si="3"/>
        <v>2148.5500000000002</v>
      </c>
    </row>
    <row r="19" spans="2:16" ht="38.25" customHeight="1">
      <c r="B19" s="247">
        <v>7</v>
      </c>
      <c r="C19" s="249">
        <v>4.0999999999999996</v>
      </c>
      <c r="D19" s="211"/>
      <c r="E19" s="211"/>
      <c r="F19" s="212"/>
      <c r="G19" s="213">
        <v>0.18</v>
      </c>
      <c r="H19" s="214"/>
      <c r="I19" s="266" t="s">
        <v>379</v>
      </c>
      <c r="J19" s="234"/>
      <c r="K19" s="234"/>
      <c r="L19" s="255"/>
      <c r="M19" s="242">
        <f t="shared" si="0"/>
        <v>0</v>
      </c>
      <c r="N19" s="221">
        <f t="shared" si="1"/>
        <v>0</v>
      </c>
      <c r="O19" s="221">
        <f t="shared" si="2"/>
        <v>0</v>
      </c>
      <c r="P19" s="243">
        <f t="shared" si="3"/>
        <v>0</v>
      </c>
    </row>
    <row r="20" spans="2:16" ht="19.5" customHeight="1">
      <c r="B20" s="247" t="s">
        <v>53</v>
      </c>
      <c r="C20" s="248" t="s">
        <v>349</v>
      </c>
      <c r="D20" s="211"/>
      <c r="E20" s="211"/>
      <c r="F20" s="212"/>
      <c r="G20" s="213">
        <v>0.18</v>
      </c>
      <c r="H20" s="214"/>
      <c r="I20" s="266" t="s">
        <v>380</v>
      </c>
      <c r="J20" s="234" t="s">
        <v>339</v>
      </c>
      <c r="K20" s="234">
        <v>9</v>
      </c>
      <c r="L20" s="257">
        <v>6812</v>
      </c>
      <c r="M20" s="242">
        <f t="shared" si="0"/>
        <v>5772.88</v>
      </c>
      <c r="N20" s="221">
        <f t="shared" si="1"/>
        <v>5772.88</v>
      </c>
      <c r="O20" s="221">
        <f>ROUND(N20*K20,2)</f>
        <v>51955.92</v>
      </c>
      <c r="P20" s="243">
        <f>ROUND(O20*18%,2)</f>
        <v>9352.07</v>
      </c>
    </row>
    <row r="21" spans="2:16" ht="29.25" customHeight="1">
      <c r="B21" s="247" t="s">
        <v>55</v>
      </c>
      <c r="C21" s="248" t="s">
        <v>350</v>
      </c>
      <c r="D21" s="211"/>
      <c r="E21" s="211"/>
      <c r="F21" s="212"/>
      <c r="G21" s="213">
        <v>0.18</v>
      </c>
      <c r="H21" s="214"/>
      <c r="I21" s="266" t="s">
        <v>381</v>
      </c>
      <c r="J21" s="234" t="s">
        <v>339</v>
      </c>
      <c r="K21" s="234">
        <v>22</v>
      </c>
      <c r="L21" s="257">
        <v>7294.7</v>
      </c>
      <c r="M21" s="242">
        <f t="shared" si="0"/>
        <v>6181.95</v>
      </c>
      <c r="N21" s="221">
        <f t="shared" si="1"/>
        <v>6181.95</v>
      </c>
      <c r="O21" s="221">
        <f>ROUND(N21*K21,2)</f>
        <v>136002.9</v>
      </c>
      <c r="P21" s="243">
        <f>ROUND(O21*18%,2)</f>
        <v>24480.52</v>
      </c>
    </row>
    <row r="22" spans="2:16" ht="35.25" customHeight="1">
      <c r="B22" s="247">
        <v>8</v>
      </c>
      <c r="C22" s="248">
        <v>4.1100000000000003</v>
      </c>
      <c r="D22" s="211"/>
      <c r="E22" s="211"/>
      <c r="F22" s="212"/>
      <c r="G22" s="213">
        <v>0.18</v>
      </c>
      <c r="H22" s="214"/>
      <c r="I22" s="267" t="s">
        <v>382</v>
      </c>
      <c r="J22" s="268" t="s">
        <v>266</v>
      </c>
      <c r="K22" s="234">
        <v>14</v>
      </c>
      <c r="L22" s="258">
        <v>495.75</v>
      </c>
      <c r="M22" s="242">
        <f t="shared" si="0"/>
        <v>420.13</v>
      </c>
      <c r="N22" s="221">
        <f t="shared" si="1"/>
        <v>420.13</v>
      </c>
      <c r="O22" s="221">
        <f t="shared" si="2"/>
        <v>5881.82</v>
      </c>
      <c r="P22" s="243">
        <f t="shared" si="3"/>
        <v>1058.73</v>
      </c>
    </row>
    <row r="23" spans="2:16" ht="39" customHeight="1">
      <c r="B23" s="247">
        <v>9</v>
      </c>
      <c r="C23" s="248">
        <v>4.12</v>
      </c>
      <c r="D23" s="211"/>
      <c r="E23" s="211"/>
      <c r="F23" s="212"/>
      <c r="G23" s="213">
        <v>0.18</v>
      </c>
      <c r="H23" s="214"/>
      <c r="I23" s="267" t="s">
        <v>383</v>
      </c>
      <c r="J23" s="269" t="s">
        <v>416</v>
      </c>
      <c r="K23" s="234">
        <v>5</v>
      </c>
      <c r="L23" s="258">
        <v>18.149999999999999</v>
      </c>
      <c r="M23" s="242">
        <f t="shared" ref="M23:M53" si="4">ROUND((L23/1.18),2)</f>
        <v>15.38</v>
      </c>
      <c r="N23" s="221">
        <f t="shared" ref="N23:N47" si="5">ROUND(L23/1.18,2)</f>
        <v>15.38</v>
      </c>
      <c r="O23" s="221">
        <f t="shared" ref="O23:O47" si="6">ROUND(N23*K23,2)</f>
        <v>76.900000000000006</v>
      </c>
      <c r="P23" s="243">
        <f t="shared" ref="P23:P53" si="7">ROUND(O23*18%,2)</f>
        <v>13.84</v>
      </c>
    </row>
    <row r="24" spans="2:16" ht="54" customHeight="1">
      <c r="B24" s="247">
        <v>10</v>
      </c>
      <c r="C24" s="248">
        <v>4.13</v>
      </c>
      <c r="D24" s="211"/>
      <c r="E24" s="211"/>
      <c r="F24" s="212"/>
      <c r="G24" s="213">
        <v>0.18</v>
      </c>
      <c r="H24" s="214"/>
      <c r="I24" s="267" t="s">
        <v>384</v>
      </c>
      <c r="J24" s="268" t="s">
        <v>266</v>
      </c>
      <c r="K24" s="234">
        <v>14</v>
      </c>
      <c r="L24" s="258">
        <v>146.15</v>
      </c>
      <c r="M24" s="242">
        <f t="shared" si="4"/>
        <v>123.86</v>
      </c>
      <c r="N24" s="221">
        <f t="shared" si="5"/>
        <v>123.86</v>
      </c>
      <c r="O24" s="221">
        <f t="shared" si="6"/>
        <v>1734.04</v>
      </c>
      <c r="P24" s="243">
        <f t="shared" si="7"/>
        <v>312.13</v>
      </c>
    </row>
    <row r="25" spans="2:16" ht="71.25" customHeight="1">
      <c r="B25" s="247">
        <v>11</v>
      </c>
      <c r="C25" s="249">
        <v>4.17</v>
      </c>
      <c r="D25" s="211"/>
      <c r="E25" s="211"/>
      <c r="F25" s="212"/>
      <c r="G25" s="213">
        <v>0.18</v>
      </c>
      <c r="H25" s="214"/>
      <c r="I25" s="267" t="s">
        <v>385</v>
      </c>
      <c r="J25" s="270" t="s">
        <v>266</v>
      </c>
      <c r="K25" s="234">
        <v>46</v>
      </c>
      <c r="L25" s="259">
        <v>749.3</v>
      </c>
      <c r="M25" s="242">
        <f t="shared" si="4"/>
        <v>635</v>
      </c>
      <c r="N25" s="221">
        <f t="shared" si="5"/>
        <v>635</v>
      </c>
      <c r="O25" s="221">
        <f t="shared" si="6"/>
        <v>29210</v>
      </c>
      <c r="P25" s="243">
        <f t="shared" si="7"/>
        <v>5257.8</v>
      </c>
    </row>
    <row r="26" spans="2:16" ht="69" customHeight="1">
      <c r="B26" s="247">
        <v>12</v>
      </c>
      <c r="C26" s="248" t="s">
        <v>351</v>
      </c>
      <c r="D26" s="211"/>
      <c r="E26" s="211"/>
      <c r="F26" s="212"/>
      <c r="G26" s="213">
        <v>0.18</v>
      </c>
      <c r="H26" s="214"/>
      <c r="I26" s="266" t="s">
        <v>386</v>
      </c>
      <c r="J26" s="234" t="s">
        <v>339</v>
      </c>
      <c r="K26" s="234">
        <v>30</v>
      </c>
      <c r="L26" s="255">
        <v>9045.75</v>
      </c>
      <c r="M26" s="242">
        <f t="shared" si="4"/>
        <v>7665.89</v>
      </c>
      <c r="N26" s="221">
        <f t="shared" si="5"/>
        <v>7665.89</v>
      </c>
      <c r="O26" s="221">
        <f t="shared" si="6"/>
        <v>229976.7</v>
      </c>
      <c r="P26" s="243">
        <f t="shared" si="7"/>
        <v>41395.81</v>
      </c>
    </row>
    <row r="27" spans="2:16" ht="87" customHeight="1">
      <c r="B27" s="247">
        <v>13</v>
      </c>
      <c r="C27" s="249" t="s">
        <v>352</v>
      </c>
      <c r="D27" s="211"/>
      <c r="E27" s="211"/>
      <c r="F27" s="212"/>
      <c r="G27" s="213">
        <v>0.18</v>
      </c>
      <c r="H27" s="214"/>
      <c r="I27" s="266" t="s">
        <v>387</v>
      </c>
      <c r="J27" s="269" t="s">
        <v>339</v>
      </c>
      <c r="K27" s="234">
        <v>6</v>
      </c>
      <c r="L27" s="255">
        <v>10852.95</v>
      </c>
      <c r="M27" s="242">
        <f t="shared" si="4"/>
        <v>9197.42</v>
      </c>
      <c r="N27" s="221">
        <f t="shared" si="5"/>
        <v>9197.42</v>
      </c>
      <c r="O27" s="221">
        <f t="shared" si="6"/>
        <v>55184.52</v>
      </c>
      <c r="P27" s="243">
        <f t="shared" si="7"/>
        <v>9933.2099999999991</v>
      </c>
    </row>
    <row r="28" spans="2:16" ht="31.5" customHeight="1">
      <c r="B28" s="247">
        <v>14</v>
      </c>
      <c r="C28" s="248">
        <v>5.9</v>
      </c>
      <c r="D28" s="211"/>
      <c r="E28" s="211"/>
      <c r="F28" s="212"/>
      <c r="G28" s="213">
        <v>0.18</v>
      </c>
      <c r="H28" s="214"/>
      <c r="I28" s="266" t="s">
        <v>388</v>
      </c>
      <c r="J28" s="269"/>
      <c r="K28" s="234"/>
      <c r="L28" s="255"/>
      <c r="M28" s="242">
        <f t="shared" si="4"/>
        <v>0</v>
      </c>
      <c r="N28" s="221">
        <f t="shared" si="5"/>
        <v>0</v>
      </c>
      <c r="O28" s="221">
        <f t="shared" si="6"/>
        <v>0</v>
      </c>
      <c r="P28" s="243">
        <f t="shared" si="7"/>
        <v>0</v>
      </c>
    </row>
    <row r="29" spans="2:16" ht="27.75" customHeight="1">
      <c r="B29" s="247" t="s">
        <v>53</v>
      </c>
      <c r="C29" s="248" t="s">
        <v>353</v>
      </c>
      <c r="D29" s="211"/>
      <c r="E29" s="211"/>
      <c r="F29" s="212"/>
      <c r="G29" s="213">
        <v>0.18</v>
      </c>
      <c r="H29" s="214"/>
      <c r="I29" s="266" t="s">
        <v>389</v>
      </c>
      <c r="J29" s="234" t="s">
        <v>417</v>
      </c>
      <c r="K29" s="234">
        <v>30</v>
      </c>
      <c r="L29" s="257">
        <v>392.15</v>
      </c>
      <c r="M29" s="242">
        <f t="shared" si="4"/>
        <v>332.33</v>
      </c>
      <c r="N29" s="221">
        <f t="shared" si="5"/>
        <v>332.33</v>
      </c>
      <c r="O29" s="221">
        <f t="shared" si="6"/>
        <v>9969.9</v>
      </c>
      <c r="P29" s="243">
        <f t="shared" si="7"/>
        <v>1794.58</v>
      </c>
    </row>
    <row r="30" spans="2:16" ht="24" customHeight="1">
      <c r="B30" s="247" t="s">
        <v>55</v>
      </c>
      <c r="C30" s="248" t="s">
        <v>354</v>
      </c>
      <c r="D30" s="211"/>
      <c r="E30" s="211"/>
      <c r="F30" s="212"/>
      <c r="G30" s="213">
        <v>0.18</v>
      </c>
      <c r="H30" s="214"/>
      <c r="I30" s="266" t="s">
        <v>390</v>
      </c>
      <c r="J30" s="234" t="s">
        <v>417</v>
      </c>
      <c r="K30" s="234">
        <v>57</v>
      </c>
      <c r="L30" s="257">
        <v>736.4</v>
      </c>
      <c r="M30" s="242">
        <f t="shared" si="4"/>
        <v>624.07000000000005</v>
      </c>
      <c r="N30" s="221">
        <f t="shared" si="5"/>
        <v>624.07000000000005</v>
      </c>
      <c r="O30" s="221">
        <f t="shared" si="6"/>
        <v>35571.99</v>
      </c>
      <c r="P30" s="243">
        <f t="shared" si="7"/>
        <v>6402.96</v>
      </c>
    </row>
    <row r="31" spans="2:16" ht="18" customHeight="1">
      <c r="B31" s="247" t="s">
        <v>57</v>
      </c>
      <c r="C31" s="248" t="s">
        <v>355</v>
      </c>
      <c r="D31" s="211"/>
      <c r="E31" s="211"/>
      <c r="F31" s="212"/>
      <c r="G31" s="213">
        <v>0.18</v>
      </c>
      <c r="H31" s="214"/>
      <c r="I31" s="266" t="s">
        <v>391</v>
      </c>
      <c r="J31" s="234" t="s">
        <v>417</v>
      </c>
      <c r="K31" s="234">
        <v>341</v>
      </c>
      <c r="L31" s="257">
        <v>961.3</v>
      </c>
      <c r="M31" s="242">
        <f t="shared" si="4"/>
        <v>814.66</v>
      </c>
      <c r="N31" s="221">
        <f t="shared" si="5"/>
        <v>814.66</v>
      </c>
      <c r="O31" s="221">
        <f t="shared" si="6"/>
        <v>277799.06</v>
      </c>
      <c r="P31" s="243">
        <f t="shared" si="7"/>
        <v>50003.83</v>
      </c>
    </row>
    <row r="32" spans="2:16" ht="53.25" customHeight="1">
      <c r="B32" s="247">
        <v>15</v>
      </c>
      <c r="C32" s="248" t="s">
        <v>356</v>
      </c>
      <c r="D32" s="211"/>
      <c r="E32" s="211"/>
      <c r="F32" s="212"/>
      <c r="G32" s="213">
        <v>0.18</v>
      </c>
      <c r="H32" s="214"/>
      <c r="I32" s="266" t="s">
        <v>392</v>
      </c>
      <c r="J32" s="234" t="s">
        <v>340</v>
      </c>
      <c r="K32" s="234">
        <v>3241.0015400000007</v>
      </c>
      <c r="L32" s="255">
        <v>107.85</v>
      </c>
      <c r="M32" s="242">
        <f t="shared" si="4"/>
        <v>91.4</v>
      </c>
      <c r="N32" s="221">
        <f t="shared" si="5"/>
        <v>91.4</v>
      </c>
      <c r="O32" s="221">
        <f t="shared" si="6"/>
        <v>296227.53999999998</v>
      </c>
      <c r="P32" s="243">
        <f t="shared" si="7"/>
        <v>53320.959999999999</v>
      </c>
    </row>
    <row r="33" spans="2:16" ht="38.25" customHeight="1">
      <c r="B33" s="247">
        <v>16</v>
      </c>
      <c r="C33" s="250" t="s">
        <v>357</v>
      </c>
      <c r="D33" s="211"/>
      <c r="E33" s="211"/>
      <c r="F33" s="212"/>
      <c r="G33" s="213">
        <v>0.18</v>
      </c>
      <c r="H33" s="214"/>
      <c r="I33" s="266" t="s">
        <v>393</v>
      </c>
      <c r="J33" s="234" t="s">
        <v>339</v>
      </c>
      <c r="K33" s="234">
        <v>8</v>
      </c>
      <c r="L33" s="260">
        <v>7132.25</v>
      </c>
      <c r="M33" s="242">
        <f t="shared" si="4"/>
        <v>6044.28</v>
      </c>
      <c r="N33" s="221">
        <f t="shared" si="5"/>
        <v>6044.28</v>
      </c>
      <c r="O33" s="221">
        <f t="shared" si="6"/>
        <v>48354.239999999998</v>
      </c>
      <c r="P33" s="243">
        <f t="shared" si="7"/>
        <v>8703.76</v>
      </c>
    </row>
    <row r="34" spans="2:16" ht="47.25">
      <c r="B34" s="247">
        <v>17</v>
      </c>
      <c r="C34" s="250" t="s">
        <v>358</v>
      </c>
      <c r="D34" s="211"/>
      <c r="E34" s="211"/>
      <c r="F34" s="212"/>
      <c r="G34" s="213">
        <v>0.18</v>
      </c>
      <c r="H34" s="214"/>
      <c r="I34" s="266" t="s">
        <v>394</v>
      </c>
      <c r="J34" s="234" t="s">
        <v>339</v>
      </c>
      <c r="K34" s="234">
        <v>15</v>
      </c>
      <c r="L34" s="260">
        <v>9105.9500000000007</v>
      </c>
      <c r="M34" s="242">
        <f t="shared" si="4"/>
        <v>7716.91</v>
      </c>
      <c r="N34" s="221">
        <f t="shared" si="5"/>
        <v>7716.91</v>
      </c>
      <c r="O34" s="221">
        <f t="shared" si="6"/>
        <v>115753.65</v>
      </c>
      <c r="P34" s="243">
        <f t="shared" si="7"/>
        <v>20835.66</v>
      </c>
    </row>
    <row r="35" spans="2:16" ht="63">
      <c r="B35" s="247">
        <v>18</v>
      </c>
      <c r="C35" s="248" t="s">
        <v>359</v>
      </c>
      <c r="D35" s="211"/>
      <c r="E35" s="211"/>
      <c r="F35" s="212"/>
      <c r="G35" s="213">
        <v>0.18</v>
      </c>
      <c r="H35" s="214"/>
      <c r="I35" s="266" t="s">
        <v>395</v>
      </c>
      <c r="J35" s="234" t="s">
        <v>339</v>
      </c>
      <c r="K35" s="234">
        <v>17</v>
      </c>
      <c r="L35" s="255">
        <v>7311.25</v>
      </c>
      <c r="M35" s="242">
        <f t="shared" si="4"/>
        <v>6195.97</v>
      </c>
      <c r="N35" s="221">
        <f t="shared" si="5"/>
        <v>6195.97</v>
      </c>
      <c r="O35" s="221">
        <f t="shared" si="6"/>
        <v>105331.49</v>
      </c>
      <c r="P35" s="243">
        <f t="shared" si="7"/>
        <v>18959.669999999998</v>
      </c>
    </row>
    <row r="36" spans="2:16" ht="47.25">
      <c r="B36" s="247">
        <v>19</v>
      </c>
      <c r="C36" s="249">
        <v>10.1</v>
      </c>
      <c r="D36" s="211"/>
      <c r="E36" s="211"/>
      <c r="F36" s="212"/>
      <c r="G36" s="213">
        <v>0.18</v>
      </c>
      <c r="H36" s="214"/>
      <c r="I36" s="265" t="s">
        <v>396</v>
      </c>
      <c r="J36" s="234" t="s">
        <v>340</v>
      </c>
      <c r="K36" s="234">
        <v>200</v>
      </c>
      <c r="L36" s="253">
        <v>117.35</v>
      </c>
      <c r="M36" s="242">
        <f t="shared" si="4"/>
        <v>99.45</v>
      </c>
      <c r="N36" s="221">
        <f t="shared" si="5"/>
        <v>99.45</v>
      </c>
      <c r="O36" s="221">
        <f t="shared" si="6"/>
        <v>19890</v>
      </c>
      <c r="P36" s="243">
        <f t="shared" si="7"/>
        <v>3580.2</v>
      </c>
    </row>
    <row r="37" spans="2:16" ht="72.75" customHeight="1">
      <c r="B37" s="247">
        <v>20</v>
      </c>
      <c r="C37" s="248" t="s">
        <v>360</v>
      </c>
      <c r="D37" s="211"/>
      <c r="E37" s="211"/>
      <c r="F37" s="212"/>
      <c r="G37" s="213">
        <v>0.18</v>
      </c>
      <c r="H37" s="214"/>
      <c r="I37" s="265" t="s">
        <v>397</v>
      </c>
      <c r="J37" s="234" t="s">
        <v>340</v>
      </c>
      <c r="K37" s="234">
        <v>2000</v>
      </c>
      <c r="L37" s="253">
        <v>194.4</v>
      </c>
      <c r="M37" s="242">
        <f t="shared" si="4"/>
        <v>164.75</v>
      </c>
      <c r="N37" s="221">
        <f t="shared" si="5"/>
        <v>164.75</v>
      </c>
      <c r="O37" s="221">
        <f t="shared" si="6"/>
        <v>329500</v>
      </c>
      <c r="P37" s="243">
        <f t="shared" si="7"/>
        <v>59310</v>
      </c>
    </row>
    <row r="38" spans="2:16" ht="78.75">
      <c r="B38" s="247">
        <v>21</v>
      </c>
      <c r="C38" s="248" t="s">
        <v>361</v>
      </c>
      <c r="D38" s="211"/>
      <c r="E38" s="211"/>
      <c r="F38" s="212"/>
      <c r="G38" s="213">
        <v>0.18</v>
      </c>
      <c r="H38" s="214"/>
      <c r="I38" s="265" t="s">
        <v>398</v>
      </c>
      <c r="J38" s="234" t="s">
        <v>340</v>
      </c>
      <c r="K38" s="234">
        <v>1900</v>
      </c>
      <c r="L38" s="255">
        <v>172.6</v>
      </c>
      <c r="M38" s="242"/>
      <c r="N38" s="221">
        <f t="shared" si="5"/>
        <v>146.27000000000001</v>
      </c>
      <c r="O38" s="221">
        <f t="shared" si="6"/>
        <v>277913</v>
      </c>
      <c r="P38" s="243">
        <f t="shared" si="7"/>
        <v>50024.34</v>
      </c>
    </row>
    <row r="39" spans="2:16" ht="115.5" customHeight="1">
      <c r="B39" s="247">
        <v>22</v>
      </c>
      <c r="C39" s="248">
        <v>11.4</v>
      </c>
      <c r="D39" s="211"/>
      <c r="E39" s="211"/>
      <c r="F39" s="212"/>
      <c r="G39" s="213">
        <v>0.18</v>
      </c>
      <c r="H39" s="214"/>
      <c r="I39" s="266" t="s">
        <v>399</v>
      </c>
      <c r="J39" s="234" t="s">
        <v>417</v>
      </c>
      <c r="K39" s="234">
        <v>220</v>
      </c>
      <c r="L39" s="255">
        <v>978.45</v>
      </c>
      <c r="M39" s="242">
        <f t="shared" si="4"/>
        <v>829.19</v>
      </c>
      <c r="N39" s="221">
        <f t="shared" si="5"/>
        <v>829.19</v>
      </c>
      <c r="O39" s="221">
        <f t="shared" si="6"/>
        <v>182421.8</v>
      </c>
      <c r="P39" s="243">
        <f t="shared" si="7"/>
        <v>32835.919999999998</v>
      </c>
    </row>
    <row r="40" spans="2:16" ht="30.75" customHeight="1">
      <c r="B40" s="247">
        <v>23</v>
      </c>
      <c r="C40" s="248" t="s">
        <v>362</v>
      </c>
      <c r="D40" s="211"/>
      <c r="E40" s="211"/>
      <c r="F40" s="212"/>
      <c r="G40" s="213">
        <v>0.18</v>
      </c>
      <c r="H40" s="214"/>
      <c r="I40" s="266" t="s">
        <v>400</v>
      </c>
      <c r="J40" s="234" t="s">
        <v>418</v>
      </c>
      <c r="K40" s="234">
        <v>370</v>
      </c>
      <c r="L40" s="255">
        <v>91.75</v>
      </c>
      <c r="M40" s="242">
        <f t="shared" si="4"/>
        <v>77.75</v>
      </c>
      <c r="N40" s="221">
        <f t="shared" si="5"/>
        <v>77.75</v>
      </c>
      <c r="O40" s="221">
        <f t="shared" si="6"/>
        <v>28767.5</v>
      </c>
      <c r="P40" s="243">
        <f t="shared" si="7"/>
        <v>5178.1499999999996</v>
      </c>
    </row>
    <row r="41" spans="2:16" ht="186" customHeight="1">
      <c r="B41" s="247">
        <v>24</v>
      </c>
      <c r="C41" s="251">
        <v>12.5</v>
      </c>
      <c r="D41" s="211"/>
      <c r="E41" s="211"/>
      <c r="F41" s="212"/>
      <c r="G41" s="213">
        <v>0.18</v>
      </c>
      <c r="H41" s="214"/>
      <c r="I41" s="266" t="s">
        <v>401</v>
      </c>
      <c r="J41" s="234" t="s">
        <v>417</v>
      </c>
      <c r="K41" s="234">
        <v>300</v>
      </c>
      <c r="L41" s="255">
        <v>738.65</v>
      </c>
      <c r="M41" s="242">
        <f t="shared" si="4"/>
        <v>625.97</v>
      </c>
      <c r="N41" s="221">
        <f t="shared" si="5"/>
        <v>625.97</v>
      </c>
      <c r="O41" s="221">
        <f t="shared" si="6"/>
        <v>187791</v>
      </c>
      <c r="P41" s="243">
        <f t="shared" si="7"/>
        <v>33802.379999999997</v>
      </c>
    </row>
    <row r="42" spans="2:16" ht="24" customHeight="1">
      <c r="B42" s="247">
        <v>25</v>
      </c>
      <c r="C42" s="248" t="s">
        <v>363</v>
      </c>
      <c r="D42" s="211"/>
      <c r="E42" s="211"/>
      <c r="F42" s="212"/>
      <c r="G42" s="213">
        <v>0.18</v>
      </c>
      <c r="H42" s="214"/>
      <c r="I42" s="266" t="s">
        <v>402</v>
      </c>
      <c r="J42" s="234" t="s">
        <v>417</v>
      </c>
      <c r="K42" s="234">
        <v>160</v>
      </c>
      <c r="L42" s="255">
        <v>333.35</v>
      </c>
      <c r="M42" s="242">
        <f t="shared" si="4"/>
        <v>282.5</v>
      </c>
      <c r="N42" s="221">
        <f t="shared" si="5"/>
        <v>282.5</v>
      </c>
      <c r="O42" s="221">
        <f t="shared" si="6"/>
        <v>45200</v>
      </c>
      <c r="P42" s="243">
        <f t="shared" si="7"/>
        <v>8136</v>
      </c>
    </row>
    <row r="43" spans="2:16" ht="35.25" customHeight="1">
      <c r="B43" s="247">
        <v>26</v>
      </c>
      <c r="C43" s="248" t="s">
        <v>364</v>
      </c>
      <c r="D43" s="211"/>
      <c r="E43" s="211"/>
      <c r="F43" s="212"/>
      <c r="G43" s="213">
        <v>0.18</v>
      </c>
      <c r="H43" s="214"/>
      <c r="I43" s="266" t="s">
        <v>403</v>
      </c>
      <c r="J43" s="234" t="s">
        <v>417</v>
      </c>
      <c r="K43" s="234">
        <v>55</v>
      </c>
      <c r="L43" s="255">
        <v>395.35</v>
      </c>
      <c r="M43" s="242">
        <f t="shared" si="4"/>
        <v>335.04</v>
      </c>
      <c r="N43" s="221">
        <f t="shared" si="5"/>
        <v>335.04</v>
      </c>
      <c r="O43" s="221">
        <f t="shared" si="6"/>
        <v>18427.2</v>
      </c>
      <c r="P43" s="243">
        <f t="shared" si="7"/>
        <v>3316.9</v>
      </c>
    </row>
    <row r="44" spans="2:16" ht="51" customHeight="1">
      <c r="B44" s="247">
        <v>27</v>
      </c>
      <c r="C44" s="248" t="s">
        <v>365</v>
      </c>
      <c r="D44" s="211"/>
      <c r="E44" s="211"/>
      <c r="F44" s="212"/>
      <c r="G44" s="213">
        <v>0.18</v>
      </c>
      <c r="H44" s="214"/>
      <c r="I44" s="266" t="s">
        <v>404</v>
      </c>
      <c r="J44" s="234" t="s">
        <v>417</v>
      </c>
      <c r="K44" s="234">
        <v>115</v>
      </c>
      <c r="L44" s="255">
        <v>160.6</v>
      </c>
      <c r="M44" s="242"/>
      <c r="N44" s="221">
        <f t="shared" si="5"/>
        <v>136.1</v>
      </c>
      <c r="O44" s="221">
        <f t="shared" si="6"/>
        <v>15651.5</v>
      </c>
      <c r="P44" s="243">
        <f t="shared" si="7"/>
        <v>2817.27</v>
      </c>
    </row>
    <row r="45" spans="2:16" ht="63">
      <c r="B45" s="247">
        <v>28</v>
      </c>
      <c r="C45" s="249" t="s">
        <v>366</v>
      </c>
      <c r="D45" s="211"/>
      <c r="E45" s="211"/>
      <c r="F45" s="212"/>
      <c r="G45" s="213">
        <v>0.18</v>
      </c>
      <c r="H45" s="214"/>
      <c r="I45" s="266" t="s">
        <v>405</v>
      </c>
      <c r="J45" s="234" t="s">
        <v>417</v>
      </c>
      <c r="K45" s="234">
        <v>308</v>
      </c>
      <c r="L45" s="255">
        <v>226.25</v>
      </c>
      <c r="M45" s="242">
        <f t="shared" si="4"/>
        <v>191.74</v>
      </c>
      <c r="N45" s="221">
        <f t="shared" si="5"/>
        <v>191.74</v>
      </c>
      <c r="O45" s="221">
        <f t="shared" si="6"/>
        <v>59055.92</v>
      </c>
      <c r="P45" s="243">
        <f t="shared" si="7"/>
        <v>10630.07</v>
      </c>
    </row>
    <row r="46" spans="2:16" ht="47.25">
      <c r="B46" s="247">
        <v>29</v>
      </c>
      <c r="C46" s="248">
        <v>15.3</v>
      </c>
      <c r="D46" s="211"/>
      <c r="E46" s="211"/>
      <c r="F46" s="212"/>
      <c r="G46" s="213">
        <v>0.18</v>
      </c>
      <c r="H46" s="214"/>
      <c r="I46" s="267" t="s">
        <v>406</v>
      </c>
      <c r="J46" s="268" t="s">
        <v>337</v>
      </c>
      <c r="K46" s="234">
        <v>2</v>
      </c>
      <c r="L46" s="234">
        <v>3551.25</v>
      </c>
      <c r="M46" s="242">
        <f t="shared" si="4"/>
        <v>3009.53</v>
      </c>
      <c r="N46" s="221">
        <f t="shared" si="5"/>
        <v>3009.53</v>
      </c>
      <c r="O46" s="221">
        <f t="shared" si="6"/>
        <v>6019.06</v>
      </c>
      <c r="P46" s="243">
        <f t="shared" si="7"/>
        <v>1083.43</v>
      </c>
    </row>
    <row r="47" spans="2:16" ht="46.5" customHeight="1">
      <c r="B47" s="247">
        <v>30</v>
      </c>
      <c r="C47" s="248" t="s">
        <v>367</v>
      </c>
      <c r="D47" s="211"/>
      <c r="E47" s="211"/>
      <c r="F47" s="212"/>
      <c r="G47" s="213">
        <v>0.18</v>
      </c>
      <c r="H47" s="214"/>
      <c r="I47" s="267" t="s">
        <v>407</v>
      </c>
      <c r="J47" s="268" t="s">
        <v>337</v>
      </c>
      <c r="K47" s="234">
        <v>63</v>
      </c>
      <c r="L47" s="234">
        <v>2060.1999999999998</v>
      </c>
      <c r="M47" s="242">
        <f t="shared" si="4"/>
        <v>1745.93</v>
      </c>
      <c r="N47" s="221">
        <f t="shared" si="5"/>
        <v>1745.93</v>
      </c>
      <c r="O47" s="221">
        <f t="shared" si="6"/>
        <v>109993.59</v>
      </c>
      <c r="P47" s="243">
        <f t="shared" si="7"/>
        <v>19798.849999999999</v>
      </c>
    </row>
    <row r="48" spans="2:16" ht="54.75" customHeight="1">
      <c r="B48" s="247">
        <v>31</v>
      </c>
      <c r="C48" s="248" t="s">
        <v>368</v>
      </c>
      <c r="D48" s="211"/>
      <c r="E48" s="211"/>
      <c r="F48" s="212"/>
      <c r="G48" s="213">
        <v>0.18</v>
      </c>
      <c r="H48" s="214"/>
      <c r="I48" s="267" t="s">
        <v>408</v>
      </c>
      <c r="J48" s="268" t="s">
        <v>337</v>
      </c>
      <c r="K48" s="234">
        <v>6</v>
      </c>
      <c r="L48" s="234">
        <v>2458.9499999999998</v>
      </c>
      <c r="M48" s="242">
        <f t="shared" si="4"/>
        <v>2083.86</v>
      </c>
      <c r="N48" s="221">
        <f t="shared" ref="N48:N53" si="8">ROUND(L48/1.18,2)</f>
        <v>2083.86</v>
      </c>
      <c r="O48" s="221">
        <f t="shared" ref="O48:O53" si="9">ROUND(N48*K48,2)</f>
        <v>12503.16</v>
      </c>
      <c r="P48" s="243">
        <f t="shared" si="7"/>
        <v>2250.5700000000002</v>
      </c>
    </row>
    <row r="49" spans="2:16" ht="51" customHeight="1">
      <c r="B49" s="247">
        <v>32</v>
      </c>
      <c r="C49" s="234" t="s">
        <v>369</v>
      </c>
      <c r="D49" s="211"/>
      <c r="E49" s="211"/>
      <c r="F49" s="212"/>
      <c r="G49" s="213">
        <v>0.18</v>
      </c>
      <c r="H49" s="214"/>
      <c r="I49" s="267" t="s">
        <v>409</v>
      </c>
      <c r="J49" s="268" t="s">
        <v>419</v>
      </c>
      <c r="K49" s="234">
        <v>98</v>
      </c>
      <c r="L49" s="234">
        <v>367.2</v>
      </c>
      <c r="M49" s="242">
        <f t="shared" si="4"/>
        <v>311.19</v>
      </c>
      <c r="N49" s="221">
        <f t="shared" si="8"/>
        <v>311.19</v>
      </c>
      <c r="O49" s="221">
        <f t="shared" si="9"/>
        <v>30496.62</v>
      </c>
      <c r="P49" s="243">
        <f t="shared" si="7"/>
        <v>5489.39</v>
      </c>
    </row>
    <row r="50" spans="2:16" ht="35.25" customHeight="1">
      <c r="B50" s="247">
        <v>33</v>
      </c>
      <c r="C50" s="234" t="s">
        <v>370</v>
      </c>
      <c r="D50" s="211"/>
      <c r="E50" s="211"/>
      <c r="F50" s="212"/>
      <c r="G50" s="213">
        <v>0.18</v>
      </c>
      <c r="H50" s="214"/>
      <c r="I50" s="267" t="s">
        <v>410</v>
      </c>
      <c r="J50" s="267" t="s">
        <v>420</v>
      </c>
      <c r="K50" s="234">
        <v>282</v>
      </c>
      <c r="L50" s="234">
        <v>589.54999999999995</v>
      </c>
      <c r="M50" s="242">
        <f t="shared" si="4"/>
        <v>499.62</v>
      </c>
      <c r="N50" s="221">
        <f t="shared" si="8"/>
        <v>499.62</v>
      </c>
      <c r="O50" s="221">
        <f t="shared" si="9"/>
        <v>140892.84</v>
      </c>
      <c r="P50" s="243">
        <f t="shared" si="7"/>
        <v>25360.71</v>
      </c>
    </row>
    <row r="51" spans="2:16" ht="36.75" customHeight="1">
      <c r="B51" s="247">
        <v>34</v>
      </c>
      <c r="C51" s="234" t="s">
        <v>371</v>
      </c>
      <c r="D51" s="211"/>
      <c r="E51" s="211"/>
      <c r="F51" s="212"/>
      <c r="G51" s="213">
        <v>0.18</v>
      </c>
      <c r="H51" s="214"/>
      <c r="I51" s="266" t="s">
        <v>411</v>
      </c>
      <c r="J51" s="268" t="s">
        <v>266</v>
      </c>
      <c r="K51" s="234">
        <v>98</v>
      </c>
      <c r="L51" s="234">
        <v>77.3</v>
      </c>
      <c r="M51" s="242">
        <f t="shared" si="4"/>
        <v>65.510000000000005</v>
      </c>
      <c r="N51" s="221">
        <f t="shared" si="8"/>
        <v>65.510000000000005</v>
      </c>
      <c r="O51" s="221">
        <f t="shared" si="9"/>
        <v>6419.98</v>
      </c>
      <c r="P51" s="243">
        <f t="shared" si="7"/>
        <v>1155.5999999999999</v>
      </c>
    </row>
    <row r="52" spans="2:16" ht="48" customHeight="1">
      <c r="B52" s="247">
        <v>35</v>
      </c>
      <c r="C52" s="248" t="s">
        <v>372</v>
      </c>
      <c r="D52" s="211"/>
      <c r="E52" s="211"/>
      <c r="F52" s="212"/>
      <c r="G52" s="213">
        <v>0.18</v>
      </c>
      <c r="H52" s="214"/>
      <c r="I52" s="266" t="s">
        <v>412</v>
      </c>
      <c r="J52" s="234" t="s">
        <v>339</v>
      </c>
      <c r="K52" s="234">
        <v>58</v>
      </c>
      <c r="L52" s="261">
        <v>775.5</v>
      </c>
      <c r="M52" s="242">
        <f t="shared" si="4"/>
        <v>657.2</v>
      </c>
      <c r="N52" s="221">
        <f t="shared" si="8"/>
        <v>657.2</v>
      </c>
      <c r="O52" s="221">
        <f t="shared" si="9"/>
        <v>38117.599999999999</v>
      </c>
      <c r="P52" s="243">
        <f t="shared" si="7"/>
        <v>6861.17</v>
      </c>
    </row>
    <row r="53" spans="2:16" ht="117.75" customHeight="1">
      <c r="B53" s="247">
        <v>36</v>
      </c>
      <c r="C53" s="248" t="s">
        <v>373</v>
      </c>
      <c r="D53" s="211"/>
      <c r="E53" s="211"/>
      <c r="F53" s="212"/>
      <c r="G53" s="213">
        <v>0.18</v>
      </c>
      <c r="H53" s="214"/>
      <c r="I53" s="265" t="s">
        <v>413</v>
      </c>
      <c r="J53" s="234" t="s">
        <v>340</v>
      </c>
      <c r="K53" s="234">
        <v>950</v>
      </c>
      <c r="L53" s="255">
        <v>78.95</v>
      </c>
      <c r="M53" s="242">
        <f t="shared" si="4"/>
        <v>66.91</v>
      </c>
      <c r="N53" s="221">
        <f t="shared" si="8"/>
        <v>66.91</v>
      </c>
      <c r="O53" s="221">
        <f t="shared" si="9"/>
        <v>63564.5</v>
      </c>
      <c r="P53" s="243">
        <f t="shared" si="7"/>
        <v>11441.61</v>
      </c>
    </row>
    <row r="54" spans="2:16" ht="16.5">
      <c r="B54" s="262"/>
      <c r="C54" s="262"/>
      <c r="D54" s="262"/>
      <c r="E54" s="263"/>
      <c r="F54" s="262"/>
      <c r="G54" s="262"/>
      <c r="H54" s="263"/>
      <c r="I54" s="345" t="s">
        <v>445</v>
      </c>
      <c r="J54" s="345"/>
      <c r="K54" s="345"/>
      <c r="L54" s="345"/>
      <c r="M54" s="345"/>
      <c r="N54" s="345"/>
      <c r="O54" s="228">
        <f>SUM(O13:O53)</f>
        <v>3147708.85</v>
      </c>
      <c r="P54" s="228">
        <f>SUM(P7:P53)</f>
        <v>566587.61</v>
      </c>
    </row>
    <row r="55" spans="2:16" ht="16.5">
      <c r="B55" s="262"/>
      <c r="C55" s="262"/>
      <c r="D55" s="262"/>
      <c r="E55" s="263"/>
      <c r="F55" s="262"/>
      <c r="G55" s="262"/>
      <c r="H55" s="263"/>
      <c r="I55" s="344" t="s">
        <v>342</v>
      </c>
      <c r="J55" s="344"/>
      <c r="K55" s="344"/>
      <c r="L55" s="344"/>
      <c r="M55" s="344"/>
      <c r="N55" s="344"/>
      <c r="O55" s="228">
        <f>3%*SUM(O13:O53)</f>
        <v>94431.265499999994</v>
      </c>
      <c r="P55" s="228">
        <f>3%*SUM(P13:P53)</f>
        <v>16997.6283</v>
      </c>
    </row>
    <row r="56" spans="2:16" ht="16.5">
      <c r="B56" s="262"/>
      <c r="C56" s="262"/>
      <c r="D56" s="262"/>
      <c r="E56" s="263"/>
      <c r="F56" s="262"/>
      <c r="G56" s="262"/>
      <c r="H56" s="263"/>
      <c r="I56" s="346" t="s">
        <v>446</v>
      </c>
      <c r="J56" s="347"/>
      <c r="K56" s="347"/>
      <c r="L56" s="347"/>
      <c r="M56" s="347"/>
      <c r="N56" s="348"/>
      <c r="O56" s="228">
        <f>+O54+O55</f>
        <v>3242140.1155000003</v>
      </c>
      <c r="P56" s="228">
        <f>+P54+P55</f>
        <v>583585.23829999997</v>
      </c>
    </row>
    <row r="57" spans="2:16" ht="16.5">
      <c r="B57" s="349" t="s">
        <v>448</v>
      </c>
      <c r="C57" s="350"/>
      <c r="D57" s="350"/>
      <c r="E57" s="350"/>
      <c r="F57" s="350"/>
      <c r="G57" s="350"/>
      <c r="H57" s="350"/>
      <c r="I57" s="350"/>
      <c r="J57" s="350"/>
      <c r="K57" s="350"/>
      <c r="L57" s="350"/>
      <c r="M57" s="350"/>
      <c r="N57" s="350"/>
      <c r="O57" s="351"/>
      <c r="P57" s="228"/>
    </row>
    <row r="58" spans="2:16" ht="53.25" customHeight="1">
      <c r="B58" s="247">
        <v>37</v>
      </c>
      <c r="C58" s="251">
        <v>2.1</v>
      </c>
      <c r="D58" s="211"/>
      <c r="E58" s="211"/>
      <c r="F58" s="212"/>
      <c r="G58" s="213">
        <v>0.18</v>
      </c>
      <c r="H58" s="214"/>
      <c r="I58" s="271" t="s">
        <v>429</v>
      </c>
      <c r="J58" s="272"/>
      <c r="K58" s="273"/>
      <c r="L58" s="274"/>
      <c r="M58" s="242"/>
      <c r="N58" s="221"/>
      <c r="O58" s="221"/>
      <c r="P58" s="243"/>
    </row>
    <row r="59" spans="2:16" ht="19.5" customHeight="1">
      <c r="B59" s="247">
        <v>38</v>
      </c>
      <c r="C59" s="248" t="s">
        <v>421</v>
      </c>
      <c r="D59" s="211"/>
      <c r="E59" s="211"/>
      <c r="F59" s="212"/>
      <c r="G59" s="213">
        <v>0.18</v>
      </c>
      <c r="H59" s="214"/>
      <c r="I59" s="271" t="s">
        <v>430</v>
      </c>
      <c r="J59" s="272" t="s">
        <v>444</v>
      </c>
      <c r="K59" s="274">
        <v>6</v>
      </c>
      <c r="L59" s="275">
        <v>285</v>
      </c>
      <c r="M59" s="242">
        <f t="shared" ref="M59:M72" si="10">ROUND((L59/1.18),2)</f>
        <v>241.53</v>
      </c>
      <c r="N59" s="221">
        <f t="shared" ref="N59:N72" si="11">ROUND(L59/1.18,2)</f>
        <v>241.53</v>
      </c>
      <c r="O59" s="221">
        <f t="shared" ref="O59:O72" si="12">ROUND(N59*K59,2)</f>
        <v>1449.18</v>
      </c>
      <c r="P59" s="243">
        <f t="shared" ref="P59:P72" si="13">ROUND(O59*18%,2)</f>
        <v>260.85000000000002</v>
      </c>
    </row>
    <row r="60" spans="2:16" ht="22.5" customHeight="1">
      <c r="B60" s="247">
        <v>39</v>
      </c>
      <c r="C60" s="248" t="s">
        <v>422</v>
      </c>
      <c r="D60" s="211"/>
      <c r="E60" s="211"/>
      <c r="F60" s="212"/>
      <c r="G60" s="213">
        <v>0.18</v>
      </c>
      <c r="H60" s="214"/>
      <c r="I60" s="254" t="s">
        <v>431</v>
      </c>
      <c r="J60" s="272" t="s">
        <v>444</v>
      </c>
      <c r="K60" s="274">
        <v>2</v>
      </c>
      <c r="L60" s="274">
        <v>1301</v>
      </c>
      <c r="M60" s="242">
        <f t="shared" si="10"/>
        <v>1102.54</v>
      </c>
      <c r="N60" s="221">
        <f t="shared" si="11"/>
        <v>1102.54</v>
      </c>
      <c r="O60" s="221">
        <f t="shared" si="12"/>
        <v>2205.08</v>
      </c>
      <c r="P60" s="243">
        <f t="shared" si="13"/>
        <v>396.91</v>
      </c>
    </row>
    <row r="61" spans="2:16" ht="94.5">
      <c r="B61" s="247">
        <v>40</v>
      </c>
      <c r="C61" s="248">
        <v>2.5</v>
      </c>
      <c r="D61" s="211"/>
      <c r="E61" s="211"/>
      <c r="F61" s="212"/>
      <c r="G61" s="213">
        <v>0.18</v>
      </c>
      <c r="H61" s="214"/>
      <c r="I61" s="271" t="s">
        <v>432</v>
      </c>
      <c r="J61" s="272"/>
      <c r="K61" s="274"/>
      <c r="L61" s="255"/>
      <c r="M61" s="242"/>
      <c r="N61" s="221"/>
      <c r="O61" s="221"/>
      <c r="P61" s="243"/>
    </row>
    <row r="62" spans="2:16" ht="21" customHeight="1">
      <c r="B62" s="247">
        <v>41</v>
      </c>
      <c r="C62" s="248" t="s">
        <v>423</v>
      </c>
      <c r="D62" s="211"/>
      <c r="E62" s="211"/>
      <c r="F62" s="212"/>
      <c r="G62" s="213">
        <v>0.18</v>
      </c>
      <c r="H62" s="214"/>
      <c r="I62" s="271" t="s">
        <v>433</v>
      </c>
      <c r="J62" s="272" t="s">
        <v>444</v>
      </c>
      <c r="K62" s="274">
        <v>3</v>
      </c>
      <c r="L62" s="255">
        <v>7951</v>
      </c>
      <c r="M62" s="242">
        <f t="shared" si="10"/>
        <v>6738.14</v>
      </c>
      <c r="N62" s="221">
        <f t="shared" si="11"/>
        <v>6738.14</v>
      </c>
      <c r="O62" s="221">
        <f t="shared" si="12"/>
        <v>20214.419999999998</v>
      </c>
      <c r="P62" s="243">
        <f t="shared" si="13"/>
        <v>3638.6</v>
      </c>
    </row>
    <row r="63" spans="2:16" ht="63">
      <c r="B63" s="247">
        <v>42</v>
      </c>
      <c r="C63" s="248"/>
      <c r="D63" s="211"/>
      <c r="E63" s="211"/>
      <c r="F63" s="212"/>
      <c r="G63" s="213">
        <v>0.18</v>
      </c>
      <c r="H63" s="214"/>
      <c r="I63" s="267" t="s">
        <v>434</v>
      </c>
      <c r="J63" s="272"/>
      <c r="K63" s="274"/>
      <c r="L63" s="255"/>
      <c r="M63" s="242"/>
      <c r="N63" s="221"/>
      <c r="O63" s="221"/>
      <c r="P63" s="243"/>
    </row>
    <row r="64" spans="2:16" ht="21" customHeight="1">
      <c r="B64" s="247">
        <v>43</v>
      </c>
      <c r="C64" s="248" t="s">
        <v>424</v>
      </c>
      <c r="D64" s="211"/>
      <c r="E64" s="211"/>
      <c r="F64" s="212"/>
      <c r="G64" s="213">
        <v>0.18</v>
      </c>
      <c r="H64" s="214"/>
      <c r="I64" s="254" t="s">
        <v>435</v>
      </c>
      <c r="J64" s="272" t="s">
        <v>444</v>
      </c>
      <c r="K64" s="274">
        <v>1</v>
      </c>
      <c r="L64" s="255">
        <v>3597</v>
      </c>
      <c r="M64" s="242">
        <f t="shared" si="10"/>
        <v>3048.31</v>
      </c>
      <c r="N64" s="221">
        <f t="shared" si="11"/>
        <v>3048.31</v>
      </c>
      <c r="O64" s="221">
        <f t="shared" si="12"/>
        <v>3048.31</v>
      </c>
      <c r="P64" s="243">
        <f t="shared" si="13"/>
        <v>548.70000000000005</v>
      </c>
    </row>
    <row r="65" spans="1:16" ht="32.25" customHeight="1">
      <c r="B65" s="247">
        <v>44</v>
      </c>
      <c r="C65" s="248"/>
      <c r="D65" s="211"/>
      <c r="E65" s="211"/>
      <c r="F65" s="212"/>
      <c r="G65" s="213">
        <v>0.18</v>
      </c>
      <c r="H65" s="214"/>
      <c r="I65" s="267" t="s">
        <v>436</v>
      </c>
      <c r="J65" s="272"/>
      <c r="K65" s="274"/>
      <c r="L65" s="255"/>
      <c r="M65" s="242"/>
      <c r="N65" s="221"/>
      <c r="O65" s="221"/>
      <c r="P65" s="243"/>
    </row>
    <row r="66" spans="1:16" ht="18.75" customHeight="1">
      <c r="B66" s="247">
        <v>45</v>
      </c>
      <c r="C66" s="248" t="s">
        <v>425</v>
      </c>
      <c r="D66" s="211"/>
      <c r="E66" s="211"/>
      <c r="F66" s="212"/>
      <c r="G66" s="213">
        <v>0.18</v>
      </c>
      <c r="H66" s="214"/>
      <c r="I66" s="254" t="s">
        <v>437</v>
      </c>
      <c r="J66" s="272" t="s">
        <v>444</v>
      </c>
      <c r="K66" s="274">
        <v>2</v>
      </c>
      <c r="L66" s="255">
        <v>614</v>
      </c>
      <c r="M66" s="242">
        <f t="shared" si="10"/>
        <v>520.34</v>
      </c>
      <c r="N66" s="221">
        <f t="shared" si="11"/>
        <v>520.34</v>
      </c>
      <c r="O66" s="221">
        <f t="shared" si="12"/>
        <v>1040.68</v>
      </c>
      <c r="P66" s="243">
        <f t="shared" si="13"/>
        <v>187.32</v>
      </c>
    </row>
    <row r="67" spans="1:16" ht="39" customHeight="1">
      <c r="B67" s="247">
        <v>46</v>
      </c>
      <c r="C67" s="248">
        <v>1.26</v>
      </c>
      <c r="D67" s="211"/>
      <c r="E67" s="211"/>
      <c r="F67" s="212"/>
      <c r="G67" s="213">
        <v>0.18</v>
      </c>
      <c r="H67" s="214"/>
      <c r="I67" s="267" t="s">
        <v>438</v>
      </c>
      <c r="J67" s="272" t="s">
        <v>444</v>
      </c>
      <c r="K67" s="274">
        <v>7</v>
      </c>
      <c r="L67" s="255">
        <v>47</v>
      </c>
      <c r="M67" s="242">
        <f t="shared" si="10"/>
        <v>39.83</v>
      </c>
      <c r="N67" s="221">
        <f t="shared" si="11"/>
        <v>39.83</v>
      </c>
      <c r="O67" s="221">
        <f t="shared" si="12"/>
        <v>278.81</v>
      </c>
      <c r="P67" s="243">
        <f t="shared" si="13"/>
        <v>50.19</v>
      </c>
    </row>
    <row r="68" spans="1:16" ht="47.25">
      <c r="B68" s="247">
        <v>47</v>
      </c>
      <c r="C68" s="248">
        <v>1.21</v>
      </c>
      <c r="D68" s="211"/>
      <c r="E68" s="211"/>
      <c r="F68" s="212"/>
      <c r="G68" s="213">
        <v>0.18</v>
      </c>
      <c r="H68" s="214"/>
      <c r="I68" s="267" t="s">
        <v>439</v>
      </c>
      <c r="J68" s="272"/>
      <c r="K68" s="274"/>
      <c r="L68" s="255"/>
      <c r="M68" s="242"/>
      <c r="N68" s="221"/>
      <c r="O68" s="221"/>
      <c r="P68" s="243"/>
    </row>
    <row r="69" spans="1:16" ht="16.5">
      <c r="B69" s="247">
        <v>48</v>
      </c>
      <c r="C69" s="248" t="s">
        <v>426</v>
      </c>
      <c r="D69" s="211"/>
      <c r="E69" s="211"/>
      <c r="F69" s="212"/>
      <c r="G69" s="213">
        <v>0.18</v>
      </c>
      <c r="H69" s="214"/>
      <c r="I69" s="254" t="s">
        <v>440</v>
      </c>
      <c r="J69" s="272" t="s">
        <v>341</v>
      </c>
      <c r="K69" s="274">
        <v>120</v>
      </c>
      <c r="L69" s="255">
        <v>209</v>
      </c>
      <c r="M69" s="242">
        <f t="shared" si="10"/>
        <v>177.12</v>
      </c>
      <c r="N69" s="221">
        <f t="shared" si="11"/>
        <v>177.12</v>
      </c>
      <c r="O69" s="221">
        <f t="shared" si="12"/>
        <v>21254.400000000001</v>
      </c>
      <c r="P69" s="243">
        <f t="shared" si="13"/>
        <v>3825.79</v>
      </c>
    </row>
    <row r="70" spans="1:16" ht="47.25">
      <c r="B70" s="247">
        <v>49</v>
      </c>
      <c r="C70" s="248">
        <v>1.24</v>
      </c>
      <c r="D70" s="211"/>
      <c r="E70" s="211"/>
      <c r="F70" s="212"/>
      <c r="G70" s="213">
        <v>0.18</v>
      </c>
      <c r="H70" s="214"/>
      <c r="I70" s="267" t="s">
        <v>441</v>
      </c>
      <c r="J70" s="272"/>
      <c r="K70" s="274"/>
      <c r="L70" s="255"/>
      <c r="M70" s="242"/>
      <c r="N70" s="221"/>
      <c r="O70" s="221"/>
      <c r="P70" s="243"/>
    </row>
    <row r="71" spans="1:16">
      <c r="B71" s="262">
        <v>50</v>
      </c>
      <c r="C71" s="248" t="s">
        <v>427</v>
      </c>
      <c r="D71" s="262"/>
      <c r="E71" s="263"/>
      <c r="F71" s="212"/>
      <c r="G71" s="213">
        <v>0.18</v>
      </c>
      <c r="H71" s="214"/>
      <c r="I71" s="254" t="s">
        <v>442</v>
      </c>
      <c r="J71" s="272" t="s">
        <v>444</v>
      </c>
      <c r="K71" s="274">
        <v>21</v>
      </c>
      <c r="L71" s="255">
        <v>121</v>
      </c>
      <c r="M71" s="242">
        <f t="shared" si="10"/>
        <v>102.54</v>
      </c>
      <c r="N71" s="221">
        <f t="shared" si="11"/>
        <v>102.54</v>
      </c>
      <c r="O71" s="221">
        <f t="shared" si="12"/>
        <v>2153.34</v>
      </c>
      <c r="P71" s="243">
        <f t="shared" si="13"/>
        <v>387.6</v>
      </c>
    </row>
    <row r="72" spans="1:16">
      <c r="B72" s="262">
        <v>51</v>
      </c>
      <c r="C72" s="248" t="s">
        <v>428</v>
      </c>
      <c r="D72" s="262"/>
      <c r="E72" s="263"/>
      <c r="F72" s="212"/>
      <c r="G72" s="213">
        <v>0.18</v>
      </c>
      <c r="H72" s="214"/>
      <c r="I72" s="254" t="s">
        <v>443</v>
      </c>
      <c r="J72" s="272" t="s">
        <v>444</v>
      </c>
      <c r="K72" s="274">
        <v>7</v>
      </c>
      <c r="L72" s="255">
        <v>176</v>
      </c>
      <c r="M72" s="242">
        <f t="shared" si="10"/>
        <v>149.15</v>
      </c>
      <c r="N72" s="221">
        <f t="shared" si="11"/>
        <v>149.15</v>
      </c>
      <c r="O72" s="221">
        <f t="shared" si="12"/>
        <v>1044.05</v>
      </c>
      <c r="P72" s="243">
        <f t="shared" si="13"/>
        <v>187.93</v>
      </c>
    </row>
    <row r="73" spans="1:16" ht="16.5">
      <c r="B73" s="262"/>
      <c r="C73" s="262"/>
      <c r="D73" s="262"/>
      <c r="E73" s="263"/>
      <c r="F73" s="262"/>
      <c r="G73" s="262"/>
      <c r="H73" s="263"/>
      <c r="I73" s="345" t="s">
        <v>449</v>
      </c>
      <c r="J73" s="345"/>
      <c r="K73" s="345"/>
      <c r="L73" s="345"/>
      <c r="M73" s="345"/>
      <c r="N73" s="345"/>
      <c r="O73" s="228">
        <f>SUM(O58:O72)</f>
        <v>52688.270000000004</v>
      </c>
      <c r="P73" s="228">
        <f>SUM(P58:P72)</f>
        <v>9483.89</v>
      </c>
    </row>
    <row r="74" spans="1:16" ht="16.5">
      <c r="B74" s="262"/>
      <c r="C74" s="262"/>
      <c r="D74" s="262"/>
      <c r="E74" s="263"/>
      <c r="F74" s="262"/>
      <c r="G74" s="262"/>
      <c r="H74" s="263"/>
      <c r="I74" s="346" t="s">
        <v>450</v>
      </c>
      <c r="J74" s="347"/>
      <c r="K74" s="347"/>
      <c r="L74" s="347"/>
      <c r="M74" s="347"/>
      <c r="N74" s="348"/>
      <c r="O74" s="228">
        <f>+O73+O56</f>
        <v>3294828.3855000003</v>
      </c>
      <c r="P74" s="228">
        <f>+P73+P56</f>
        <v>593069.12829999998</v>
      </c>
    </row>
    <row r="75" spans="1:16" ht="45" customHeight="1">
      <c r="B75" s="262"/>
      <c r="C75" s="262"/>
      <c r="D75" s="262"/>
      <c r="E75" s="263"/>
      <c r="F75" s="262"/>
      <c r="G75" s="262"/>
      <c r="H75" s="264"/>
      <c r="I75" s="344" t="s">
        <v>267</v>
      </c>
      <c r="J75" s="344"/>
      <c r="K75" s="344"/>
      <c r="L75" s="344"/>
      <c r="M75" s="344"/>
      <c r="N75" s="344"/>
      <c r="O75" s="226"/>
      <c r="P75" s="227"/>
    </row>
    <row r="76" spans="1:16" ht="16.5">
      <c r="B76" s="262"/>
      <c r="C76" s="262"/>
      <c r="D76" s="262"/>
      <c r="E76" s="263"/>
      <c r="F76" s="262"/>
      <c r="G76" s="262"/>
      <c r="H76" s="263"/>
      <c r="I76" s="343" t="s">
        <v>268</v>
      </c>
      <c r="J76" s="343"/>
      <c r="K76" s="343"/>
      <c r="L76" s="343"/>
      <c r="M76" s="343"/>
      <c r="N76" s="343"/>
      <c r="O76" s="225">
        <f>O75*O74</f>
        <v>0</v>
      </c>
      <c r="P76" s="225">
        <f>+P74*O75</f>
        <v>0</v>
      </c>
    </row>
    <row r="77" spans="1:16" ht="16.5">
      <c r="B77" s="262"/>
      <c r="C77" s="262"/>
      <c r="D77" s="262"/>
      <c r="E77" s="263"/>
      <c r="F77" s="262"/>
      <c r="G77" s="262"/>
      <c r="H77" s="263"/>
      <c r="I77" s="343" t="s">
        <v>269</v>
      </c>
      <c r="J77" s="343"/>
      <c r="K77" s="343"/>
      <c r="L77" s="343"/>
      <c r="M77" s="343"/>
      <c r="N77" s="343"/>
      <c r="O77" s="228">
        <f>+O76+O74</f>
        <v>3294828.3855000003</v>
      </c>
      <c r="P77" s="228">
        <f>+P76+P74</f>
        <v>593069.12829999998</v>
      </c>
    </row>
    <row r="78" spans="1:16" ht="16.5">
      <c r="B78" s="262"/>
      <c r="C78" s="262"/>
      <c r="D78" s="262"/>
      <c r="E78" s="263"/>
      <c r="F78" s="262"/>
      <c r="G78" s="262"/>
      <c r="H78" s="263"/>
      <c r="I78" s="340" t="s">
        <v>270</v>
      </c>
      <c r="J78" s="340"/>
      <c r="K78" s="340"/>
      <c r="L78" s="340"/>
      <c r="M78" s="340"/>
      <c r="N78" s="340"/>
      <c r="O78" s="229"/>
      <c r="P78" s="228">
        <f>+O77+P77</f>
        <v>3887897.5138000003</v>
      </c>
    </row>
    <row r="79" spans="1:16" ht="35.25" customHeight="1">
      <c r="A79" s="339" t="str">
        <f>IF(O75="","As the %variation w.r.t total DSR Amount cell left Blank the bid is considered as Non-responsive","Sheet OK")</f>
        <v>As the %variation w.r.t total DSR Amount cell left Blank the bid is considered as Non-responsive</v>
      </c>
      <c r="B79" s="339"/>
      <c r="C79" s="339"/>
      <c r="D79" s="339"/>
      <c r="E79" s="339"/>
      <c r="F79" s="339"/>
      <c r="G79" s="339"/>
      <c r="H79" s="339"/>
      <c r="I79" s="339"/>
      <c r="J79" s="339"/>
      <c r="K79" s="339"/>
      <c r="L79" s="339"/>
      <c r="M79" s="339"/>
      <c r="N79" s="339"/>
      <c r="O79" s="339"/>
      <c r="P79" s="339"/>
    </row>
    <row r="80" spans="1:16">
      <c r="B80" s="215"/>
      <c r="C80" s="215"/>
      <c r="D80" s="222"/>
      <c r="E80" s="224"/>
      <c r="F80" s="222"/>
      <c r="G80" s="222"/>
      <c r="H80" s="224"/>
      <c r="I80" s="224"/>
      <c r="J80" s="224"/>
      <c r="K80" s="224"/>
      <c r="L80" s="224"/>
      <c r="N80" s="224"/>
    </row>
    <row r="81" spans="2:16">
      <c r="B81" s="215"/>
      <c r="C81" s="215"/>
      <c r="D81" s="222"/>
      <c r="E81" s="224"/>
      <c r="F81" s="222"/>
      <c r="G81" s="222"/>
      <c r="H81" s="224"/>
      <c r="I81" s="224"/>
      <c r="J81" s="224"/>
      <c r="K81" s="224"/>
      <c r="L81" s="224"/>
      <c r="N81" s="224"/>
    </row>
    <row r="82" spans="2:16" ht="27.75" customHeight="1">
      <c r="B82" s="215"/>
      <c r="C82" s="215"/>
      <c r="D82" s="222"/>
      <c r="E82" s="224"/>
      <c r="F82" s="222"/>
      <c r="G82" s="222"/>
      <c r="H82" s="224"/>
      <c r="I82" s="224"/>
      <c r="J82" s="224"/>
      <c r="K82" s="224"/>
      <c r="L82" s="224"/>
      <c r="N82" s="224"/>
      <c r="P82" s="230"/>
    </row>
    <row r="83" spans="2:16" ht="16.5">
      <c r="B83" s="215"/>
      <c r="C83" s="215"/>
      <c r="D83" s="222"/>
      <c r="E83" s="224"/>
      <c r="F83" s="222"/>
      <c r="G83" s="222"/>
      <c r="H83" s="224"/>
      <c r="I83" s="224"/>
      <c r="J83" s="224"/>
      <c r="K83" s="224"/>
      <c r="L83" s="224"/>
      <c r="N83" s="224"/>
      <c r="P83" s="231"/>
    </row>
    <row r="84" spans="2:16">
      <c r="B84" s="215"/>
      <c r="C84" s="215"/>
      <c r="D84" s="222"/>
      <c r="E84" s="224"/>
      <c r="F84" s="222"/>
      <c r="G84" s="222"/>
      <c r="H84" s="224"/>
      <c r="I84" s="224"/>
      <c r="J84" s="224"/>
      <c r="K84" s="224"/>
      <c r="L84" s="224"/>
      <c r="N84" s="224"/>
    </row>
    <row r="85" spans="2:16">
      <c r="B85" s="215"/>
      <c r="C85" s="215"/>
      <c r="D85" s="222"/>
      <c r="E85" s="224"/>
      <c r="F85" s="222"/>
      <c r="G85" s="222"/>
      <c r="H85" s="224"/>
      <c r="I85" s="224"/>
      <c r="J85" s="224"/>
      <c r="K85" s="224"/>
      <c r="L85" s="224"/>
      <c r="N85" s="224"/>
    </row>
    <row r="86" spans="2:16">
      <c r="B86" s="215"/>
      <c r="C86" s="215"/>
      <c r="D86" s="222"/>
      <c r="E86" s="224"/>
      <c r="F86" s="222"/>
      <c r="G86" s="222"/>
      <c r="H86" s="224"/>
      <c r="I86" s="224"/>
      <c r="J86" s="224"/>
      <c r="K86" s="224"/>
      <c r="L86" s="224"/>
      <c r="N86" s="224"/>
    </row>
    <row r="87" spans="2:16">
      <c r="B87" s="215"/>
      <c r="C87" s="215"/>
      <c r="D87" s="222"/>
      <c r="E87" s="224"/>
      <c r="F87" s="222"/>
      <c r="G87" s="222"/>
      <c r="H87" s="224"/>
      <c r="I87" s="224"/>
      <c r="J87" s="224"/>
      <c r="K87" s="224"/>
      <c r="L87" s="224"/>
      <c r="N87" s="224"/>
      <c r="O87" s="230"/>
    </row>
    <row r="88" spans="2:16">
      <c r="B88" s="215"/>
      <c r="C88" s="215"/>
      <c r="D88" s="222"/>
      <c r="E88" s="224"/>
      <c r="F88" s="222"/>
      <c r="G88" s="222"/>
      <c r="H88" s="224"/>
      <c r="I88" s="224"/>
      <c r="J88" s="224"/>
      <c r="K88" s="224"/>
      <c r="L88" s="224"/>
      <c r="N88" s="224"/>
    </row>
    <row r="89" spans="2:16">
      <c r="B89" s="215"/>
      <c r="C89" s="215"/>
      <c r="D89" s="222"/>
      <c r="E89" s="224"/>
      <c r="F89" s="222"/>
      <c r="G89" s="222"/>
      <c r="H89" s="224"/>
      <c r="I89" s="224"/>
      <c r="J89" s="224"/>
      <c r="K89" s="224"/>
      <c r="L89" s="224"/>
      <c r="N89" s="224"/>
    </row>
    <row r="90" spans="2:16">
      <c r="B90" s="215"/>
      <c r="C90" s="215"/>
      <c r="D90" s="222"/>
      <c r="E90" s="224"/>
      <c r="F90" s="222"/>
      <c r="G90" s="222"/>
      <c r="H90" s="224"/>
      <c r="I90" s="224"/>
      <c r="J90" s="224"/>
      <c r="K90" s="224"/>
      <c r="L90" s="224"/>
      <c r="N90" s="224"/>
    </row>
    <row r="91" spans="2:16">
      <c r="B91" s="215"/>
      <c r="C91" s="215"/>
      <c r="D91" s="222"/>
      <c r="E91" s="224"/>
      <c r="F91" s="222"/>
      <c r="G91" s="222"/>
      <c r="H91" s="224"/>
      <c r="I91" s="224"/>
      <c r="J91" s="224"/>
      <c r="K91" s="224"/>
      <c r="L91" s="224"/>
      <c r="N91" s="224"/>
    </row>
    <row r="92" spans="2:16">
      <c r="B92" s="215"/>
      <c r="C92" s="215"/>
      <c r="D92" s="222"/>
      <c r="E92" s="224"/>
      <c r="F92" s="222"/>
      <c r="G92" s="222"/>
      <c r="H92" s="224"/>
      <c r="I92" s="224"/>
      <c r="J92" s="224"/>
      <c r="K92" s="224"/>
      <c r="L92" s="224"/>
      <c r="N92" s="224"/>
    </row>
    <row r="93" spans="2:16">
      <c r="B93" s="215"/>
      <c r="C93" s="215"/>
      <c r="D93" s="222"/>
      <c r="E93" s="224"/>
      <c r="F93" s="222"/>
      <c r="G93" s="222"/>
      <c r="H93" s="224"/>
      <c r="I93" s="224"/>
      <c r="J93" s="224"/>
      <c r="K93" s="224"/>
      <c r="L93" s="224"/>
      <c r="N93" s="224"/>
    </row>
    <row r="94" spans="2:16">
      <c r="B94" s="215"/>
      <c r="C94" s="215"/>
      <c r="D94" s="222"/>
      <c r="E94" s="224"/>
      <c r="F94" s="222"/>
      <c r="G94" s="222"/>
      <c r="H94" s="224"/>
      <c r="I94" s="224"/>
      <c r="J94" s="224"/>
      <c r="K94" s="224"/>
      <c r="L94" s="224"/>
      <c r="N94" s="224"/>
    </row>
    <row r="95" spans="2:16">
      <c r="B95" s="215"/>
      <c r="C95" s="215"/>
      <c r="D95" s="222"/>
      <c r="E95" s="224"/>
      <c r="F95" s="222"/>
      <c r="G95" s="222"/>
      <c r="H95" s="224"/>
      <c r="I95" s="224"/>
      <c r="J95" s="224"/>
      <c r="K95" s="224"/>
      <c r="L95" s="224"/>
      <c r="N95" s="224"/>
    </row>
    <row r="96" spans="2:16">
      <c r="B96" s="215"/>
      <c r="C96" s="215"/>
      <c r="D96" s="222"/>
      <c r="E96" s="224"/>
      <c r="F96" s="222"/>
      <c r="G96" s="222"/>
      <c r="H96" s="224"/>
      <c r="I96" s="224"/>
      <c r="J96" s="224"/>
      <c r="K96" s="224"/>
      <c r="L96" s="224"/>
      <c r="N96" s="224"/>
    </row>
    <row r="97" spans="2:14">
      <c r="B97" s="215"/>
      <c r="C97" s="215"/>
      <c r="D97" s="222"/>
      <c r="E97" s="224"/>
      <c r="F97" s="222"/>
      <c r="G97" s="222"/>
      <c r="H97" s="224"/>
      <c r="I97" s="224"/>
      <c r="J97" s="224"/>
      <c r="K97" s="224"/>
      <c r="L97" s="224"/>
      <c r="N97" s="224"/>
    </row>
    <row r="98" spans="2:14">
      <c r="B98" s="215"/>
      <c r="C98" s="215"/>
      <c r="D98" s="222"/>
      <c r="E98" s="224"/>
      <c r="F98" s="222"/>
      <c r="G98" s="222"/>
      <c r="H98" s="224"/>
      <c r="I98" s="224"/>
      <c r="J98" s="224"/>
      <c r="K98" s="224"/>
      <c r="L98" s="224"/>
      <c r="N98" s="224"/>
    </row>
    <row r="99" spans="2:14">
      <c r="B99" s="215"/>
      <c r="C99" s="215"/>
      <c r="D99" s="222"/>
      <c r="E99" s="224"/>
      <c r="F99" s="222"/>
      <c r="G99" s="222"/>
      <c r="H99" s="224"/>
      <c r="I99" s="224"/>
      <c r="J99" s="224"/>
      <c r="K99" s="224"/>
      <c r="L99" s="224"/>
      <c r="N99" s="224"/>
    </row>
    <row r="100" spans="2:14">
      <c r="B100" s="215"/>
      <c r="C100" s="215"/>
      <c r="D100" s="222"/>
      <c r="E100" s="224"/>
      <c r="F100" s="222"/>
      <c r="G100" s="222"/>
      <c r="H100" s="224"/>
      <c r="I100" s="224"/>
      <c r="J100" s="224"/>
      <c r="K100" s="224"/>
      <c r="L100" s="224"/>
      <c r="N100" s="224"/>
    </row>
    <row r="101" spans="2:14">
      <c r="B101" s="215"/>
      <c r="C101" s="215"/>
      <c r="D101" s="222"/>
      <c r="E101" s="224"/>
      <c r="F101" s="222"/>
      <c r="G101" s="222"/>
      <c r="H101" s="224"/>
      <c r="I101" s="224"/>
      <c r="J101" s="224"/>
      <c r="K101" s="224"/>
      <c r="L101" s="224"/>
      <c r="N101" s="224"/>
    </row>
    <row r="102" spans="2:14">
      <c r="B102" s="215"/>
      <c r="C102" s="215"/>
      <c r="D102" s="222"/>
      <c r="E102" s="224"/>
      <c r="F102" s="222"/>
      <c r="G102" s="222"/>
      <c r="H102" s="224"/>
      <c r="I102" s="224"/>
      <c r="J102" s="224"/>
      <c r="K102" s="224"/>
      <c r="L102" s="224"/>
      <c r="N102" s="224"/>
    </row>
    <row r="103" spans="2:14">
      <c r="B103" s="215"/>
      <c r="C103" s="215"/>
      <c r="D103" s="222"/>
      <c r="E103" s="224"/>
      <c r="F103" s="222"/>
      <c r="G103" s="222"/>
      <c r="H103" s="224"/>
      <c r="I103" s="224"/>
      <c r="J103" s="224"/>
      <c r="K103" s="224"/>
      <c r="L103" s="224"/>
      <c r="N103" s="224"/>
    </row>
    <row r="104" spans="2:14">
      <c r="B104" s="215"/>
      <c r="C104" s="215"/>
      <c r="D104" s="222"/>
      <c r="E104" s="224"/>
      <c r="F104" s="222"/>
      <c r="G104" s="222"/>
      <c r="H104" s="224"/>
      <c r="I104" s="224"/>
      <c r="J104" s="224"/>
      <c r="K104" s="224"/>
      <c r="L104" s="224"/>
      <c r="N104" s="224"/>
    </row>
    <row r="105" spans="2:14">
      <c r="B105" s="215"/>
      <c r="C105" s="215"/>
      <c r="D105" s="222"/>
      <c r="E105" s="224"/>
      <c r="F105" s="222"/>
      <c r="G105" s="222"/>
      <c r="H105" s="224"/>
      <c r="I105" s="224"/>
      <c r="J105" s="224"/>
      <c r="K105" s="224"/>
      <c r="L105" s="224"/>
      <c r="N105" s="224"/>
    </row>
    <row r="106" spans="2:14">
      <c r="B106" s="215"/>
      <c r="C106" s="215"/>
      <c r="D106" s="222"/>
      <c r="E106" s="224"/>
      <c r="F106" s="222"/>
      <c r="G106" s="222"/>
      <c r="H106" s="224"/>
      <c r="I106" s="224"/>
      <c r="J106" s="224"/>
      <c r="K106" s="224"/>
      <c r="L106" s="224"/>
      <c r="N106" s="224"/>
    </row>
    <row r="107" spans="2:14">
      <c r="B107" s="215"/>
      <c r="C107" s="215"/>
      <c r="D107" s="222"/>
      <c r="E107" s="224"/>
      <c r="F107" s="222"/>
      <c r="G107" s="222"/>
      <c r="H107" s="224"/>
      <c r="I107" s="224"/>
      <c r="J107" s="224"/>
      <c r="K107" s="224"/>
      <c r="L107" s="224"/>
      <c r="N107" s="224"/>
    </row>
    <row r="108" spans="2:14">
      <c r="B108" s="215"/>
      <c r="C108" s="215"/>
      <c r="D108" s="222"/>
      <c r="E108" s="224"/>
      <c r="F108" s="222"/>
      <c r="G108" s="222"/>
      <c r="H108" s="224"/>
      <c r="I108" s="224"/>
      <c r="J108" s="224"/>
      <c r="K108" s="224"/>
      <c r="L108" s="224"/>
      <c r="N108" s="224"/>
    </row>
    <row r="109" spans="2:14">
      <c r="B109" s="215"/>
      <c r="C109" s="215"/>
      <c r="D109" s="222"/>
      <c r="E109" s="224"/>
      <c r="F109" s="222"/>
      <c r="G109" s="222"/>
      <c r="H109" s="224"/>
      <c r="I109" s="224"/>
      <c r="J109" s="224"/>
      <c r="K109" s="224"/>
      <c r="L109" s="224"/>
      <c r="N109" s="224"/>
    </row>
    <row r="110" spans="2:14">
      <c r="B110" s="215"/>
      <c r="C110" s="215"/>
      <c r="D110" s="222"/>
      <c r="E110" s="224"/>
      <c r="F110" s="222"/>
      <c r="G110" s="222"/>
      <c r="H110" s="224"/>
      <c r="I110" s="224"/>
      <c r="J110" s="224"/>
      <c r="K110" s="224"/>
      <c r="L110" s="224"/>
      <c r="N110" s="224"/>
    </row>
    <row r="111" spans="2:14">
      <c r="B111" s="215"/>
      <c r="C111" s="215"/>
      <c r="D111" s="222"/>
      <c r="E111" s="224"/>
      <c r="F111" s="222"/>
      <c r="G111" s="222"/>
      <c r="H111" s="224"/>
      <c r="I111" s="224"/>
      <c r="J111" s="224"/>
      <c r="K111" s="224"/>
      <c r="L111" s="224"/>
      <c r="N111" s="224"/>
    </row>
    <row r="112" spans="2:14">
      <c r="B112" s="215"/>
      <c r="C112" s="215"/>
      <c r="D112" s="222"/>
      <c r="E112" s="224"/>
      <c r="F112" s="222"/>
      <c r="G112" s="222"/>
      <c r="H112" s="224"/>
      <c r="I112" s="224"/>
      <c r="J112" s="224"/>
      <c r="K112" s="224"/>
      <c r="L112" s="224"/>
      <c r="N112" s="224"/>
    </row>
  </sheetData>
  <sheetProtection algorithmName="SHA-512" hashValue="x87e1p2GHvtW9MbdvQ4RwMa5WHIsXevIoJy1iqTOwEBszTLn1lyWSy8pff0YgbpS9pBiCJ3XU+TR15Bo1Lcu/w==" saltValue="AEwSAKqWL93zcjPuxbSWkw==" spinCount="100000" sheet="1" objects="1" scenarios="1"/>
  <customSheetViews>
    <customSheetView guid="{27F75044-6024-4403-9A39-D72B9CCD332B}" showPageBreaks="1" fitToPage="1" printArea="1" view="pageBreakPreview">
      <pane ySplit="11" topLeftCell="A16" activePane="bottomLeft" state="frozen"/>
      <selection pane="bottomLeft" activeCell="I19" sqref="I19:N19"/>
      <pageMargins left="0" right="0" top="0" bottom="0" header="0" footer="0"/>
      <pageSetup paperSize="9" scale="65" fitToHeight="4" orientation="landscape" r:id="rId1"/>
      <headerFooter>
        <oddFooter>Page &amp;P of &amp;N</oddFooter>
      </headerFooter>
    </customSheetView>
  </customSheetViews>
  <mergeCells count="26">
    <mergeCell ref="I74:N74"/>
    <mergeCell ref="B3:K3"/>
    <mergeCell ref="B1:K1"/>
    <mergeCell ref="D8:K8"/>
    <mergeCell ref="B2:K2"/>
    <mergeCell ref="A5:C5"/>
    <mergeCell ref="D5:K5"/>
    <mergeCell ref="A6:C6"/>
    <mergeCell ref="D6:K6"/>
    <mergeCell ref="A4:C4"/>
    <mergeCell ref="A79:P79"/>
    <mergeCell ref="I78:N78"/>
    <mergeCell ref="D4:K4"/>
    <mergeCell ref="L4:N4"/>
    <mergeCell ref="D7:K7"/>
    <mergeCell ref="L5:N5"/>
    <mergeCell ref="I76:N76"/>
    <mergeCell ref="I77:N77"/>
    <mergeCell ref="I75:N75"/>
    <mergeCell ref="L6:N6"/>
    <mergeCell ref="I54:N54"/>
    <mergeCell ref="I55:N55"/>
    <mergeCell ref="I56:N56"/>
    <mergeCell ref="C12:P12"/>
    <mergeCell ref="B57:O57"/>
    <mergeCell ref="I73:N73"/>
  </mergeCells>
  <dataValidations count="1">
    <dataValidation type="decimal" operator="lessThan" allowBlank="1" showInputMessage="1" showErrorMessage="1" prompt="Please Enter Percentage. If left Balnk, the bid shall be considered as Non-responsive." sqref="O75" xr:uid="{00000000-0002-0000-0400-000000000000}">
      <formula1>1</formula1>
    </dataValidation>
  </dataValidations>
  <pageMargins left="0.2" right="0.2" top="0.5" bottom="0.5" header="0.3" footer="0.3"/>
  <pageSetup paperSize="9" scale="48" fitToHeight="4" orientation="landscape" r:id="rId2"/>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Q18"/>
  <sheetViews>
    <sheetView view="pageBreakPreview" zoomScale="80" zoomScaleNormal="80" zoomScaleSheetLayoutView="80" workbookViewId="0">
      <pane ySplit="9" topLeftCell="A10" activePane="bottomLeft" state="frozen"/>
      <selection pane="bottomLeft" activeCell="J11" sqref="J11:J13"/>
    </sheetView>
  </sheetViews>
  <sheetFormatPr defaultRowHeight="15.75"/>
  <cols>
    <col min="1" max="1" width="5.85546875" style="75" customWidth="1"/>
    <col min="2" max="2" width="11.28515625" style="75" customWidth="1"/>
    <col min="3" max="3" width="12.7109375" style="75" customWidth="1"/>
    <col min="4" max="4" width="16.5703125" style="75" customWidth="1"/>
    <col min="5" max="5" width="10.85546875" style="75" customWidth="1"/>
    <col min="6" max="6" width="18.42578125" style="75" customWidth="1"/>
    <col min="7" max="7" width="74.140625" style="75" customWidth="1"/>
    <col min="8" max="8" width="13.85546875" style="75" customWidth="1"/>
    <col min="9" max="9" width="14" style="75" customWidth="1"/>
    <col min="10" max="10" width="21.42578125" style="75" customWidth="1"/>
    <col min="11" max="11" width="24.42578125" style="75" customWidth="1"/>
    <col min="12" max="12" width="24.85546875" style="75" customWidth="1"/>
    <col min="13" max="13" width="25.28515625" style="75" customWidth="1"/>
    <col min="14" max="14" width="9.28515625" style="75" hidden="1" customWidth="1"/>
    <col min="15" max="15" width="7.42578125" style="75" hidden="1" customWidth="1"/>
    <col min="16" max="16" width="9.42578125" style="75" customWidth="1"/>
    <col min="17" max="17" width="16.5703125" style="75" customWidth="1"/>
    <col min="18" max="31" width="9.140625" style="75" customWidth="1"/>
    <col min="32" max="16384" width="9.140625" style="75"/>
  </cols>
  <sheetData>
    <row r="1" spans="1:17" s="232" customFormat="1" ht="16.5" customHeight="1">
      <c r="A1" s="361" t="str">
        <f>'Name of Bidder'!B1</f>
        <v>Construction of Semi closed Store Shed in Store at POWERGRID Nagarjunasagar substation</v>
      </c>
      <c r="B1" s="361"/>
      <c r="C1" s="361"/>
      <c r="D1" s="361"/>
      <c r="E1" s="361"/>
      <c r="F1" s="361"/>
      <c r="G1" s="361"/>
      <c r="H1" s="361"/>
      <c r="I1" s="361"/>
      <c r="J1" s="361"/>
      <c r="K1" s="361"/>
      <c r="L1" s="361"/>
      <c r="M1" s="199"/>
    </row>
    <row r="2" spans="1:17" s="232" customFormat="1" ht="16.5" customHeight="1">
      <c r="A2" s="361" t="s">
        <v>271</v>
      </c>
      <c r="B2" s="361"/>
      <c r="C2" s="361"/>
      <c r="D2" s="361"/>
      <c r="E2" s="361"/>
      <c r="F2" s="361"/>
      <c r="G2" s="361"/>
      <c r="H2" s="361"/>
      <c r="I2" s="361"/>
      <c r="J2" s="361"/>
      <c r="K2" s="361"/>
      <c r="L2" s="361"/>
      <c r="M2" s="199"/>
    </row>
    <row r="3" spans="1:17">
      <c r="A3" s="75" t="s">
        <v>272</v>
      </c>
      <c r="D3" s="359">
        <f>'Name of Bidder'!D9</f>
        <v>0</v>
      </c>
      <c r="E3" s="359"/>
      <c r="F3" s="359"/>
      <c r="G3" s="359"/>
      <c r="H3" s="359"/>
      <c r="I3" s="359"/>
      <c r="J3" s="360" t="s">
        <v>243</v>
      </c>
      <c r="K3" s="360"/>
      <c r="L3" s="360"/>
    </row>
    <row r="4" spans="1:17">
      <c r="A4" s="359" t="s">
        <v>15</v>
      </c>
      <c r="B4" s="359"/>
      <c r="C4" s="359"/>
      <c r="D4" s="359">
        <f>'Name of Bidder'!D10</f>
        <v>0</v>
      </c>
      <c r="E4" s="359"/>
      <c r="F4" s="359"/>
      <c r="G4" s="359"/>
      <c r="H4" s="359"/>
      <c r="I4" s="359"/>
      <c r="J4" s="360" t="s">
        <v>244</v>
      </c>
      <c r="K4" s="360"/>
      <c r="L4" s="360"/>
    </row>
    <row r="5" spans="1:17" hidden="1">
      <c r="D5" s="359">
        <f>'Name of Bidder'!D11</f>
        <v>0</v>
      </c>
      <c r="E5" s="359"/>
      <c r="F5" s="359"/>
      <c r="G5" s="359"/>
      <c r="H5" s="359"/>
      <c r="I5" s="359"/>
      <c r="J5" s="360" t="s">
        <v>245</v>
      </c>
      <c r="K5" s="360"/>
      <c r="L5" s="360"/>
    </row>
    <row r="6" spans="1:17" hidden="1">
      <c r="D6" s="359">
        <f>'Name of Bidder'!D12</f>
        <v>0</v>
      </c>
      <c r="E6" s="359"/>
      <c r="F6" s="359"/>
      <c r="G6" s="359"/>
      <c r="H6" s="359"/>
      <c r="I6" s="359"/>
      <c r="J6" s="75" t="s">
        <v>246</v>
      </c>
    </row>
    <row r="7" spans="1:17" hidden="1">
      <c r="E7" s="359"/>
      <c r="F7" s="359"/>
      <c r="G7" s="359"/>
      <c r="H7" s="359"/>
      <c r="I7" s="359"/>
      <c r="J7" s="75" t="s">
        <v>247</v>
      </c>
    </row>
    <row r="8" spans="1:17" ht="120" customHeight="1">
      <c r="A8" s="192" t="s">
        <v>248</v>
      </c>
      <c r="B8" s="192" t="s">
        <v>273</v>
      </c>
      <c r="C8" s="192" t="s">
        <v>274</v>
      </c>
      <c r="D8" s="193" t="s">
        <v>275</v>
      </c>
      <c r="E8" s="193" t="s">
        <v>253</v>
      </c>
      <c r="F8" s="193" t="s">
        <v>276</v>
      </c>
      <c r="G8" s="192" t="s">
        <v>277</v>
      </c>
      <c r="H8" s="192" t="s">
        <v>256</v>
      </c>
      <c r="I8" s="192" t="s">
        <v>257</v>
      </c>
      <c r="J8" s="192" t="s">
        <v>278</v>
      </c>
      <c r="K8" s="192" t="s">
        <v>279</v>
      </c>
      <c r="L8" s="192" t="s">
        <v>280</v>
      </c>
      <c r="M8" s="192" t="s">
        <v>281</v>
      </c>
      <c r="P8" s="233">
        <f>COUNTIF(J11:J13,"")</f>
        <v>3</v>
      </c>
    </row>
    <row r="9" spans="1:17" ht="16.5">
      <c r="A9" s="188">
        <v>1</v>
      </c>
      <c r="B9" s="188"/>
      <c r="C9" s="188">
        <v>2</v>
      </c>
      <c r="D9" s="188">
        <v>3</v>
      </c>
      <c r="E9" s="194">
        <v>4</v>
      </c>
      <c r="F9" s="195">
        <v>5</v>
      </c>
      <c r="G9" s="190">
        <v>6</v>
      </c>
      <c r="H9" s="190">
        <v>7</v>
      </c>
      <c r="I9" s="190">
        <v>8</v>
      </c>
      <c r="J9" s="190">
        <v>9</v>
      </c>
      <c r="K9" s="190" t="s">
        <v>282</v>
      </c>
      <c r="L9" s="190" t="s">
        <v>283</v>
      </c>
      <c r="M9" s="190"/>
      <c r="P9" s="233">
        <f>COUNTIF(I11:I13,"&gt;0")</f>
        <v>3</v>
      </c>
    </row>
    <row r="10" spans="1:17" ht="16.5">
      <c r="A10" s="188"/>
      <c r="B10" s="187"/>
      <c r="C10" s="188"/>
      <c r="D10" s="188"/>
      <c r="E10" s="195"/>
      <c r="F10" s="195"/>
      <c r="G10" s="200" t="s">
        <v>284</v>
      </c>
      <c r="H10" s="190"/>
      <c r="I10" s="190"/>
      <c r="J10" s="190"/>
      <c r="K10" s="190"/>
      <c r="L10" s="190"/>
      <c r="M10" s="190"/>
      <c r="P10" s="233"/>
    </row>
    <row r="11" spans="1:17" ht="63.75" customHeight="1">
      <c r="A11" s="234">
        <v>1</v>
      </c>
      <c r="B11" s="187"/>
      <c r="C11" s="234"/>
      <c r="D11" s="189"/>
      <c r="E11" s="198">
        <v>0.18</v>
      </c>
      <c r="F11" s="197"/>
      <c r="G11" s="252" t="s">
        <v>451</v>
      </c>
      <c r="H11" s="249" t="s">
        <v>417</v>
      </c>
      <c r="I11" s="244">
        <v>15</v>
      </c>
      <c r="J11" s="241"/>
      <c r="K11" s="238">
        <f>J11*I11</f>
        <v>0</v>
      </c>
      <c r="L11" s="239">
        <f t="shared" ref="L11:L13" si="0">K11*E11</f>
        <v>0</v>
      </c>
      <c r="M11" s="235" t="str">
        <f>IF($P$9&lt;&gt;$P$8,IF(OR(J11="",J11=0),"Included in other item",""),"")</f>
        <v/>
      </c>
      <c r="Q11" s="245">
        <v>3.49</v>
      </c>
    </row>
    <row r="12" spans="1:17" ht="165.75" customHeight="1">
      <c r="A12" s="234">
        <v>2</v>
      </c>
      <c r="B12" s="187"/>
      <c r="C12" s="234"/>
      <c r="D12" s="189"/>
      <c r="E12" s="198">
        <v>0.18</v>
      </c>
      <c r="F12" s="197"/>
      <c r="G12" s="252" t="s">
        <v>452</v>
      </c>
      <c r="H12" s="249" t="s">
        <v>417</v>
      </c>
      <c r="I12" s="244">
        <v>210</v>
      </c>
      <c r="J12" s="241"/>
      <c r="K12" s="238">
        <f t="shared" ref="K12" si="1">J12*I12</f>
        <v>0</v>
      </c>
      <c r="L12" s="239">
        <f t="shared" si="0"/>
        <v>0</v>
      </c>
      <c r="M12" s="235" t="str">
        <f t="shared" ref="M12:M13" si="2">IF($P$9&lt;&gt;$P$8,IF(OR(J12="",J12=0),"Included in other item",""),"")</f>
        <v/>
      </c>
      <c r="Q12" s="245">
        <v>3.99</v>
      </c>
    </row>
    <row r="13" spans="1:17" ht="131.25" customHeight="1">
      <c r="A13" s="234">
        <v>3</v>
      </c>
      <c r="B13" s="187"/>
      <c r="C13" s="234"/>
      <c r="D13" s="189"/>
      <c r="E13" s="198">
        <v>0.18</v>
      </c>
      <c r="F13" s="197"/>
      <c r="G13" s="252" t="s">
        <v>453</v>
      </c>
      <c r="H13" s="249" t="s">
        <v>339</v>
      </c>
      <c r="I13" s="244">
        <v>32</v>
      </c>
      <c r="J13" s="241"/>
      <c r="K13" s="238">
        <f>J13*I13</f>
        <v>0</v>
      </c>
      <c r="L13" s="239">
        <f t="shared" si="0"/>
        <v>0</v>
      </c>
      <c r="M13" s="235" t="str">
        <f t="shared" si="2"/>
        <v/>
      </c>
      <c r="Q13" s="245">
        <v>3.39</v>
      </c>
    </row>
    <row r="14" spans="1:17" ht="48" customHeight="1">
      <c r="A14" s="191"/>
      <c r="B14" s="191"/>
      <c r="C14" s="191"/>
      <c r="D14" s="191"/>
      <c r="E14" s="198"/>
      <c r="F14" s="191"/>
      <c r="G14" s="345" t="s">
        <v>285</v>
      </c>
      <c r="H14" s="345"/>
      <c r="I14" s="345"/>
      <c r="J14" s="345"/>
      <c r="K14" s="240" t="str">
        <f>IF(P9=P8,"", SUM(K11:K13))</f>
        <v/>
      </c>
      <c r="L14" s="240" t="str">
        <f>IF(P9=P8,"", SUM(L11:L13))</f>
        <v/>
      </c>
      <c r="M14" s="196"/>
      <c r="N14" s="236" t="str">
        <f>IF(COUNTIF(N6:N9,"TRUE"),"False","Sheet OK")</f>
        <v>Sheet OK</v>
      </c>
      <c r="Q14" s="75" t="e">
        <f>K14*1.18</f>
        <v>#VALUE!</v>
      </c>
    </row>
    <row r="15" spans="1:17" ht="39" customHeight="1">
      <c r="A15" s="358" t="str">
        <f>IF(K14="","As all the line items are Left Blank the bid is considered as Non-responsive","Sheet OK")</f>
        <v>As all the line items are Left Blank the bid is considered as Non-responsive</v>
      </c>
      <c r="B15" s="358"/>
      <c r="C15" s="358"/>
      <c r="D15" s="358"/>
      <c r="E15" s="358"/>
      <c r="F15" s="358"/>
      <c r="G15" s="358"/>
      <c r="H15" s="358"/>
      <c r="I15" s="358"/>
      <c r="J15" s="358"/>
      <c r="K15" s="358"/>
      <c r="L15" s="358"/>
      <c r="M15" s="358"/>
      <c r="Q15" s="237" t="e">
        <f>K14+L14</f>
        <v>#VALUE!</v>
      </c>
    </row>
    <row r="17" spans="11:15">
      <c r="N17" s="236" t="str">
        <f>IF(COUNTIF(N11:N16,"TRUE"),"False","Sheet OK")</f>
        <v>Sheet OK</v>
      </c>
      <c r="O17" s="236"/>
    </row>
    <row r="18" spans="11:15">
      <c r="K18" s="237"/>
    </row>
  </sheetData>
  <sheetProtection algorithmName="SHA-512" hashValue="lng8LgROlfZP2URwUQySmHjTfmMaiEnyOobb5ocjovUNSWiJ7f59J2Blf3nmFoIqvNpZawpdpIz09LDhfz1W4g==" saltValue="t9e4JJSOTZIjQZ3K/czonA==" spinCount="100000" sheet="1" selectLockedCells="1"/>
  <customSheetViews>
    <customSheetView guid="{27F75044-6024-4403-9A39-D72B9CCD332B}" scale="115" showPageBreaks="1" fitToPage="1" printArea="1" hiddenColumns="1" view="pageBreakPreview">
      <pane ySplit="9" topLeftCell="A10" activePane="bottomLeft" state="frozen"/>
      <selection pane="bottomLeft" activeCell="D10" sqref="D10"/>
      <pageMargins left="0" right="0" top="0" bottom="0" header="0" footer="0"/>
      <pageSetup paperSize="9" scale="57" fitToHeight="2" orientation="landscape" r:id="rId1"/>
      <headerFooter>
        <oddFooter>Page &amp;P of &amp;N</oddFooter>
      </headerFooter>
    </customSheetView>
  </customSheetViews>
  <mergeCells count="13">
    <mergeCell ref="A1:L1"/>
    <mergeCell ref="A2:L2"/>
    <mergeCell ref="D3:I3"/>
    <mergeCell ref="J3:L3"/>
    <mergeCell ref="A4:C4"/>
    <mergeCell ref="D4:I4"/>
    <mergeCell ref="J4:L4"/>
    <mergeCell ref="A15:M15"/>
    <mergeCell ref="D5:I5"/>
    <mergeCell ref="J5:L5"/>
    <mergeCell ref="D6:I6"/>
    <mergeCell ref="E7:I7"/>
    <mergeCell ref="G14:J14"/>
  </mergeCells>
  <conditionalFormatting sqref="A15:M15">
    <cfRule type="containsText" dxfId="2" priority="3" stopIfTrue="1" operator="containsText" text="sheet">
      <formula>NOT(ISERROR(SEARCH("sheet",A15)))</formula>
    </cfRule>
    <cfRule type="containsText" dxfId="1" priority="4" stopIfTrue="1" operator="containsText" text="Non-responsive">
      <formula>NOT(ISERROR(SEARCH("Non-responsive",A15)))</formula>
    </cfRule>
  </conditionalFormatting>
  <conditionalFormatting sqref="M11:M13">
    <cfRule type="containsText" dxfId="0" priority="2" operator="containsText" text="included">
      <formula>NOT(ISERROR(SEARCH("included",M11)))</formula>
    </cfRule>
  </conditionalFormatting>
  <dataValidations count="1">
    <dataValidation type="decimal" operator="greaterThanOrEqual" allowBlank="1" showInputMessage="1" showErrorMessage="1" errorTitle="ERROR" error="Enter any positive value including zero._x000a_Items against which price entered as zero shall be deemed to be covered in other BOQ item/s." prompt="Enter any positive value including zero._x000a_Items against which price entered as zero shall be deemed to be covered in other BOQ item/s." sqref="J11:J13" xr:uid="{00000000-0002-0000-0500-000000000000}">
      <formula1>0</formula1>
    </dataValidation>
  </dataValidations>
  <pageMargins left="0.7" right="0.7" top="0.75" bottom="0.75" header="0.3" footer="0.3"/>
  <pageSetup paperSize="9" scale="29" fitToHeight="2" orientation="landscape" r:id="rId2"/>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27"/>
  <sheetViews>
    <sheetView view="pageBreakPreview" topLeftCell="A5" zoomScaleNormal="100" zoomScaleSheetLayoutView="100" workbookViewId="0">
      <selection activeCell="C7" sqref="C7"/>
    </sheetView>
  </sheetViews>
  <sheetFormatPr defaultRowHeight="13.5"/>
  <cols>
    <col min="2" max="2" width="66.140625" customWidth="1"/>
    <col min="3" max="3" width="16.42578125" customWidth="1"/>
    <col min="4" max="4" width="19" style="145" customWidth="1"/>
    <col min="6" max="6" width="17.140625" customWidth="1"/>
    <col min="8" max="8" width="12.42578125" bestFit="1" customWidth="1"/>
  </cols>
  <sheetData>
    <row r="1" spans="1:5" ht="27.75" customHeight="1">
      <c r="A1" s="362" t="str">
        <f>'Name of Bidder'!B1</f>
        <v>Construction of Semi closed Store Shed in Store at POWERGRID Nagarjunasagar substation</v>
      </c>
      <c r="B1" s="362"/>
      <c r="C1" s="362"/>
      <c r="D1" s="362"/>
    </row>
    <row r="2" spans="1:5" ht="15">
      <c r="A2" s="362" t="str">
        <f>'Name of Bidder'!B2</f>
        <v>Specification No: SR-I/C&amp;M/WC-4816/2026 (SR1/NT/W-CIVIL/DOM/B00/26/13094)</v>
      </c>
      <c r="B2" s="362"/>
      <c r="C2" s="362"/>
      <c r="D2" s="362"/>
    </row>
    <row r="3" spans="1:5" ht="15.75">
      <c r="A3" s="363" t="s">
        <v>286</v>
      </c>
      <c r="B3" s="363"/>
      <c r="C3" s="363"/>
      <c r="D3" s="363"/>
    </row>
    <row r="4" spans="1:5">
      <c r="A4" s="364" t="s">
        <v>242</v>
      </c>
      <c r="B4" s="364"/>
      <c r="C4" s="365" t="s">
        <v>243</v>
      </c>
      <c r="D4" s="365"/>
    </row>
    <row r="5" spans="1:5">
      <c r="A5" s="125" t="s">
        <v>14</v>
      </c>
      <c r="B5" s="202">
        <f>'Schedule-I'!D4</f>
        <v>0</v>
      </c>
      <c r="C5" s="205" t="s">
        <v>244</v>
      </c>
      <c r="D5" s="206"/>
    </row>
    <row r="6" spans="1:5" ht="15">
      <c r="A6" s="125" t="s">
        <v>15</v>
      </c>
      <c r="B6" s="202">
        <f>'Schedule-I'!D6</f>
        <v>0</v>
      </c>
      <c r="C6" s="207" t="s">
        <v>245</v>
      </c>
      <c r="D6" s="207"/>
      <c r="E6" s="204"/>
    </row>
    <row r="7" spans="1:5" ht="15">
      <c r="A7" s="126"/>
      <c r="B7" s="202">
        <f>'Schedule-I'!D7</f>
        <v>0</v>
      </c>
      <c r="C7" s="208" t="s">
        <v>246</v>
      </c>
      <c r="D7" s="209"/>
      <c r="E7" s="201"/>
    </row>
    <row r="8" spans="1:5" ht="15">
      <c r="A8" s="126"/>
      <c r="B8" s="202">
        <f>'Schedule-I'!D8</f>
        <v>0</v>
      </c>
      <c r="C8" s="210" t="s">
        <v>247</v>
      </c>
      <c r="D8" s="209"/>
      <c r="E8" s="201"/>
    </row>
    <row r="9" spans="1:5">
      <c r="A9" s="127" t="s">
        <v>248</v>
      </c>
      <c r="B9" s="366" t="s">
        <v>287</v>
      </c>
      <c r="C9" s="367"/>
      <c r="D9" s="203" t="s">
        <v>288</v>
      </c>
    </row>
    <row r="10" spans="1:5">
      <c r="A10" s="128">
        <v>1.1000000000000001</v>
      </c>
      <c r="B10" s="374" t="s">
        <v>289</v>
      </c>
      <c r="C10" s="374"/>
      <c r="D10" s="138"/>
    </row>
    <row r="11" spans="1:5" ht="28.5" customHeight="1">
      <c r="A11" s="128"/>
      <c r="B11" s="375" t="s">
        <v>454</v>
      </c>
      <c r="C11" s="376"/>
      <c r="D11" s="136" t="str">
        <f>IF('Schedule-I'!O75="","Not Quoted",'Schedule-I'!O77)</f>
        <v>Not Quoted</v>
      </c>
    </row>
    <row r="12" spans="1:5">
      <c r="A12" s="128">
        <v>1.2</v>
      </c>
      <c r="B12" s="374" t="s">
        <v>290</v>
      </c>
      <c r="C12" s="374"/>
      <c r="D12" s="136"/>
    </row>
    <row r="13" spans="1:5" ht="26.25" customHeight="1">
      <c r="A13" s="128"/>
      <c r="B13" s="375" t="s">
        <v>291</v>
      </c>
      <c r="C13" s="376"/>
      <c r="D13" s="136" t="str">
        <f>'Schedule-II'!K14</f>
        <v/>
      </c>
    </row>
    <row r="14" spans="1:5">
      <c r="A14" s="128">
        <v>1.3</v>
      </c>
      <c r="B14" s="374" t="s">
        <v>292</v>
      </c>
      <c r="C14" s="374"/>
      <c r="D14" s="136"/>
    </row>
    <row r="15" spans="1:5">
      <c r="A15" s="128"/>
      <c r="B15" s="368" t="s">
        <v>293</v>
      </c>
      <c r="C15" s="369"/>
      <c r="D15" s="136" t="str">
        <f>IF('Schedule-I'!O75="","Not quoted",'Schedule-I'!P77)</f>
        <v>Not quoted</v>
      </c>
    </row>
    <row r="16" spans="1:5">
      <c r="A16" s="128"/>
      <c r="B16" s="368" t="s">
        <v>294</v>
      </c>
      <c r="C16" s="369"/>
      <c r="D16" s="136" t="str">
        <f>IF('Schedule-II'!K14="","Not Quoted",'Schedule-II'!L14)</f>
        <v>Not Quoted</v>
      </c>
    </row>
    <row r="17" spans="1:8">
      <c r="A17" s="128"/>
      <c r="B17" s="370"/>
      <c r="C17" s="371"/>
      <c r="D17" s="136"/>
    </row>
    <row r="18" spans="1:8" ht="15.75">
      <c r="A18" s="128">
        <v>1</v>
      </c>
      <c r="B18" s="372" t="s">
        <v>295</v>
      </c>
      <c r="C18" s="373"/>
      <c r="D18" s="139" t="str">
        <f>IF(OR(D11="Not Quoted",D13="Not Quoted"),"Non Responsive",D11+D13)</f>
        <v>Non Responsive</v>
      </c>
    </row>
    <row r="19" spans="1:8">
      <c r="A19" s="128"/>
      <c r="B19" s="377"/>
      <c r="C19" s="378"/>
      <c r="D19" s="140"/>
    </row>
    <row r="20" spans="1:8">
      <c r="A20" s="128"/>
      <c r="B20" s="379"/>
      <c r="C20" s="379"/>
      <c r="D20" s="140"/>
    </row>
    <row r="21" spans="1:8" ht="15.75">
      <c r="A21" s="128">
        <v>2</v>
      </c>
      <c r="B21" s="380" t="s">
        <v>296</v>
      </c>
      <c r="C21" s="380"/>
      <c r="D21" s="141" t="str">
        <f>IF(D18="Non Responsive","Non Responsive", SUM(D15:D16))</f>
        <v>Non Responsive</v>
      </c>
      <c r="F21" s="182"/>
    </row>
    <row r="22" spans="1:8" ht="15">
      <c r="A22" s="128"/>
      <c r="B22" s="381"/>
      <c r="C22" s="382"/>
      <c r="D22" s="137"/>
    </row>
    <row r="23" spans="1:8" ht="15.75">
      <c r="A23" s="128">
        <v>3</v>
      </c>
      <c r="B23" s="380" t="s">
        <v>297</v>
      </c>
      <c r="C23" s="380"/>
      <c r="D23" s="141" t="str">
        <f>IF(D18="Non Responsive","Non Responsive", SUM(D18:D21))</f>
        <v>Non Responsive</v>
      </c>
      <c r="H23" s="182"/>
    </row>
    <row r="24" spans="1:8">
      <c r="A24" s="129"/>
      <c r="B24" s="130"/>
      <c r="C24" s="130"/>
      <c r="D24" s="142"/>
    </row>
    <row r="25" spans="1:8">
      <c r="A25" s="131"/>
      <c r="D25" s="143"/>
    </row>
    <row r="26" spans="1:8">
      <c r="A26" s="132" t="s">
        <v>298</v>
      </c>
      <c r="B26" s="184">
        <f>'Name of Bidder'!D19</f>
        <v>0</v>
      </c>
      <c r="C26" s="133" t="s">
        <v>299</v>
      </c>
      <c r="D26" s="143">
        <f>'Name of Bidder'!D16</f>
        <v>0</v>
      </c>
    </row>
    <row r="27" spans="1:8">
      <c r="A27" s="134" t="s">
        <v>300</v>
      </c>
      <c r="B27" s="183">
        <f>'Name of Bidder'!D20</f>
        <v>0</v>
      </c>
      <c r="C27" s="135" t="s">
        <v>301</v>
      </c>
      <c r="D27" s="144">
        <f>'Name of Bidder'!D17</f>
        <v>0</v>
      </c>
    </row>
  </sheetData>
  <customSheetViews>
    <customSheetView guid="{27F75044-6024-4403-9A39-D72B9CCD332B}" showPageBreaks="1" fitToPage="1" printArea="1" view="pageBreakPreview">
      <selection activeCell="B41" sqref="B41"/>
      <pageMargins left="0" right="0" top="0" bottom="0" header="0" footer="0"/>
      <pageSetup paperSize="9" scale="88" orientation="portrait" r:id="rId1"/>
    </customSheetView>
  </customSheetViews>
  <mergeCells count="20">
    <mergeCell ref="B19:C19"/>
    <mergeCell ref="B20:C20"/>
    <mergeCell ref="B21:C21"/>
    <mergeCell ref="B22:C22"/>
    <mergeCell ref="B23:C23"/>
    <mergeCell ref="B16:C16"/>
    <mergeCell ref="B17:C17"/>
    <mergeCell ref="B18:C18"/>
    <mergeCell ref="B10:C10"/>
    <mergeCell ref="B11:C11"/>
    <mergeCell ref="B12:C12"/>
    <mergeCell ref="B13:C13"/>
    <mergeCell ref="B14:C14"/>
    <mergeCell ref="B15:C15"/>
    <mergeCell ref="A1:D1"/>
    <mergeCell ref="A3:D3"/>
    <mergeCell ref="A4:B4"/>
    <mergeCell ref="C4:D4"/>
    <mergeCell ref="B9:C9"/>
    <mergeCell ref="A2:D2"/>
  </mergeCells>
  <pageMargins left="0.7" right="0.7" top="0.75" bottom="0.75" header="0.3" footer="0.3"/>
  <pageSetup paperSize="9" scale="88"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53"/>
  <sheetViews>
    <sheetView view="pageBreakPreview" topLeftCell="A16" zoomScale="115" zoomScaleNormal="100" zoomScaleSheetLayoutView="115" workbookViewId="0">
      <selection activeCell="Z17" sqref="Z17:AC17"/>
    </sheetView>
  </sheetViews>
  <sheetFormatPr defaultRowHeight="12.75"/>
  <cols>
    <col min="1" max="2" width="10.7109375" style="149" customWidth="1"/>
    <col min="3" max="3" width="14.7109375" style="149" customWidth="1"/>
    <col min="4" max="4" width="20.7109375" style="149" customWidth="1"/>
    <col min="5" max="5" width="12.7109375" style="149" customWidth="1"/>
    <col min="6" max="6" width="34.140625" style="149" customWidth="1"/>
    <col min="7" max="25" width="9.140625" style="149"/>
    <col min="26" max="26" width="12.5703125" style="149" customWidth="1"/>
    <col min="27" max="27" width="9.140625" style="149"/>
    <col min="28" max="28" width="16.140625" style="149" bestFit="1" customWidth="1"/>
    <col min="29" max="16384" width="9.140625" style="149"/>
  </cols>
  <sheetData>
    <row r="1" spans="1:6" ht="17.25">
      <c r="A1" s="146" t="str">
        <f>'Schedule-III-Summary'!A2:D2</f>
        <v>Specification No: SR-I/C&amp;M/WC-4816/2026 (SR1/NT/W-CIVIL/DOM/B00/26/13094)</v>
      </c>
      <c r="B1" s="146"/>
      <c r="C1" s="147"/>
      <c r="D1" s="147"/>
      <c r="E1" s="147"/>
      <c r="F1" s="148" t="s">
        <v>302</v>
      </c>
    </row>
    <row r="2" spans="1:6" ht="16.5">
      <c r="A2" s="150"/>
      <c r="B2" s="150"/>
      <c r="C2" s="150"/>
      <c r="D2" s="150"/>
      <c r="E2" s="150"/>
      <c r="F2" s="150"/>
    </row>
    <row r="3" spans="1:6" ht="15">
      <c r="A3" s="277" t="s">
        <v>303</v>
      </c>
      <c r="B3" s="277"/>
      <c r="C3" s="277"/>
      <c r="D3" s="277"/>
      <c r="E3" s="277"/>
      <c r="F3" s="277"/>
    </row>
    <row r="4" spans="1:6" ht="15">
      <c r="A4" s="151"/>
      <c r="B4" s="151"/>
      <c r="C4" s="151"/>
      <c r="D4" s="151"/>
      <c r="E4" s="151"/>
      <c r="F4" s="151"/>
    </row>
    <row r="5" spans="1:6" ht="16.5">
      <c r="A5" s="152" t="s">
        <v>304</v>
      </c>
      <c r="B5" s="152"/>
      <c r="C5" s="278"/>
      <c r="D5" s="278"/>
      <c r="E5" s="278"/>
      <c r="F5" s="278"/>
    </row>
    <row r="6" spans="1:6" ht="16.5">
      <c r="A6" s="152" t="s">
        <v>18</v>
      </c>
      <c r="B6" s="279">
        <f>'Name of Bidder'!D19</f>
        <v>0</v>
      </c>
      <c r="C6" s="279"/>
      <c r="D6" s="150"/>
      <c r="E6" s="150"/>
      <c r="F6" s="150"/>
    </row>
    <row r="7" spans="1:6" ht="16.5">
      <c r="A7" s="152"/>
      <c r="B7" s="153"/>
      <c r="C7" s="153"/>
      <c r="D7" s="150"/>
      <c r="E7" s="150"/>
      <c r="F7" s="150"/>
    </row>
    <row r="8" spans="1:6" ht="16.5">
      <c r="A8" s="154" t="s">
        <v>243</v>
      </c>
      <c r="B8" s="155"/>
      <c r="C8" s="150"/>
      <c r="D8" s="150"/>
      <c r="E8" s="150"/>
      <c r="F8" s="156"/>
    </row>
    <row r="9" spans="1:6" ht="16.5">
      <c r="A9" s="157" t="s">
        <v>244</v>
      </c>
      <c r="B9" s="157"/>
      <c r="C9" s="150"/>
      <c r="D9" s="150"/>
      <c r="E9" s="150"/>
      <c r="F9" s="156"/>
    </row>
    <row r="10" spans="1:6" ht="16.5">
      <c r="A10" s="157" t="s">
        <v>245</v>
      </c>
      <c r="B10" s="157"/>
      <c r="C10" s="150"/>
      <c r="D10" s="150"/>
      <c r="E10" s="150"/>
      <c r="F10" s="156"/>
    </row>
    <row r="11" spans="1:6" ht="16.5">
      <c r="A11" s="157" t="s">
        <v>305</v>
      </c>
      <c r="B11" s="157"/>
      <c r="C11" s="150"/>
      <c r="D11" s="150"/>
      <c r="E11" s="150"/>
      <c r="F11" s="156"/>
    </row>
    <row r="12" spans="1:6" ht="16.5">
      <c r="A12" s="157"/>
      <c r="B12" s="157"/>
      <c r="C12" s="150"/>
      <c r="D12" s="150"/>
      <c r="E12" s="150"/>
      <c r="F12" s="156"/>
    </row>
    <row r="13" spans="1:6" ht="16.5">
      <c r="A13" s="157"/>
      <c r="B13" s="157"/>
      <c r="C13" s="150"/>
      <c r="D13" s="150"/>
      <c r="E13" s="150"/>
      <c r="F13" s="156"/>
    </row>
    <row r="14" spans="1:6" ht="16.5">
      <c r="A14" s="152"/>
      <c r="B14" s="152"/>
      <c r="C14" s="150"/>
      <c r="D14" s="150"/>
      <c r="E14" s="150"/>
      <c r="F14" s="156"/>
    </row>
    <row r="15" spans="1:6" ht="33.75" customHeight="1">
      <c r="A15" s="158" t="s">
        <v>306</v>
      </c>
      <c r="B15" s="159"/>
      <c r="C15" s="280" t="str">
        <f>'Name of Bidder'!B1</f>
        <v>Construction of Semi closed Store Shed in Store at POWERGRID Nagarjunasagar substation</v>
      </c>
      <c r="D15" s="280"/>
      <c r="E15" s="280"/>
      <c r="F15" s="280"/>
    </row>
    <row r="16" spans="1:6" ht="45.75" customHeight="1">
      <c r="A16" s="150" t="s">
        <v>307</v>
      </c>
      <c r="B16" s="150"/>
      <c r="C16" s="156"/>
      <c r="D16" s="156"/>
      <c r="E16" s="156"/>
      <c r="F16" s="156"/>
    </row>
    <row r="17" spans="1:28" ht="113.25" customHeight="1">
      <c r="A17" s="159">
        <v>1</v>
      </c>
      <c r="B17" s="281" t="str">
        <f>Z17 &amp;AB17 &amp; AC17 &amp; AA17</f>
        <v>In continuation of First Envelope of our Bid, we hereby submit the Second Envelope of the Bid, both of which shall be read together and in conjunction with each other, and shall be construed as an integral part of our Bid. Accordingly, we the undersigned, offer to undertake the above-named package in full conformity with the said Bidding Documents for the sum of Rs. Non Responsive /- only or such other sums as may be determined in accordance with the terms and conditions of the Bidding Documents.</v>
      </c>
      <c r="C17" s="281"/>
      <c r="D17" s="281"/>
      <c r="E17" s="281"/>
      <c r="F17" s="281"/>
      <c r="Z17" s="161" t="s">
        <v>308</v>
      </c>
      <c r="AA17" s="162" t="s">
        <v>309</v>
      </c>
      <c r="AB17" s="163" t="str">
        <f>'Schedule-III-Summary'!D23</f>
        <v>Non Responsive</v>
      </c>
    </row>
    <row r="18" spans="1:28" ht="42" customHeight="1">
      <c r="A18" s="150"/>
      <c r="B18" s="276" t="s">
        <v>310</v>
      </c>
      <c r="C18" s="276"/>
      <c r="D18" s="276"/>
      <c r="E18" s="276"/>
      <c r="F18" s="276"/>
    </row>
    <row r="19" spans="1:28" ht="16.5">
      <c r="A19" s="164">
        <v>2</v>
      </c>
      <c r="B19" s="283" t="s">
        <v>311</v>
      </c>
      <c r="C19" s="283"/>
      <c r="D19" s="283"/>
      <c r="E19" s="283"/>
      <c r="F19" s="283"/>
    </row>
    <row r="20" spans="1:28" ht="33.75" customHeight="1">
      <c r="A20" s="159">
        <v>2.1</v>
      </c>
      <c r="B20" s="281" t="s">
        <v>312</v>
      </c>
      <c r="C20" s="281"/>
      <c r="D20" s="281"/>
      <c r="E20" s="281"/>
      <c r="F20" s="281"/>
    </row>
    <row r="21" spans="1:28" ht="16.5">
      <c r="A21" s="159"/>
      <c r="B21" s="160" t="s">
        <v>313</v>
      </c>
      <c r="C21" s="284" t="s">
        <v>338</v>
      </c>
      <c r="D21" s="284"/>
      <c r="E21" s="284"/>
      <c r="F21" s="284"/>
    </row>
    <row r="22" spans="1:28" ht="16.5">
      <c r="A22" s="159"/>
      <c r="B22" s="160" t="s">
        <v>314</v>
      </c>
      <c r="C22" s="284" t="s">
        <v>315</v>
      </c>
      <c r="D22" s="284"/>
      <c r="E22" s="284"/>
      <c r="F22" s="284"/>
    </row>
    <row r="23" spans="1:28" ht="16.5" customHeight="1">
      <c r="A23" s="159"/>
      <c r="B23" s="160" t="s">
        <v>316</v>
      </c>
      <c r="C23" s="284" t="s">
        <v>317</v>
      </c>
      <c r="D23" s="284"/>
      <c r="E23" s="284"/>
      <c r="F23" s="284"/>
    </row>
    <row r="24" spans="1:28" ht="16.5">
      <c r="A24" s="150"/>
      <c r="B24" s="282"/>
      <c r="C24" s="282"/>
      <c r="D24" s="158"/>
      <c r="E24" s="158"/>
      <c r="F24" s="158"/>
    </row>
    <row r="25" spans="1:28" ht="87.75" customHeight="1">
      <c r="A25" s="165">
        <v>2.2000000000000002</v>
      </c>
      <c r="B25" s="281" t="s">
        <v>318</v>
      </c>
      <c r="C25" s="281"/>
      <c r="D25" s="281"/>
      <c r="E25" s="281"/>
      <c r="F25" s="281"/>
    </row>
    <row r="26" spans="1:28" ht="51" customHeight="1">
      <c r="A26" s="165">
        <v>2.2999999999999998</v>
      </c>
      <c r="B26" s="281" t="s">
        <v>319</v>
      </c>
      <c r="C26" s="281"/>
      <c r="D26" s="281"/>
      <c r="E26" s="281"/>
      <c r="F26" s="281"/>
    </row>
    <row r="27" spans="1:28" ht="148.5" customHeight="1">
      <c r="A27" s="165">
        <v>2.4</v>
      </c>
      <c r="B27" s="281" t="s">
        <v>320</v>
      </c>
      <c r="C27" s="281"/>
      <c r="D27" s="281"/>
      <c r="E27" s="281"/>
      <c r="F27" s="281"/>
    </row>
    <row r="28" spans="1:28" ht="97.5" customHeight="1">
      <c r="A28" s="159">
        <v>3</v>
      </c>
      <c r="B28" s="281" t="s">
        <v>321</v>
      </c>
      <c r="C28" s="281"/>
      <c r="D28" s="281"/>
      <c r="E28" s="281"/>
      <c r="F28" s="281"/>
    </row>
    <row r="29" spans="1:28" ht="62.25" customHeight="1">
      <c r="A29" s="165">
        <v>3.1</v>
      </c>
      <c r="B29" s="284" t="s">
        <v>322</v>
      </c>
      <c r="C29" s="284"/>
      <c r="D29" s="284"/>
      <c r="E29" s="284"/>
      <c r="F29" s="284"/>
    </row>
    <row r="30" spans="1:28" ht="57" customHeight="1">
      <c r="A30" s="165">
        <v>3.2</v>
      </c>
      <c r="B30" s="281" t="s">
        <v>323</v>
      </c>
      <c r="C30" s="281"/>
      <c r="D30" s="281"/>
      <c r="E30" s="281"/>
      <c r="F30" s="281"/>
    </row>
    <row r="31" spans="1:28" ht="62.25" customHeight="1">
      <c r="A31" s="165">
        <v>3.3</v>
      </c>
      <c r="B31" s="281" t="s">
        <v>324</v>
      </c>
      <c r="C31" s="281"/>
      <c r="D31" s="281"/>
      <c r="E31" s="281"/>
      <c r="F31" s="281"/>
    </row>
    <row r="32" spans="1:28" ht="79.5" customHeight="1">
      <c r="A32" s="159">
        <v>4</v>
      </c>
      <c r="B32" s="281" t="s">
        <v>325</v>
      </c>
      <c r="C32" s="281"/>
      <c r="D32" s="281"/>
      <c r="E32" s="281"/>
      <c r="F32" s="281"/>
    </row>
    <row r="33" spans="1:6" ht="89.25" customHeight="1">
      <c r="A33" s="159">
        <v>5</v>
      </c>
      <c r="B33" s="281" t="s">
        <v>326</v>
      </c>
      <c r="C33" s="281"/>
      <c r="D33" s="281"/>
      <c r="E33" s="281"/>
      <c r="F33" s="281"/>
    </row>
    <row r="34" spans="1:6" ht="16.5">
      <c r="A34" s="150"/>
      <c r="B34" s="166" t="str">
        <f>IF(ISERROR("Dated this " &amp; AG6 &amp; LOOKUP(AG6,AE1:AE27,AF1:AF27) &amp; " day of " &amp; AG8 &amp; " " &amp;AG9), "", "Dated this " &amp; AG6 &amp; LOOKUP(AG6,AE1:AE27,AF1:AF27) &amp; " day of " &amp; AG8 &amp; " " &amp;AG9)</f>
        <v/>
      </c>
      <c r="C34" s="166"/>
      <c r="D34" s="166"/>
      <c r="E34" s="167"/>
      <c r="F34" s="167"/>
    </row>
    <row r="35" spans="1:6" ht="16.5">
      <c r="A35" s="150"/>
      <c r="B35" s="166" t="s">
        <v>327</v>
      </c>
      <c r="C35" s="168"/>
      <c r="D35" s="169"/>
      <c r="E35" s="169"/>
      <c r="F35" s="169"/>
    </row>
    <row r="36" spans="1:6" ht="16.5">
      <c r="A36" s="150"/>
      <c r="B36" s="170"/>
      <c r="C36" s="169"/>
      <c r="D36" s="169"/>
      <c r="E36" s="166"/>
      <c r="F36" s="171" t="s">
        <v>328</v>
      </c>
    </row>
    <row r="37" spans="1:6" ht="16.5">
      <c r="A37" s="150"/>
      <c r="B37" s="170"/>
      <c r="C37" s="169"/>
      <c r="D37" s="166"/>
      <c r="E37" s="166"/>
      <c r="F37" s="171" t="str">
        <f>"For and on behalf of " &amp; 'Schedule-I'!D4</f>
        <v>For and on behalf of 0</v>
      </c>
    </row>
    <row r="38" spans="1:6" ht="16.5">
      <c r="A38" s="172"/>
      <c r="B38" s="172"/>
      <c r="C38" s="173"/>
      <c r="D38" s="172"/>
      <c r="E38" s="174"/>
      <c r="F38" s="152"/>
    </row>
    <row r="39" spans="1:6" ht="16.5">
      <c r="A39" s="175" t="s">
        <v>329</v>
      </c>
      <c r="B39" s="285">
        <f>'Name of Bidder'!D19</f>
        <v>0</v>
      </c>
      <c r="C39" s="285"/>
      <c r="D39" s="172"/>
      <c r="E39" s="174" t="s">
        <v>19</v>
      </c>
      <c r="F39" s="176">
        <f>'Name of Bidder'!D16</f>
        <v>0</v>
      </c>
    </row>
    <row r="40" spans="1:6" ht="16.5">
      <c r="A40" s="175" t="s">
        <v>300</v>
      </c>
      <c r="B40" s="176">
        <f>'Name of Bidder'!D20</f>
        <v>0</v>
      </c>
      <c r="C40" s="177"/>
      <c r="D40" s="172"/>
      <c r="E40" s="174" t="s">
        <v>21</v>
      </c>
      <c r="F40" s="176">
        <f>'Name of Bidder'!D17</f>
        <v>0</v>
      </c>
    </row>
    <row r="41" spans="1:6" ht="16.5">
      <c r="A41" s="150"/>
      <c r="B41" s="150"/>
      <c r="C41" s="150"/>
      <c r="D41" s="172"/>
      <c r="E41" s="174"/>
      <c r="F41" s="150"/>
    </row>
    <row r="42" spans="1:6" ht="16.5">
      <c r="A42" s="178" t="s">
        <v>330</v>
      </c>
      <c r="B42" s="179"/>
      <c r="C42" s="180"/>
      <c r="D42" s="166"/>
      <c r="E42" s="171"/>
      <c r="F42" s="166"/>
    </row>
    <row r="43" spans="1:6" ht="16.5">
      <c r="A43" s="286" t="s">
        <v>331</v>
      </c>
      <c r="B43" s="286"/>
      <c r="C43" s="286"/>
      <c r="D43" s="287"/>
      <c r="E43" s="287"/>
      <c r="F43" s="287"/>
    </row>
    <row r="44" spans="1:6" ht="16.5">
      <c r="A44" s="288"/>
      <c r="B44" s="288"/>
      <c r="C44" s="288"/>
      <c r="D44" s="181"/>
      <c r="E44" s="181"/>
      <c r="F44" s="181"/>
    </row>
    <row r="45" spans="1:6" ht="16.5">
      <c r="A45" s="290"/>
      <c r="B45" s="290"/>
      <c r="C45" s="290"/>
      <c r="D45" s="181"/>
      <c r="E45" s="181"/>
      <c r="F45" s="181"/>
    </row>
    <row r="46" spans="1:6" ht="16.5">
      <c r="A46" s="291" t="s">
        <v>332</v>
      </c>
      <c r="B46" s="291"/>
      <c r="C46" s="291"/>
      <c r="D46" s="287"/>
      <c r="E46" s="287"/>
      <c r="F46" s="287"/>
    </row>
    <row r="47" spans="1:6" ht="16.5">
      <c r="A47" s="291" t="s">
        <v>333</v>
      </c>
      <c r="B47" s="291"/>
      <c r="C47" s="291"/>
      <c r="D47" s="287"/>
      <c r="E47" s="287"/>
      <c r="F47" s="287"/>
    </row>
    <row r="48" spans="1:6" ht="16.5">
      <c r="A48" s="291" t="s">
        <v>334</v>
      </c>
      <c r="B48" s="291"/>
      <c r="C48" s="291"/>
      <c r="D48" s="287"/>
      <c r="E48" s="287"/>
      <c r="F48" s="287"/>
    </row>
    <row r="49" spans="1:6" ht="16.5">
      <c r="A49" s="286" t="s">
        <v>335</v>
      </c>
      <c r="B49" s="286"/>
      <c r="C49" s="286"/>
      <c r="D49" s="287"/>
      <c r="E49" s="287"/>
      <c r="F49" s="287"/>
    </row>
    <row r="50" spans="1:6" ht="16.5">
      <c r="A50" s="288"/>
      <c r="B50" s="288"/>
      <c r="C50" s="288"/>
      <c r="D50" s="181"/>
      <c r="E50" s="181"/>
      <c r="F50" s="181"/>
    </row>
    <row r="51" spans="1:6" ht="16.5">
      <c r="A51" s="290"/>
      <c r="B51" s="290"/>
      <c r="C51" s="290"/>
      <c r="D51" s="181"/>
      <c r="E51" s="181"/>
      <c r="F51" s="181"/>
    </row>
    <row r="52" spans="1:6" ht="37.5" customHeight="1">
      <c r="A52" s="292" t="str">
        <f>"Note: Bidders may note that no prescribed proforma has been enclosed for Attachment 2 : Power of Attorney. Bidders may use their own proforma for furnishing the required information with the bid."</f>
        <v>Note: Bidders may note that no prescribed proforma has been enclosed for Attachment 2 : Power of Attorney. Bidders may use their own proforma for furnishing the required information with the bid.</v>
      </c>
      <c r="B52" s="292"/>
      <c r="C52" s="292"/>
      <c r="D52" s="292"/>
      <c r="E52" s="292"/>
      <c r="F52" s="292"/>
    </row>
    <row r="53" spans="1:6" ht="18.75">
      <c r="A53" s="289" t="s">
        <v>336</v>
      </c>
      <c r="B53" s="289"/>
      <c r="C53" s="289"/>
      <c r="D53" s="289"/>
      <c r="E53" s="289"/>
      <c r="F53" s="289"/>
    </row>
  </sheetData>
  <sheetProtection algorithmName="SHA-512" hashValue="uhwZjVP4FC4HiO0One9QTP2Qhv1yzRlO1uIiaCuKAH4E7TSnrBsDOzTU3OX1oyCRFfrJmDhjlJsSYtTPkZ8lYg==" saltValue="bG9NMDWnHJ6NkYwvt+0w4g==" spinCount="100000" sheet="1" objects="1" scenarios="1"/>
  <customSheetViews>
    <customSheetView guid="{27F75044-6024-4403-9A39-D72B9CCD332B}">
      <selection activeCell="H11" sqref="H11"/>
      <pageMargins left="0" right="0" top="0" bottom="0" header="0" footer="0"/>
      <pageSetup paperSize="9" scale="94" orientation="portrait" r:id="rId1"/>
      <headerFooter>
        <oddFooter>Page &amp;P of &amp;N</oddFooter>
      </headerFooter>
    </customSheetView>
  </customSheetViews>
  <mergeCells count="38">
    <mergeCell ref="A53:F53"/>
    <mergeCell ref="A45:C45"/>
    <mergeCell ref="A46:C46"/>
    <mergeCell ref="D46:F46"/>
    <mergeCell ref="A47:C47"/>
    <mergeCell ref="D47:F47"/>
    <mergeCell ref="A48:C48"/>
    <mergeCell ref="D48:F48"/>
    <mergeCell ref="A49:C49"/>
    <mergeCell ref="D49:F49"/>
    <mergeCell ref="A50:C50"/>
    <mergeCell ref="A51:C51"/>
    <mergeCell ref="A52:F52"/>
    <mergeCell ref="B33:F33"/>
    <mergeCell ref="B39:C39"/>
    <mergeCell ref="A43:C43"/>
    <mergeCell ref="D43:F43"/>
    <mergeCell ref="A44:C44"/>
    <mergeCell ref="B28:F28"/>
    <mergeCell ref="B29:F29"/>
    <mergeCell ref="B30:F30"/>
    <mergeCell ref="B31:F31"/>
    <mergeCell ref="B32:F32"/>
    <mergeCell ref="B24:C24"/>
    <mergeCell ref="B25:F25"/>
    <mergeCell ref="B26:F26"/>
    <mergeCell ref="B27:F27"/>
    <mergeCell ref="B19:F19"/>
    <mergeCell ref="B20:F20"/>
    <mergeCell ref="C21:F21"/>
    <mergeCell ref="C22:F22"/>
    <mergeCell ref="C23:F23"/>
    <mergeCell ref="B18:F18"/>
    <mergeCell ref="A3:F3"/>
    <mergeCell ref="C5:F5"/>
    <mergeCell ref="B6:C6"/>
    <mergeCell ref="C15:F15"/>
    <mergeCell ref="B17:F17"/>
  </mergeCells>
  <pageMargins left="0.7" right="0.7" top="0.75" bottom="0.75" header="0.3" footer="0.3"/>
  <pageSetup paperSize="9" scale="94" orientation="portrait" r:id="rId2"/>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EFD0AE0786BE84BB6A8C22B19BB2AF1" ma:contentTypeVersion="15" ma:contentTypeDescription="Create a new document." ma:contentTypeScope="" ma:versionID="fddf3196396e55e47652b3b517c21ab3">
  <xsd:schema xmlns:xsd="http://www.w3.org/2001/XMLSchema" xmlns:xs="http://www.w3.org/2001/XMLSchema" xmlns:p="http://schemas.microsoft.com/office/2006/metadata/properties" xmlns:ns1="http://schemas.microsoft.com/sharepoint/v3" xmlns:ns2="5b1e22a1-7343-4772-b68a-36de49ad4a02" xmlns:ns3="a1a56b39-2d07-46dc-813a-584bd88ff0c3" targetNamespace="http://schemas.microsoft.com/office/2006/metadata/properties" ma:root="true" ma:fieldsID="a94ccac9b0ebb37cc80f5604cd8aae23" ns1:_="" ns2:_="" ns3:_="">
    <xsd:import namespace="http://schemas.microsoft.com/sharepoint/v3"/>
    <xsd:import namespace="5b1e22a1-7343-4772-b68a-36de49ad4a02"/>
    <xsd:import namespace="a1a56b39-2d07-46dc-813a-584bd88ff0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DateandTime"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1e22a1-7343-4772-b68a-36de49ad4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DateandTime" ma:index="15" nillable="true" ma:displayName="Date and Time" ma:format="DateTime" ma:internalName="DateandTime">
      <xsd:simpleType>
        <xsd:restriction base="dms:DateTim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e3743e6-77a2-454a-a17c-8c8d56f9f3a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a56b39-2d07-46dc-813a-584bd88ff0c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da0702b-8c77-47f9-96fd-fb55da0237be}" ma:internalName="TaxCatchAll" ma:showField="CatchAllData" ma:web="a1a56b39-2d07-46dc-813a-584bd88ff0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eandTime xmlns="5b1e22a1-7343-4772-b68a-36de49ad4a02" xsi:nil="true"/>
    <lcf76f155ced4ddcb4097134ff3c332f xmlns="5b1e22a1-7343-4772-b68a-36de49ad4a02">
      <Terms xmlns="http://schemas.microsoft.com/office/infopath/2007/PartnerControls"/>
    </lcf76f155ced4ddcb4097134ff3c332f>
    <TaxCatchAll xmlns="a1a56b39-2d07-46dc-813a-584bd88ff0c3"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33BE058-4A64-4F3C-9B07-536B27EC3E2E}">
  <ds:schemaRefs>
    <ds:schemaRef ds:uri="http://schemas.microsoft.com/sharepoint/v3/contenttype/forms"/>
  </ds:schemaRefs>
</ds:datastoreItem>
</file>

<file path=customXml/itemProps2.xml><?xml version="1.0" encoding="utf-8"?>
<ds:datastoreItem xmlns:ds="http://schemas.openxmlformats.org/officeDocument/2006/customXml" ds:itemID="{1987DE7F-9CA0-4374-B430-D0F7DAE890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b1e22a1-7343-4772-b68a-36de49ad4a02"/>
    <ds:schemaRef ds:uri="a1a56b39-2d07-46dc-813a-584bd88ff0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CB3736-54B0-4ACC-B41C-9DDEE43A6094}">
  <ds:schemaRefs>
    <ds:schemaRef ds:uri="http://schemas.microsoft.com/office/2006/metadata/properties"/>
    <ds:schemaRef ds:uri="http://schemas.microsoft.com/office/infopath/2007/PartnerControls"/>
    <ds:schemaRef ds:uri="5b1e22a1-7343-4772-b68a-36de49ad4a02"/>
    <ds:schemaRef ds:uri="a1a56b39-2d07-46dc-813a-584bd88ff0c3"/>
    <ds:schemaRef ds:uri="http://schemas.microsoft.com/sharepoint/v3"/>
  </ds:schemaRefs>
</ds:datastoreItem>
</file>

<file path=docMetadata/LabelInfo.xml><?xml version="1.0" encoding="utf-8"?>
<clbl:labelList xmlns:clbl="http://schemas.microsoft.com/office/2020/mipLabelMetadata">
  <clbl:label id="{67de828d-f69d-40d4-9531-ce724429a5c7}" enabled="1" method="Privileged" siteId="{7048075c-52c2-4a40-8e7c-5c5a5573c87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Name of Bidder</vt:lpstr>
      <vt:lpstr>Attach 10</vt:lpstr>
      <vt:lpstr>Attach 10 IP</vt:lpstr>
      <vt:lpstr>N-W (Cr.)</vt:lpstr>
      <vt:lpstr>Schedule-I</vt:lpstr>
      <vt:lpstr>Schedule-II</vt:lpstr>
      <vt:lpstr>Schedule-III-Summary</vt:lpstr>
      <vt:lpstr>Bid Form</vt:lpstr>
      <vt:lpstr>'Attach 10'!Print_Area</vt:lpstr>
      <vt:lpstr>'Attach 10 IP'!Print_Area</vt:lpstr>
      <vt:lpstr>'Bid Form'!Print_Area</vt:lpstr>
      <vt:lpstr>'Name of Bidder'!Print_Area</vt:lpstr>
      <vt:lpstr>'Schedule-I'!Print_Area</vt:lpstr>
      <vt:lpstr>'Schedule-II'!Print_Area</vt:lpstr>
      <vt:lpstr>'Schedule-III-Summary'!Print_Area</vt:lpstr>
      <vt:lpstr>'Schedule-I'!Print_Titles</vt:lpstr>
      <vt:lpstr>'Schedule-II'!Print_Titles</vt:lpstr>
    </vt:vector>
  </TitlesOfParts>
  <Manager/>
  <Company>pgcil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20074</dc:creator>
  <cp:keywords/>
  <dc:description/>
  <cp:lastModifiedBy>Thota Badaraiah {थोटा बदरैया}</cp:lastModifiedBy>
  <cp:revision/>
  <dcterms:created xsi:type="dcterms:W3CDTF">2010-09-27T08:09:01Z</dcterms:created>
  <dcterms:modified xsi:type="dcterms:W3CDTF">2026-10-27T11:32:59Z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0x0101001EFD0AE0786BE84BB6A8C22B19BB2AF1</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y fmtid="{D5CDD505-2E9C-101B-9397-08002B2CF9AE}" pid="7" name="MSIP_Label_67de828d-f69d-40d4-9531-ce724429a5c7_Enabled">
    <vt:lpwstr>true</vt:lpwstr>
  </property>
  <property fmtid="{D5CDD505-2E9C-101B-9397-08002B2CF9AE}" pid="8" name="MSIP_Label_67de828d-f69d-40d4-9531-ce724429a5c7_SetDate">
    <vt:lpwstr>2025-09-13T10:58:10Z</vt:lpwstr>
  </property>
  <property fmtid="{D5CDD505-2E9C-101B-9397-08002B2CF9AE}" pid="9" name="MSIP_Label_67de828d-f69d-40d4-9531-ce724429a5c7_Method">
    <vt:lpwstr>Privileged</vt:lpwstr>
  </property>
  <property fmtid="{D5CDD505-2E9C-101B-9397-08002B2CF9AE}" pid="10" name="MSIP_Label_67de828d-f69d-40d4-9531-ce724429a5c7_Name">
    <vt:lpwstr>Unrestricted-IT</vt:lpwstr>
  </property>
  <property fmtid="{D5CDD505-2E9C-101B-9397-08002B2CF9AE}" pid="11" name="MSIP_Label_67de828d-f69d-40d4-9531-ce724429a5c7_SiteId">
    <vt:lpwstr>7048075c-52c2-4a40-8e7c-5c5a5573c87f</vt:lpwstr>
  </property>
  <property fmtid="{D5CDD505-2E9C-101B-9397-08002B2CF9AE}" pid="12" name="MSIP_Label_67de828d-f69d-40d4-9531-ce724429a5c7_ActionId">
    <vt:lpwstr>6d9785c0-c4ce-42d4-b1cb-9a49ea9d5ffb</vt:lpwstr>
  </property>
  <property fmtid="{D5CDD505-2E9C-101B-9397-08002B2CF9AE}" pid="13" name="MSIP_Label_67de828d-f69d-40d4-9531-ce724429a5c7_ContentBits">
    <vt:lpwstr>0</vt:lpwstr>
  </property>
  <property fmtid="{D5CDD505-2E9C-101B-9397-08002B2CF9AE}" pid="14" name="MSIP_Label_67de828d-f69d-40d4-9531-ce724429a5c7_Tag">
    <vt:lpwstr>10, 0, 1, 1</vt:lpwstr>
  </property>
</Properties>
</file>